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ms-excel.slicerCache+xml" PartName="/xl/slicerCaches/slicerCache4.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Cache+xml" PartName="/xl/slicerCaches/slicerCache5.xml"/>
  <Override ContentType="application/vnd.ms-excel.slicerCache+xml" PartName="/xl/slicerCaches/slicerCache6.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4.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custom-properties+xml" PartName="/docProps/custom.xml"/>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10.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table+xml" PartName="/xl/tables/table9.xml"/>
  <Override ContentType="application/vnd.ms-excel.slicer+xml" PartName="/xl/slicers/slicer1.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comments+xml" PartName="/xl/comments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GRID" sheetId="1" r:id="rId4"/>
    <sheet state="hidden" name="Classes" sheetId="2" r:id="rId5"/>
    <sheet state="visible" name="Income&amp;Cost" sheetId="3" r:id="rId6"/>
    <sheet state="visible" name="Profitability" sheetId="4" r:id="rId7"/>
    <sheet state="visible" name="Categories ID" sheetId="5" r:id="rId8"/>
    <sheet state="hidden" name="Storage" sheetId="6" r:id="rId9"/>
    <sheet state="visible" name="FBE Fees" sheetId="7" r:id="rId10"/>
    <sheet state="visible" name="XChange" sheetId="8" r:id="rId11"/>
  </sheets>
  <definedNames>
    <definedName localSheetId="7" name="ExternalData_1">XChange!$B$7:$E$39</definedName>
    <definedName name="Slicer_Length">#REF!</definedName>
    <definedName name="Slicer_Weight">#REF!</definedName>
    <definedName name="Slicer_Girth">#REF!</definedName>
    <definedName name="Slicer_Height">#REF!</definedName>
    <definedName name="Slicer_Width">#REF!</definedName>
    <definedName name="Slicer_PLC_Name">#REF!</definedName>
    <definedName hidden="1" localSheetId="0" name="_xlnm._FilterDatabase">GRID!$A$1:$R$1988</definedName>
    <definedName hidden="1" localSheetId="6" name="Z_D827FB60_2F35_4F7D_BF26_40B88B049C64_.wvu.FilterData">'FBE Fees'!$D$14:$O$329</definedName>
    <definedName name="SlicerCache_Table_9_Col_2">#N/A</definedName>
    <definedName name="SlicerCache_Table_9_Col_3">#N/A</definedName>
    <definedName name="SlicerCache_Table_9_Col_4">#N/A</definedName>
    <definedName name="SlicerCache_Table_9_Col_5">#N/A</definedName>
    <definedName name="SlicerCache_Table_9_Col_6">#N/A</definedName>
    <definedName name="SlicerCache_Table_9_Col_7">#N/A</definedName>
  </definedNames>
  <calcPr/>
  <customWorkbookViews>
    <customWorkbookView activeSheetId="0" maximized="1" windowHeight="0" windowWidth="0" guid="{D827FB60-2F35-4F7D-BF26-40B88B049C64}" name="Filter 1"/>
  </customWorkbookViews>
  <extLst>
    <ext uri="GoogleSheetsCustomDataVersion2">
      <go:sheetsCustomData xmlns:go="http://customooxmlschemas.google.com/" r:id="rId18" roundtripDataChecksum="QJMIKSlfdd9H/LfZIq4XvIjByKHo4WO5AFU/1fev/ss="/>
    </ext>
    <ext uri="{46BE6895-7355-4a93-B00E-2C351335B9C9}">
      <x15:slicerCaches>
        <x14:slicerCache r:id="rId12"/>
        <x14:slicerCache r:id="rId13"/>
        <x14:slicerCache r:id="rId14"/>
        <x14:slicerCache r:id="rId15"/>
        <x14:slicerCache r:id="rId16"/>
        <x14:slicerCache r:id="rId17"/>
      </x15:slicerCaches>
    </ext>
  </extLst>
</workbook>
</file>

<file path=xl/comments1.xml><?xml version="1.0" encoding="utf-8"?>
<comments xmlns:r="http://schemas.openxmlformats.org/officeDocument/2006/relationships" xmlns="http://schemas.openxmlformats.org/spreadsheetml/2006/main">
  <authors>
    <author/>
  </authors>
  <commentList>
    <comment authorId="0" ref="I62">
      <text>
        <t xml:space="preserve">======
ID#AAAA3DIeSMQ
Silviu Barbu | eMAG, Marketplace    (2023-08-17 15:20:43)
Costul mediu al livrarii produsului catre un centru de livrare Amazon.</t>
      </text>
    </comment>
    <comment authorId="0" ref="F46">
      <text>
        <t xml:space="preserve">======
ID#AAAA3DIeSMM
Silviu Barbu | eMAG, Marketplace    (2023-08-17 15:20:43)
Pentru a vinde pe eMAG Marketplace, platiti taxe de recomandare.</t>
      </text>
    </comment>
    <comment authorId="0" ref="I56">
      <text>
        <t xml:space="preserve">======
ID#AAAA3DIeSME
Silviu Barbu | eMAG, Marketplace    (2023-08-17 15:20:43)
Costul mediu de livrare a articolului catre client.
Taxele FBE raman aceleasi, indiferent de metoda de livrare pe care o selecteaza cumparatorul.</t>
      </text>
    </comment>
    <comment authorId="0" ref="I68">
      <text>
        <t xml:space="preserve">======
ID#AAAA3DIeSMI
Silviu Barbu | eMAG, Marketplace    (2023-08-17 15:20:43)
Costul de depozitare pentru un singur produs pe luna. In FBE, acest lucru se reflecta in taxa lunara de depozitare, care este calculata in functie de volumul produsului.</t>
      </text>
    </comment>
    <comment authorId="0" ref="I42">
      <text>
        <t xml:space="preserve">======
ID#AAAA3DIeSMA
Silviu Barbu | eMAG, Marketplace    (2023-08-17 15:20:43)
Pretul platit de catre client pentru transport.
Pentru comenzile onorate de seller, acesta colecteaza suma aferenta ca venit.
Pentru comenzile FBE, aceasta suma este zero si nu afecteaza taxele de onorare, deoarece transportul este deja inclus.</t>
      </text>
    </comment>
    <comment authorId="0" ref="I74">
      <text>
        <t xml:space="preserve">======
ID#AAAA3DIeSL8
Silviu Barbu | eMAG, Marketplace    (2023-08-17 15:20:43)
Daca exista, tarifele vor avea o valoare negativa si vor fi marcate cu semnul minus (-), iar reducerile vor fi marcate cu semnul plus (+).</t>
      </text>
    </comment>
    <comment authorId="0" ref="I44">
      <text>
        <t xml:space="preserve">======
ID#AAAA3DIeSL4
Silviu Barbu | eMAG, Marketplace    (2023-08-17 15:20:43)
Aceasta este valoarea totala a pretului produsului si a transportului.</t>
      </text>
    </comment>
    <comment authorId="0" ref="I58">
      <text>
        <t xml:space="preserve">======
ID#AAAA3DIeSL0
Silviu Barbu | eMAG, Marketplace    (2023-08-17 15:20:43)
Costul mediu pe articol sau pe comanda al serviciului pentru clienti si procesarii retururilor.
Aceste cheltuieli sunt incluse in costul FBE.</t>
      </text>
    </comment>
    <comment authorId="0" ref="F93">
      <text>
        <t xml:space="preserve">======
ID#AAAA3DIeSLw
Silviu Barbu | eMAG, Marketplace    (2023-08-17 15:20:43)
Costul necesar pentru fabricarea sau producerea unei singure unitati sau costul achizitionarii produsului de la furnizor.</t>
      </text>
    </comment>
    <comment authorId="0" ref="I40">
      <text>
        <t xml:space="preserve">======
ID#AAAA3DIeSLs
Silviu Barbu | eMAG, Marketplace    (2023-08-17 15:20:43)
Pretul platit de catre client pentru produs.
Venitul total adauga pretul produsului si livrarea atunci cand evalueaza competitivitatea intre selleri.</t>
      </text>
    </comment>
    <comment authorId="0" ref="I70">
      <text>
        <t xml:space="preserve">======
ID#AAAA3DIeSLo
Silviu Barbu | eMAG, Marketplace    (2023-08-17 15:20:43)
Numarul mediu de unitati in stoc, pentru produsul respectiv.</t>
      </text>
    </comment>
    <comment authorId="0" ref="I64">
      <text>
        <t xml:space="preserve">======
ID#AAAA3DIeSLk
Silviu Barbu | eMAG, Marketplace    (2023-08-17 15:20:43)
Suma tarifelor de executie si costul expedierii catre eMAG.</t>
      </text>
    </comment>
    <comment authorId="0" ref="I52">
      <text>
        <t xml:space="preserve">======
ID#AAAA3DIeSLg
Silviu Barbu | eMAG, Marketplace    (2023-08-17 15:20:43)
Costul unitar al fortei de munca pentru a procesa comanda. Aceasta include de obicei costul de ridicare, ambalare si expediere a unitatii. Poate include, de asemenea, costuri operationale cu forta de munca, cum ar fi intretinerea si securitatea.</t>
      </text>
    </comment>
    <comment authorId="0" ref="F91">
      <text>
        <t xml:space="preserve">======
ID#AAAA3DIeSLc
Silviu Barbu | eMAG, Marketplace    (2023-08-17 15:20:43)
Venitul total minus comisionele de vanzare pe eMAG Marketplace minus costurile totale pentru fulfilment minus costul de stocare pe unitate vanduta.</t>
      </text>
    </comment>
    <comment authorId="0" ref="I60">
      <text>
        <t xml:space="preserve">======
ID#AAAA3DIeSLY
Silviu Barbu | eMAG, Marketplace    (2023-08-17 15:20:43)
Taxele FBE sunt calculate in functie de dimensiunile si greutatea produselor.</t>
      </text>
    </comment>
    <comment authorId="0" ref="I72">
      <text>
        <t xml:space="preserve">======
ID#AAAA3DIeSLU
Silviu Barbu | eMAG, Marketplace    (2023-08-17 15:20:43)
Suma estimata aferenta produsului din depozit pe unitate vanduta.</t>
      </text>
    </comment>
    <comment authorId="0" ref="I50">
      <text>
        <t xml:space="preserve">======
ID#AAAA3DIeSLQ
Silviu Barbu | eMAG, Marketplace    (2023-08-17 15:20:43)
Costul total pe unitate pentru a onora comanda unui client.</t>
      </text>
    </comment>
    <comment authorId="0" ref="I54">
      <text>
        <t xml:space="preserve">======
ID#AAAA3DIeSLM
Silviu Barbu | eMAG, Marketplace    (2023-08-17 15:20:43)
Costul materialului pe articol, pentru a pregati si ambala produsul pentru expediere, inclusiv cutiile si etichetele.</t>
      </text>
    </comment>
  </commentList>
  <extLst>
    <ext uri="GoogleSheetsCustomDataVersion2">
      <go:sheetsCustomData xmlns:go="http://customooxmlschemas.google.com/" r:id="rId1" roundtripDataSignature="AMtx7mhGXlcZ8YRlgFbnnYfkbQXXHcxDvg=="/>
    </ext>
  </extLst>
</comments>
</file>

<file path=xl/sharedStrings.xml><?xml version="1.0" encoding="utf-8"?>
<sst xmlns="http://schemas.openxmlformats.org/spreadsheetml/2006/main" count="33273" uniqueCount="4922">
  <si>
    <t>Category 
Leaf Id</t>
  </si>
  <si>
    <t>Line Name</t>
  </si>
  <si>
    <t>Division Name</t>
  </si>
  <si>
    <t>Supracategory Name</t>
  </si>
  <si>
    <t>Category Name</t>
  </si>
  <si>
    <t>Subcategory Name</t>
  </si>
  <si>
    <t>Subsubcategory Name</t>
  </si>
  <si>
    <t>Supracategory Country Name</t>
  </si>
  <si>
    <t>Category Country Name</t>
  </si>
  <si>
    <t>Subcategory Country Name</t>
  </si>
  <si>
    <t>Subsubcategory Country Name</t>
  </si>
  <si>
    <t>Validation Threshold Commission - RO</t>
  </si>
  <si>
    <t>Onboarding Commission - RO</t>
  </si>
  <si>
    <t>amz</t>
  </si>
  <si>
    <t>compare</t>
  </si>
  <si>
    <t>oth v1 (-1%)</t>
  </si>
  <si>
    <t>oth v2 (equal)</t>
  </si>
  <si>
    <t>oth v3 (greater)</t>
  </si>
  <si>
    <t>Auto</t>
  </si>
  <si>
    <t>Car Accessories</t>
  </si>
  <si>
    <t>Car Care &amp; Cosmetics</t>
  </si>
  <si>
    <t>Car cosmetics products</t>
  </si>
  <si>
    <t>null</t>
  </si>
  <si>
    <t>Intretinere &amp; Cosmetica auto</t>
  </si>
  <si>
    <t>Produse cosmetica auto</t>
  </si>
  <si>
    <t>Car Compressors</t>
  </si>
  <si>
    <t>Compresoare auto</t>
  </si>
  <si>
    <t>-</t>
  </si>
  <si>
    <t>Car vacuum cleaners</t>
  </si>
  <si>
    <t>Aspiratoare auto</t>
  </si>
  <si>
    <t>Car Inverters</t>
  </si>
  <si>
    <t>Invertoare auto</t>
  </si>
  <si>
    <t>Car Rectifiers</t>
  </si>
  <si>
    <t>Redresoare auto</t>
  </si>
  <si>
    <t>Car Repair &amp; Troubleshooting</t>
  </si>
  <si>
    <t>Car paint accessories</t>
  </si>
  <si>
    <t>Reparatii &amp; Depanare auto</t>
  </si>
  <si>
    <t>Accesorii vopsea auto</t>
  </si>
  <si>
    <t>Car Tools</t>
  </si>
  <si>
    <t>Scule auto</t>
  </si>
  <si>
    <t>Car tool accessories</t>
  </si>
  <si>
    <t>Accesorii scule auto</t>
  </si>
  <si>
    <t>Active foam &amp; car detergents</t>
  </si>
  <si>
    <t>Spuma activa &amp; detergenti auto</t>
  </si>
  <si>
    <t>Windshield Fluid</t>
  </si>
  <si>
    <t>Lichid de parbriz</t>
  </si>
  <si>
    <t>Car Freshener</t>
  </si>
  <si>
    <t>Odorizante auto</t>
  </si>
  <si>
    <t>Car Exterior Accessories</t>
  </si>
  <si>
    <t>Roof Rack</t>
  </si>
  <si>
    <t>Accesorii auto exterioare</t>
  </si>
  <si>
    <t>Bare transversale</t>
  </si>
  <si>
    <t>Trunk Boxes</t>
  </si>
  <si>
    <t>Cutii portbagaj</t>
  </si>
  <si>
    <t>Car bike mount</t>
  </si>
  <si>
    <t>Suport bicicleta auto</t>
  </si>
  <si>
    <t>Ski mount</t>
  </si>
  <si>
    <t>Suport ski</t>
  </si>
  <si>
    <t>Towing systems</t>
  </si>
  <si>
    <t>Sisteme tractare</t>
  </si>
  <si>
    <t>Wheel Covers</t>
  </si>
  <si>
    <t>Capace roti</t>
  </si>
  <si>
    <t>Snow Chains</t>
  </si>
  <si>
    <t>Lanturi auto</t>
  </si>
  <si>
    <t>Car Interior Accessories</t>
  </si>
  <si>
    <t>Car Mats</t>
  </si>
  <si>
    <t>Accesorii auto interioare</t>
  </si>
  <si>
    <t>Covorase auto</t>
  </si>
  <si>
    <t>Trunk Protection</t>
  </si>
  <si>
    <t>Protectie portbagaj</t>
  </si>
  <si>
    <t>Car arm rests</t>
  </si>
  <si>
    <t>Cotiere auto</t>
  </si>
  <si>
    <t>Auto covers</t>
  </si>
  <si>
    <t>Huse auto</t>
  </si>
  <si>
    <t>Car Mounts</t>
  </si>
  <si>
    <t>Suporturi auto</t>
  </si>
  <si>
    <t>Car Shades</t>
  </si>
  <si>
    <t>Parasolare auto</t>
  </si>
  <si>
    <t>Car paint</t>
  </si>
  <si>
    <t>Vopsea auto</t>
  </si>
  <si>
    <t>Car safety kits</t>
  </si>
  <si>
    <t>Kit-uri siguranta auto</t>
  </si>
  <si>
    <t>Car tuning</t>
  </si>
  <si>
    <t>Car Mirrors</t>
  </si>
  <si>
    <t>Tuning auto</t>
  </si>
  <si>
    <t>Oglinzi auto</t>
  </si>
  <si>
    <t>Exhausts</t>
  </si>
  <si>
    <t>Esapamente</t>
  </si>
  <si>
    <t>Mud defenders</t>
  </si>
  <si>
    <t>Aparatori noroi</t>
  </si>
  <si>
    <t>Car tuning accessories and ornaments</t>
  </si>
  <si>
    <t>Accesorii si ornamente auto tuning</t>
  </si>
  <si>
    <t>Car professional equipment</t>
  </si>
  <si>
    <t>Hoists and lifting equipment</t>
  </si>
  <si>
    <t>Echipamente profesionale auto</t>
  </si>
  <si>
    <t>Elevatoare si echipamente de ridicat</t>
  </si>
  <si>
    <t>Wheel service equipment</t>
  </si>
  <si>
    <t>Echipamente pentru service roti</t>
  </si>
  <si>
    <t>Car Testers and Self Diagnosis</t>
  </si>
  <si>
    <t>Testere si diagnoza auto</t>
  </si>
  <si>
    <t>Workshop Equipment</t>
  </si>
  <si>
    <t>Echipamente pentru atelier</t>
  </si>
  <si>
    <t>Professional Tools for Car Repair</t>
  </si>
  <si>
    <t>Scule profesionale pentru reparatii auto</t>
  </si>
  <si>
    <t>Fuel vouchers</t>
  </si>
  <si>
    <t>Vouchere combustibil</t>
  </si>
  <si>
    <t>Auto window deflectors</t>
  </si>
  <si>
    <t>Paravanturi auto</t>
  </si>
  <si>
    <t>GPL installations</t>
  </si>
  <si>
    <t>Instalatii GPL</t>
  </si>
  <si>
    <t>Car trailer accessories</t>
  </si>
  <si>
    <t>Accesorii remorci auto</t>
  </si>
  <si>
    <t>Car trailers</t>
  </si>
  <si>
    <t>Remorci auto</t>
  </si>
  <si>
    <t>Car refrigerating units</t>
  </si>
  <si>
    <t>Agregate frigorifice auto</t>
  </si>
  <si>
    <t>Car refrigerators</t>
  </si>
  <si>
    <t>Frigidere auto</t>
  </si>
  <si>
    <t>Car interior cleaning products</t>
  </si>
  <si>
    <t>Produse curatare interior auto</t>
  </si>
  <si>
    <t>Car exterior cleaning products</t>
  </si>
  <si>
    <t>Produse curatare exterior auto</t>
  </si>
  <si>
    <t>Polishing machines and accessories</t>
  </si>
  <si>
    <t>Masini de polisat si accesorii</t>
  </si>
  <si>
    <t>Car Electronics</t>
  </si>
  <si>
    <t>GPS Navigations &amp; Auto-Moto Electronics</t>
  </si>
  <si>
    <t>Car Radio, CD &amp; DVD players</t>
  </si>
  <si>
    <t>Navigatii GPS &amp; Electronice Auto-Moto</t>
  </si>
  <si>
    <t>Radio, CD, DVD player auto</t>
  </si>
  <si>
    <t>Car Speakers &amp; Subwoofers</t>
  </si>
  <si>
    <t>Subwoofere &amp; Boxe auto</t>
  </si>
  <si>
    <t>GPS Navigations</t>
  </si>
  <si>
    <t>Navigatii GPS</t>
  </si>
  <si>
    <t>Radio stations &amp; Radar Detectors</t>
  </si>
  <si>
    <t>Statii radio &amp; Detectoare radar</t>
  </si>
  <si>
    <t>Auto Electronics &amp; Accessories</t>
  </si>
  <si>
    <t>Accesorii electronice auto</t>
  </si>
  <si>
    <t>Car Alarms &amp; Parking Sensors</t>
  </si>
  <si>
    <t>Alarme auto &amp; Senzori de parcare</t>
  </si>
  <si>
    <t>Car camera DVR</t>
  </si>
  <si>
    <t>Camere auto DVR</t>
  </si>
  <si>
    <t>Car Electric</t>
  </si>
  <si>
    <t>Lightbulbs and car fuses</t>
  </si>
  <si>
    <t>Electrica auto</t>
  </si>
  <si>
    <t>Becuri si sigurante auto</t>
  </si>
  <si>
    <t>Car Bateries</t>
  </si>
  <si>
    <t>Baterii auto</t>
  </si>
  <si>
    <t>Projectors, Lamps &amp; LED's</t>
  </si>
  <si>
    <t>Proiectoare, Lampi &amp; Leduri</t>
  </si>
  <si>
    <t>Travel packages</t>
  </si>
  <si>
    <t>Pachete turistice</t>
  </si>
  <si>
    <t>Urban transport services</t>
  </si>
  <si>
    <t>Servicii transport urban</t>
  </si>
  <si>
    <t>Car parts</t>
  </si>
  <si>
    <t>Automobiles</t>
  </si>
  <si>
    <t>Car Parts</t>
  </si>
  <si>
    <t>Autoturisme</t>
  </si>
  <si>
    <t>Motor Oil</t>
  </si>
  <si>
    <t>Ulei motor</t>
  </si>
  <si>
    <t>Brake Fluid</t>
  </si>
  <si>
    <t>Lichid de frana</t>
  </si>
  <si>
    <t>Antifreeze</t>
  </si>
  <si>
    <t>Antigel</t>
  </si>
  <si>
    <t>Gearbox Oil</t>
  </si>
  <si>
    <t>Ulei cutie viteze</t>
  </si>
  <si>
    <t>Car Additives</t>
  </si>
  <si>
    <t>Aditivi auto</t>
  </si>
  <si>
    <t>Car wipers</t>
  </si>
  <si>
    <t>Stergatoare</t>
  </si>
  <si>
    <t>Maintenance Packages</t>
  </si>
  <si>
    <t>Pachete revizie</t>
  </si>
  <si>
    <t>Motorcycles</t>
  </si>
  <si>
    <t>Motorcycle and boats consumables</t>
  </si>
  <si>
    <t>Scutere, atv-uri si alte vehicule</t>
  </si>
  <si>
    <t>Consumabile moto si ambarcatiuni</t>
  </si>
  <si>
    <t>Motorcycles and Scooters</t>
  </si>
  <si>
    <t>Motociclete si Scutere</t>
  </si>
  <si>
    <t>ATV and UTV</t>
  </si>
  <si>
    <t>ATV si UTV</t>
  </si>
  <si>
    <t>Snowmobile</t>
  </si>
  <si>
    <t>Motorcycle Protection Gear</t>
  </si>
  <si>
    <t>Echipamente protectie Motorsport</t>
  </si>
  <si>
    <t>Motorcycle Accessories</t>
  </si>
  <si>
    <t>Accesorii Moto</t>
  </si>
  <si>
    <t>Personalized auto-moto products</t>
  </si>
  <si>
    <t>Auto-moto personalized textiles</t>
  </si>
  <si>
    <t>Obiecte personalizate auto-moto</t>
  </si>
  <si>
    <t>Textile personalizate auto-moto</t>
  </si>
  <si>
    <t>Auto-moto gifts</t>
  </si>
  <si>
    <t>Cadouri auto-moto</t>
  </si>
  <si>
    <t>Tractors &amp; Construction machines</t>
  </si>
  <si>
    <t>Tractoare</t>
  </si>
  <si>
    <t>Tractor spare parts</t>
  </si>
  <si>
    <t>Piese de schimb tractoare</t>
  </si>
  <si>
    <t>Fuel tanks</t>
  </si>
  <si>
    <t>Rezervoare carburanti</t>
  </si>
  <si>
    <t>Fuel tanks accessories</t>
  </si>
  <si>
    <t>Accesorii rezervoare carburanti</t>
  </si>
  <si>
    <t>Fuel distribution pumps</t>
  </si>
  <si>
    <t>Pompe distributie carburanti</t>
  </si>
  <si>
    <t>Fuel pump accessories</t>
  </si>
  <si>
    <t>Accesorii pompe distributie carburanti</t>
  </si>
  <si>
    <t>Auto parts</t>
  </si>
  <si>
    <t>Piese auto</t>
  </si>
  <si>
    <t>Hydraulic oil</t>
  </si>
  <si>
    <t>Uleiuri hidraulice</t>
  </si>
  <si>
    <t>Tires &amp; Rims</t>
  </si>
  <si>
    <t>Tires</t>
  </si>
  <si>
    <t>Anvelope &amp; Jante</t>
  </si>
  <si>
    <t>Anvelope auto</t>
  </si>
  <si>
    <t>Car Rims</t>
  </si>
  <si>
    <t>Jante auto</t>
  </si>
  <si>
    <t>Rim and Tire packages</t>
  </si>
  <si>
    <t>Roti complete</t>
  </si>
  <si>
    <t>Moto tyres</t>
  </si>
  <si>
    <t>Anvelope moto</t>
  </si>
  <si>
    <t>Truck tires</t>
  </si>
  <si>
    <t>Anvelope camioane</t>
  </si>
  <si>
    <t>Kart and ATV tires</t>
  </si>
  <si>
    <t>Anvelope karturi si ATV-uri</t>
  </si>
  <si>
    <t>Industrial vehicle tires</t>
  </si>
  <si>
    <t>Anvelope vehicule industriale</t>
  </si>
  <si>
    <t>Car shield</t>
  </si>
  <si>
    <t>Scut motor</t>
  </si>
  <si>
    <t>Vehicles</t>
  </si>
  <si>
    <t>Electric vehicles and accessories</t>
  </si>
  <si>
    <t>Electric vehicles</t>
  </si>
  <si>
    <t>Vehicule</t>
  </si>
  <si>
    <t>Vehicule electrice si accesorii</t>
  </si>
  <si>
    <t>Alte vehicule electrice</t>
  </si>
  <si>
    <t>Electrical vehicle accessories</t>
  </si>
  <si>
    <t>Accesorii vehicule electrice</t>
  </si>
  <si>
    <t>Electric vehicle charge stations</t>
  </si>
  <si>
    <t>Statii incarcare vehicule electrice</t>
  </si>
  <si>
    <t>Electric scooters</t>
  </si>
  <si>
    <t>Trotinete electrice</t>
  </si>
  <si>
    <t>Electric motor scooters</t>
  </si>
  <si>
    <t>Scutere Electrice</t>
  </si>
  <si>
    <t>Hoverboard</t>
  </si>
  <si>
    <t>Consummables</t>
  </si>
  <si>
    <t>Beauty</t>
  </si>
  <si>
    <t>Care &amp; Makeup</t>
  </si>
  <si>
    <t>Make-up</t>
  </si>
  <si>
    <t>Powder and blush</t>
  </si>
  <si>
    <t>Machiaj</t>
  </si>
  <si>
    <t>Pudra si fard obraz</t>
  </si>
  <si>
    <t>Cosmetic mirrors</t>
  </si>
  <si>
    <t>Oglinzi cosmetice</t>
  </si>
  <si>
    <t>Body Care</t>
  </si>
  <si>
    <t>Ingrijirea corpului</t>
  </si>
  <si>
    <t>Makeup applicators and brushes</t>
  </si>
  <si>
    <t>Aplicatoare si pensule machiaj</t>
  </si>
  <si>
    <t>Manicure-pedicure accessories</t>
  </si>
  <si>
    <t>Cosmetics foot files</t>
  </si>
  <si>
    <t>Accesorii manichiura-pedichiura</t>
  </si>
  <si>
    <t>Pile cosmetice</t>
  </si>
  <si>
    <t>Eyeshadow</t>
  </si>
  <si>
    <t>Fard de pleoape</t>
  </si>
  <si>
    <t>Nail clippers</t>
  </si>
  <si>
    <t>Unghiere si clesti manichiura &amp; pedichiura</t>
  </si>
  <si>
    <t>Hair Care &amp; Hair Styling</t>
  </si>
  <si>
    <t>Hair conditioner</t>
  </si>
  <si>
    <t>Ingrijirea parului &amp; Hair styling</t>
  </si>
  <si>
    <t>Balsam de par</t>
  </si>
  <si>
    <t>Mascara</t>
  </si>
  <si>
    <t>Lipstick and lip pencil</t>
  </si>
  <si>
    <t>Ruj si creion de buze</t>
  </si>
  <si>
    <t>Skin foundation and makeup base</t>
  </si>
  <si>
    <t>Fond de ten si baza de machiaj</t>
  </si>
  <si>
    <t>Nail polish</t>
  </si>
  <si>
    <t>Oja</t>
  </si>
  <si>
    <t>Make-up accessories</t>
  </si>
  <si>
    <t>Accesorii machiaj</t>
  </si>
  <si>
    <t>Makeup sets</t>
  </si>
  <si>
    <t>Truse de machiaj</t>
  </si>
  <si>
    <t>Gloss and lip balm</t>
  </si>
  <si>
    <t>Luciu si balsam de buze</t>
  </si>
  <si>
    <t>Hairbrushes and combs</t>
  </si>
  <si>
    <t>Perii de par si piepteni</t>
  </si>
  <si>
    <t>Hair shampoo</t>
  </si>
  <si>
    <t>Sampon de par</t>
  </si>
  <si>
    <t>Treatments and hair mask</t>
  </si>
  <si>
    <t>Tratamente si masca de par</t>
  </si>
  <si>
    <t>Hair color and oxidant</t>
  </si>
  <si>
    <t>Vopsea de par si oxidant</t>
  </si>
  <si>
    <t>Hair spray and styling foam</t>
  </si>
  <si>
    <t>Fixativ si spuma de par</t>
  </si>
  <si>
    <t>Hair cutting and coloring accessories</t>
  </si>
  <si>
    <t>Accesorii tuns si vopsit</t>
  </si>
  <si>
    <t>Hair cuttting scissors</t>
  </si>
  <si>
    <t>Foarfece de tuns</t>
  </si>
  <si>
    <t>Hair gel and styling clay</t>
  </si>
  <si>
    <t>Ceara de par si gel</t>
  </si>
  <si>
    <t>Nail scissors</t>
  </si>
  <si>
    <t>Foarfece manichiura si pedichiura</t>
  </si>
  <si>
    <t>Tweezers</t>
  </si>
  <si>
    <t>Pensete</t>
  </si>
  <si>
    <t>Nail art products</t>
  </si>
  <si>
    <t>Produse nail art</t>
  </si>
  <si>
    <t>Solvents and nail treatments</t>
  </si>
  <si>
    <t>Dizolvante si tratamente pentru unghii</t>
  </si>
  <si>
    <t>Manicure and pedicure sets</t>
  </si>
  <si>
    <t>Truse manichiura si pedichiura</t>
  </si>
  <si>
    <t>Eyebrow styling products</t>
  </si>
  <si>
    <t>Produse stilizare sprancene</t>
  </si>
  <si>
    <t>Eye concealer and corrector</t>
  </si>
  <si>
    <t>Anticearcan si corector</t>
  </si>
  <si>
    <t>Eyeliner and eyelash</t>
  </si>
  <si>
    <t>Creion si tus ochi</t>
  </si>
  <si>
    <t>Illuminator and contouring</t>
  </si>
  <si>
    <t>Iluminator si contur</t>
  </si>
  <si>
    <t>Makeup and cosmetic bags</t>
  </si>
  <si>
    <t>Portfarduri si genti cosmetice</t>
  </si>
  <si>
    <t>Beard and mustache care products</t>
  </si>
  <si>
    <t>Produse ingrijire barba si mustata</t>
  </si>
  <si>
    <t>Technical Nail Kits</t>
  </si>
  <si>
    <t>Kit-uri Unghii tehnice</t>
  </si>
  <si>
    <t>Hygiene</t>
  </si>
  <si>
    <t>Body Hygiene</t>
  </si>
  <si>
    <t>Shower gels</t>
  </si>
  <si>
    <t>Igiena corpului</t>
  </si>
  <si>
    <t>Geluri de dus</t>
  </si>
  <si>
    <t>Sexual hygiene</t>
  </si>
  <si>
    <t>Lubricants</t>
  </si>
  <si>
    <t>Igiena sexuala</t>
  </si>
  <si>
    <t>Lubrifianti</t>
  </si>
  <si>
    <t>Sun protection</t>
  </si>
  <si>
    <t>Bronze products</t>
  </si>
  <si>
    <t>Protectie solara</t>
  </si>
  <si>
    <t>Produse autobronzante</t>
  </si>
  <si>
    <t>Sun protection products</t>
  </si>
  <si>
    <t>Produse cu protectie solara</t>
  </si>
  <si>
    <t>Skin care</t>
  </si>
  <si>
    <t>Classical razor accessories</t>
  </si>
  <si>
    <t>Ingrijire ten</t>
  </si>
  <si>
    <t>Accesorii aparate de ras clasice</t>
  </si>
  <si>
    <t>Antibacterial and sanitizing gel</t>
  </si>
  <si>
    <t>Gel antibacterian si igienizant</t>
  </si>
  <si>
    <t>Skin masks and gomaches</t>
  </si>
  <si>
    <t>Masti pentru ten si gomaje</t>
  </si>
  <si>
    <t>Classical razor blades</t>
  </si>
  <si>
    <t>Aparate de ras clasice</t>
  </si>
  <si>
    <t>Dental Hygiene</t>
  </si>
  <si>
    <t>Dental floss</t>
  </si>
  <si>
    <t>Igiena dentara</t>
  </si>
  <si>
    <t>Ata dentara</t>
  </si>
  <si>
    <t>Mouthwash</t>
  </si>
  <si>
    <t>Apa de gura</t>
  </si>
  <si>
    <t>Skin cleansing products</t>
  </si>
  <si>
    <t>Produse demachiere si curatare</t>
  </si>
  <si>
    <t>Skin treatments and serums</t>
  </si>
  <si>
    <t>Tratamente si seruri pentru ten</t>
  </si>
  <si>
    <t>Shaving foam and gel</t>
  </si>
  <si>
    <t>Spuma si gel de ras</t>
  </si>
  <si>
    <t>After Shave</t>
  </si>
  <si>
    <t>Skin creams</t>
  </si>
  <si>
    <t>Creme de fata</t>
  </si>
  <si>
    <t>Deodorants and antiperspirants</t>
  </si>
  <si>
    <t>Deodorante si antiperspirante</t>
  </si>
  <si>
    <t>Soaps</t>
  </si>
  <si>
    <t>Sapunuri</t>
  </si>
  <si>
    <t>Cosmetic oils</t>
  </si>
  <si>
    <t>Uleiuri cosmetice</t>
  </si>
  <si>
    <t>Lotions and body creams</t>
  </si>
  <si>
    <t>Lotiuni si creme de corp</t>
  </si>
  <si>
    <t>Body care treatments</t>
  </si>
  <si>
    <t>Tratamente ingrijire corp</t>
  </si>
  <si>
    <t>Intimate hygiene</t>
  </si>
  <si>
    <t>Intimate wash lotions and deodorants</t>
  </si>
  <si>
    <t>Igiena intima</t>
  </si>
  <si>
    <t>Geluri si deodorante igiena intima</t>
  </si>
  <si>
    <t>Panty liners and tampons</t>
  </si>
  <si>
    <t>Tampoane si absorbante</t>
  </si>
  <si>
    <t>Waxes, stripes and depilatory creams</t>
  </si>
  <si>
    <t>Ceara, benzi si creme depilatoare</t>
  </si>
  <si>
    <t>Toothpaste</t>
  </si>
  <si>
    <t>Pasta dinti</t>
  </si>
  <si>
    <t>Sponges</t>
  </si>
  <si>
    <t>Bureti de baie</t>
  </si>
  <si>
    <t>Prezevative</t>
  </si>
  <si>
    <t>Prezervative</t>
  </si>
  <si>
    <t>Classical toothbrushes</t>
  </si>
  <si>
    <t>Periute de dinti clasice</t>
  </si>
  <si>
    <t>Make-up cleansing napkins and pads</t>
  </si>
  <si>
    <t>Servetele si dischete demachiante</t>
  </si>
  <si>
    <t>Adult diapers</t>
  </si>
  <si>
    <t>Scutece adulti</t>
  </si>
  <si>
    <t>Bath salts</t>
  </si>
  <si>
    <t>Spuma si saruri de baie</t>
  </si>
  <si>
    <t>Products after the beach</t>
  </si>
  <si>
    <t>Produse dupa plaja</t>
  </si>
  <si>
    <t>Depilatory accessories</t>
  </si>
  <si>
    <t>Accesorii depilare</t>
  </si>
  <si>
    <t>Intimate hygiene napkins</t>
  </si>
  <si>
    <t>Servetele igiena intima</t>
  </si>
  <si>
    <t>Strips and teeth whitening products</t>
  </si>
  <si>
    <t>Benzi si produse pentru albirea dintilor</t>
  </si>
  <si>
    <t>Braces and dental protheses care products</t>
  </si>
  <si>
    <t>Produse ingrijire aparate si proteze dentare</t>
  </si>
  <si>
    <t>Tattoo equipment</t>
  </si>
  <si>
    <t>Echipament tatuaje</t>
  </si>
  <si>
    <t>Tattoo equipment accessories</t>
  </si>
  <si>
    <t>Accesorii echipamente tatuat</t>
  </si>
  <si>
    <t>Perfumes</t>
  </si>
  <si>
    <t>Perfumes and gift sets</t>
  </si>
  <si>
    <t>Parfumuri si seturi cadou</t>
  </si>
  <si>
    <t>Children parfumes and deodorants</t>
  </si>
  <si>
    <t>Parfumuri si deodorante copii</t>
  </si>
  <si>
    <t>Home consumables</t>
  </si>
  <si>
    <t>Beverages</t>
  </si>
  <si>
    <t>Alcoholic drinks</t>
  </si>
  <si>
    <t>Beers</t>
  </si>
  <si>
    <t>Bauturi Alcoolice 1</t>
  </si>
  <si>
    <t>Beri</t>
  </si>
  <si>
    <t>Champagne</t>
  </si>
  <si>
    <t>Sampanie</t>
  </si>
  <si>
    <t>Champagne and Sparkling wine</t>
  </si>
  <si>
    <t>Sampanie si Vin spumant</t>
  </si>
  <si>
    <t>Spirits</t>
  </si>
  <si>
    <t>Whiskey</t>
  </si>
  <si>
    <t>Bauturi Spirtoase</t>
  </si>
  <si>
    <t>Whisky</t>
  </si>
  <si>
    <t>Vodka</t>
  </si>
  <si>
    <t>Vodca</t>
  </si>
  <si>
    <t>Rum</t>
  </si>
  <si>
    <t>Rom</t>
  </si>
  <si>
    <t>Traditional</t>
  </si>
  <si>
    <t>Traditionale</t>
  </si>
  <si>
    <t>Cognac and Armagnac</t>
  </si>
  <si>
    <t>Cognac si Armaniac</t>
  </si>
  <si>
    <t>Gin</t>
  </si>
  <si>
    <t>Tequila</t>
  </si>
  <si>
    <t>Liqueur</t>
  </si>
  <si>
    <t>Lichior</t>
  </si>
  <si>
    <t>Armagnac</t>
  </si>
  <si>
    <t>Other beverages</t>
  </si>
  <si>
    <t>Alte bauturi</t>
  </si>
  <si>
    <t>Aperitif</t>
  </si>
  <si>
    <t>Aperitive</t>
  </si>
  <si>
    <t>Wines</t>
  </si>
  <si>
    <t>Vinuri2</t>
  </si>
  <si>
    <t>Soft drinks</t>
  </si>
  <si>
    <t>Mineral water</t>
  </si>
  <si>
    <t>Bauturi Racoritoare 1</t>
  </si>
  <si>
    <t>Apa minerala</t>
  </si>
  <si>
    <t>Sparkling drinks</t>
  </si>
  <si>
    <t>Bauturi carbogazoase</t>
  </si>
  <si>
    <t>Still drinks</t>
  </si>
  <si>
    <t>Bauturi necarbogazoase</t>
  </si>
  <si>
    <t>Syrup</t>
  </si>
  <si>
    <t>Sirop</t>
  </si>
  <si>
    <t>Energy drinks</t>
  </si>
  <si>
    <t>Bauturi energizante</t>
  </si>
  <si>
    <t>Children</t>
  </si>
  <si>
    <t>Health and Safety</t>
  </si>
  <si>
    <t>Baby audio monitors</t>
  </si>
  <si>
    <t>Articole pentru copii</t>
  </si>
  <si>
    <t>Sanatate si siguranta</t>
  </si>
  <si>
    <t>Monitoare audio bebelusi</t>
  </si>
  <si>
    <t>Diapers and accessories</t>
  </si>
  <si>
    <t>Diapers and panties</t>
  </si>
  <si>
    <t>Scutece si accesorii</t>
  </si>
  <si>
    <t>Scutece si chilotei</t>
  </si>
  <si>
    <t>Baby video monitors</t>
  </si>
  <si>
    <t>Monitoare video bebelusi</t>
  </si>
  <si>
    <t>Baby food accessories</t>
  </si>
  <si>
    <t>Baby bottles, teats and accessories</t>
  </si>
  <si>
    <t>Accesorii mancare bebelusi</t>
  </si>
  <si>
    <t>Biberoane, tetine si accesorii</t>
  </si>
  <si>
    <t>Pregnancy</t>
  </si>
  <si>
    <t>Breast pumps</t>
  </si>
  <si>
    <t>Sarcina</t>
  </si>
  <si>
    <t>Pompe san</t>
  </si>
  <si>
    <t>Maternity cosmetics and supplements</t>
  </si>
  <si>
    <t>Produse cosmetice si suplimente gravide</t>
  </si>
  <si>
    <t>Baby playpens</t>
  </si>
  <si>
    <t>Tarcuri copii</t>
  </si>
  <si>
    <t>Strollers, Furniture and Accessories</t>
  </si>
  <si>
    <t>Baby strollers</t>
  </si>
  <si>
    <t>Carucioare, Mobila si accesorii</t>
  </si>
  <si>
    <t>Carucioare</t>
  </si>
  <si>
    <t>Baby room furniture</t>
  </si>
  <si>
    <t>Baby crib</t>
  </si>
  <si>
    <t>Mobilier camera copilului</t>
  </si>
  <si>
    <t>Patut bebe</t>
  </si>
  <si>
    <t>Baby bedding</t>
  </si>
  <si>
    <t>Lenjerii si huse patut</t>
  </si>
  <si>
    <t>Bathroom</t>
  </si>
  <si>
    <t>Baby bath tubs and accessories</t>
  </si>
  <si>
    <t>Baie</t>
  </si>
  <si>
    <t>Cadite bebe si accesorii baie</t>
  </si>
  <si>
    <t>Towels and Bathrobes</t>
  </si>
  <si>
    <t>Prosoape si halate de baie copii</t>
  </si>
  <si>
    <t>Special Laundry Detergents</t>
  </si>
  <si>
    <t>Detergenti speciali rufe</t>
  </si>
  <si>
    <t>Baby bags</t>
  </si>
  <si>
    <t>Genti bebelusi</t>
  </si>
  <si>
    <t>Baby nasal aspirators and accessories</t>
  </si>
  <si>
    <t>Aspiratoare nazale si accesorii</t>
  </si>
  <si>
    <t>Hygiene and baby care</t>
  </si>
  <si>
    <t>Children shampoo and conditioner</t>
  </si>
  <si>
    <t>Igiena si ingrijire copii</t>
  </si>
  <si>
    <t>Sampon si balsam copii</t>
  </si>
  <si>
    <t>Baby Food</t>
  </si>
  <si>
    <t>Baby powder milk</t>
  </si>
  <si>
    <t>Mancare bebelusi</t>
  </si>
  <si>
    <t>Lapte praf bebelusi</t>
  </si>
  <si>
    <t>Baby formula</t>
  </si>
  <si>
    <t>Formule speciale de lapte</t>
  </si>
  <si>
    <t>Baby cereal</t>
  </si>
  <si>
    <t>Cereale bebelusi</t>
  </si>
  <si>
    <t>Baby puree</t>
  </si>
  <si>
    <t>Piure bebelusi</t>
  </si>
  <si>
    <t>Baby menu</t>
  </si>
  <si>
    <t>Meniu bebelusi</t>
  </si>
  <si>
    <t>Baby snacks and desserts</t>
  </si>
  <si>
    <t>Gustari si deserturi bebelusi</t>
  </si>
  <si>
    <t>Baby juices and teas</t>
  </si>
  <si>
    <t>Sucuri si ceaiuri bebelusi</t>
  </si>
  <si>
    <t>Baby wipes</t>
  </si>
  <si>
    <t>Servetele umede bebelusi</t>
  </si>
  <si>
    <t>Pacifiers and accessories</t>
  </si>
  <si>
    <t>Suzete si accesorii</t>
  </si>
  <si>
    <t>Baby Cups, glasses and accessories</t>
  </si>
  <si>
    <t>Cani, pahare si accesorii bebe</t>
  </si>
  <si>
    <t>Baby feeding articles</t>
  </si>
  <si>
    <t>Articole hranire bebelusi</t>
  </si>
  <si>
    <t>Baby bottle warmers and thermoses</t>
  </si>
  <si>
    <t>Incalzitoare si termosuri bebe</t>
  </si>
  <si>
    <t>Bottle sterilizers</t>
  </si>
  <si>
    <t>Sterilizatoare biberoane</t>
  </si>
  <si>
    <t>Baby table seats</t>
  </si>
  <si>
    <t>Scaune de masa bebe</t>
  </si>
  <si>
    <t>Baby Swings, bouncers and hammocks</t>
  </si>
  <si>
    <t>Balansoare, leagane si hamace bebelusi</t>
  </si>
  <si>
    <t>Baby changing tables</t>
  </si>
  <si>
    <t>Mese de infasat</t>
  </si>
  <si>
    <t>Children room furniture</t>
  </si>
  <si>
    <t>Mobilier camera copii</t>
  </si>
  <si>
    <t>Children safety systems</t>
  </si>
  <si>
    <t>Sisteme de siguranta copii</t>
  </si>
  <si>
    <t>Mattresses, crib linens and accessories</t>
  </si>
  <si>
    <t>Children mattresses</t>
  </si>
  <si>
    <t>Saltele, lenjerii de patut si accesorii</t>
  </si>
  <si>
    <t>Saltele copii</t>
  </si>
  <si>
    <t>Baby pillows, quilts and sleep positioners</t>
  </si>
  <si>
    <t>Perne, pilote si pozitionatoare bebe</t>
  </si>
  <si>
    <t>Children sleeping bags</t>
  </si>
  <si>
    <t>Saci de dormit bebe si copii</t>
  </si>
  <si>
    <t>Baby blankets</t>
  </si>
  <si>
    <t>Paturici bebe</t>
  </si>
  <si>
    <t>Children car seats</t>
  </si>
  <si>
    <t>Scaune auto copii</t>
  </si>
  <si>
    <t>Baby carriers and harnesses</t>
  </si>
  <si>
    <t>Marsupii si hamuri bebe</t>
  </si>
  <si>
    <t>Baby walkers</t>
  </si>
  <si>
    <t>Premergatoare</t>
  </si>
  <si>
    <t>Baby carriage accessories</t>
  </si>
  <si>
    <t>Accesorii transport copii</t>
  </si>
  <si>
    <t>Baby carrycots</t>
  </si>
  <si>
    <t>Landouri si portbebe</t>
  </si>
  <si>
    <t>Children soap and shower gel</t>
  </si>
  <si>
    <t>Sapun &amp; Gel de dus copii</t>
  </si>
  <si>
    <t>Children creams and body lotions</t>
  </si>
  <si>
    <t>Creme si lotiuni de corp copii</t>
  </si>
  <si>
    <t>Children body oil</t>
  </si>
  <si>
    <t>Ulei de corp copii</t>
  </si>
  <si>
    <t>Children dental hygiene articles</t>
  </si>
  <si>
    <t>Articole igiena dentara copii</t>
  </si>
  <si>
    <t>Baby pots and WC reducers</t>
  </si>
  <si>
    <t>Olite si reductoare WC</t>
  </si>
  <si>
    <t>Health and child care devices</t>
  </si>
  <si>
    <t>Baby and children scales</t>
  </si>
  <si>
    <t>Aparate de sanatate si ingrijire copii</t>
  </si>
  <si>
    <t>Cantare bebelusi si copii</t>
  </si>
  <si>
    <t>Children make-up</t>
  </si>
  <si>
    <t>Produse machiaj copii</t>
  </si>
  <si>
    <t>Diaper storage baskets and boxes</t>
  </si>
  <si>
    <t>Cutii si cosuri depozitare scutece</t>
  </si>
  <si>
    <t>Children thermometers</t>
  </si>
  <si>
    <t>Termometre copii</t>
  </si>
  <si>
    <t>Breastfeeding accessories</t>
  </si>
  <si>
    <t>Accesorii alaptare</t>
  </si>
  <si>
    <t>Children nebulizers</t>
  </si>
  <si>
    <t>Aparate aerosoli copii</t>
  </si>
  <si>
    <t>Children night lights</t>
  </si>
  <si>
    <t>Lampi de veghe copii</t>
  </si>
  <si>
    <t>Children rugs</t>
  </si>
  <si>
    <t>Covoare copii</t>
  </si>
  <si>
    <t>Nursery decorations</t>
  </si>
  <si>
    <t>Decoratiuni camera copilului</t>
  </si>
  <si>
    <t>Baby vitamins and nutritional supplements</t>
  </si>
  <si>
    <t>Vitamine si suplimente nutritive bebelusi</t>
  </si>
  <si>
    <t>Baby care accessories</t>
  </si>
  <si>
    <t>Accesorii ingrijire copii</t>
  </si>
  <si>
    <t>Cigarettes and tobacco</t>
  </si>
  <si>
    <t>Electronic cigarettes</t>
  </si>
  <si>
    <t>Tigari si tutun</t>
  </si>
  <si>
    <t>Tigari electronice</t>
  </si>
  <si>
    <t>Accessories for  E-Cigarettes</t>
  </si>
  <si>
    <t>Accesorii tigari electronice</t>
  </si>
  <si>
    <t>Reserves for E-Cigarettes</t>
  </si>
  <si>
    <t>Rezerve tigari electronice</t>
  </si>
  <si>
    <t>Tobacco, cigars and cigarettes</t>
  </si>
  <si>
    <t>Tutun, trabucuri si tigari de foi</t>
  </si>
  <si>
    <t>Tobacco products and accessories</t>
  </si>
  <si>
    <t>Articole si accesorii tutun</t>
  </si>
  <si>
    <t>Electronic cigarettes supplies</t>
  </si>
  <si>
    <t>Consumabile tigari electronice</t>
  </si>
  <si>
    <t>Coffee and Tea</t>
  </si>
  <si>
    <t>Coffee</t>
  </si>
  <si>
    <t>Cafea si Ceai</t>
  </si>
  <si>
    <t>Cafea</t>
  </si>
  <si>
    <t>Tea</t>
  </si>
  <si>
    <t>Ceaiuri</t>
  </si>
  <si>
    <t>Dry Food</t>
  </si>
  <si>
    <t>Grocery</t>
  </si>
  <si>
    <t>Gift baskets and packs</t>
  </si>
  <si>
    <t>Bacanie</t>
  </si>
  <si>
    <t>Pachete si cosuri cadou</t>
  </si>
  <si>
    <t>Sweets 1</t>
  </si>
  <si>
    <t>Dulciuri</t>
  </si>
  <si>
    <t>Gourmet products</t>
  </si>
  <si>
    <t>Produse gourmet</t>
  </si>
  <si>
    <t>Pork carcasses</t>
  </si>
  <si>
    <t>Carcase porc</t>
  </si>
  <si>
    <t>Staple foods</t>
  </si>
  <si>
    <t>Alimente de baza 1</t>
  </si>
  <si>
    <t>Spices and mixes</t>
  </si>
  <si>
    <t>Condimente si mixuri</t>
  </si>
  <si>
    <t>Canned and instant products</t>
  </si>
  <si>
    <t>Conserve si produse instant</t>
  </si>
  <si>
    <t>Ketchup and sauces</t>
  </si>
  <si>
    <t>Ketchup si sosuri</t>
  </si>
  <si>
    <t>Dietary and natural products</t>
  </si>
  <si>
    <t>Produse dietetice si naturiste</t>
  </si>
  <si>
    <t>Chips and snacks</t>
  </si>
  <si>
    <t>Chipsuri si snacksuri</t>
  </si>
  <si>
    <t>Jam and compote</t>
  </si>
  <si>
    <t>Dulceata si compot</t>
  </si>
  <si>
    <t>Cereals</t>
  </si>
  <si>
    <t>Cereale</t>
  </si>
  <si>
    <t>Floury pasta</t>
  </si>
  <si>
    <t>​Paste fainoase</t>
  </si>
  <si>
    <t>Food supplements and medical devices</t>
  </si>
  <si>
    <t>Health and Care</t>
  </si>
  <si>
    <t>Suplimente alimentare si dispozitive medicale</t>
  </si>
  <si>
    <t>Sanatate si ingrijire</t>
  </si>
  <si>
    <t>Plasters</t>
  </si>
  <si>
    <t>Plasturi</t>
  </si>
  <si>
    <t>Food supplements</t>
  </si>
  <si>
    <t>Vitamins and minerals</t>
  </si>
  <si>
    <t>Suplimente alimentare 1</t>
  </si>
  <si>
    <t>Vitamine si minerale</t>
  </si>
  <si>
    <t>Sports nutrition and hydration</t>
  </si>
  <si>
    <t>Energy powder</t>
  </si>
  <si>
    <t>Nutritie sportiva si hidratare</t>
  </si>
  <si>
    <t>Pudra energizanta</t>
  </si>
  <si>
    <t>Sports energy drinks</t>
  </si>
  <si>
    <t>Bauturi energizante pentru sportivi</t>
  </si>
  <si>
    <t>Energy tablets</t>
  </si>
  <si>
    <t>Tablete energizante</t>
  </si>
  <si>
    <t>Energy gels and jellies</t>
  </si>
  <si>
    <t>Geluri si jeleuri energizante</t>
  </si>
  <si>
    <t>Non prescription drugs</t>
  </si>
  <si>
    <t>Medicamente fara prescriptie</t>
  </si>
  <si>
    <t>Optics</t>
  </si>
  <si>
    <t>Eyeglasses</t>
  </si>
  <si>
    <t>Optica medicala</t>
  </si>
  <si>
    <t>Ochelari de vedere</t>
  </si>
  <si>
    <t>Frame glasses</t>
  </si>
  <si>
    <t>Rame ochelari</t>
  </si>
  <si>
    <t>Contact lenses</t>
  </si>
  <si>
    <t>Lentile de contact</t>
  </si>
  <si>
    <t>Accessories for eyeglasses and contact lenses</t>
  </si>
  <si>
    <t>Accesorii pentru ochelari si lentile de contact</t>
  </si>
  <si>
    <t>Protein bars</t>
  </si>
  <si>
    <t>Batoane proteice</t>
  </si>
  <si>
    <t>Nutritional supplements</t>
  </si>
  <si>
    <t>Alte suplimente alimentare</t>
  </si>
  <si>
    <t>Saline solution and sterile compresses</t>
  </si>
  <si>
    <t>Ser fiziologic si comprese sterile</t>
  </si>
  <si>
    <t>Glasses and lenses maintenance accessories</t>
  </si>
  <si>
    <t>Accesorii intretinere ochelari si lentile</t>
  </si>
  <si>
    <t>Proteins</t>
  </si>
  <si>
    <t>Proteine</t>
  </si>
  <si>
    <t>Amino acids</t>
  </si>
  <si>
    <t>Amino acizi</t>
  </si>
  <si>
    <t>Carbohydrates</t>
  </si>
  <si>
    <t>Carbohidrati</t>
  </si>
  <si>
    <t>Creatine</t>
  </si>
  <si>
    <t>Creatina</t>
  </si>
  <si>
    <t>Other sports nutrition supplements</t>
  </si>
  <si>
    <t>Alte suplimente nutritie sportiva</t>
  </si>
  <si>
    <t>Anti aging and beauty products</t>
  </si>
  <si>
    <t>Produse anti-imbatranire si frumusete</t>
  </si>
  <si>
    <t>Children food supplements</t>
  </si>
  <si>
    <t>Suplimente alimentare copii</t>
  </si>
  <si>
    <t>Detox &amp; weight loss products</t>
  </si>
  <si>
    <t>Produse detoxifiere si slabire</t>
  </si>
  <si>
    <t>Sexual health and hormone balance products</t>
  </si>
  <si>
    <t>Produse sanatate sexuala si echilibru hormonal</t>
  </si>
  <si>
    <t>Immunity products</t>
  </si>
  <si>
    <t>Produse imunitate</t>
  </si>
  <si>
    <t>House Cleaning</t>
  </si>
  <si>
    <t>Detergents &amp; Cleaners</t>
  </si>
  <si>
    <t>Laundry</t>
  </si>
  <si>
    <t>Laundry detergent</t>
  </si>
  <si>
    <t>Detergenti &amp; Solutii de curatat</t>
  </si>
  <si>
    <t>Spalare si intretinere rufe</t>
  </si>
  <si>
    <t>Detergent rufe</t>
  </si>
  <si>
    <t>Kitchen cleaning</t>
  </si>
  <si>
    <t>Dishwasher detergent</t>
  </si>
  <si>
    <t>Produse curatare bucatarie</t>
  </si>
  <si>
    <t>Detergent vase</t>
  </si>
  <si>
    <t>Kitchen cleaning solutions</t>
  </si>
  <si>
    <t>Solutii suprafete bucatarie</t>
  </si>
  <si>
    <t>House cleaning</t>
  </si>
  <si>
    <t>Universal detergents</t>
  </si>
  <si>
    <t>Produse curatare casa si exterior</t>
  </si>
  <si>
    <t>Detergenti universali</t>
  </si>
  <si>
    <t>Room freshner</t>
  </si>
  <si>
    <t>Odorizant camera</t>
  </si>
  <si>
    <t>Paper towels and napkins</t>
  </si>
  <si>
    <t>Prosoape de hartie si servetele</t>
  </si>
  <si>
    <t>Dish sponge and clothes</t>
  </si>
  <si>
    <t>Bureti si lavete</t>
  </si>
  <si>
    <t>Trash bags</t>
  </si>
  <si>
    <t>Saci menajeri</t>
  </si>
  <si>
    <t>Fabric softener</t>
  </si>
  <si>
    <t>Balsam de rufe</t>
  </si>
  <si>
    <t>Fabrics Care</t>
  </si>
  <si>
    <t>Intretinere tesaturi</t>
  </si>
  <si>
    <t>Food foils and bags</t>
  </si>
  <si>
    <t>Folii si pungi alimentare</t>
  </si>
  <si>
    <t>Disposable Dishes</t>
  </si>
  <si>
    <t>Vesela unica folosinta</t>
  </si>
  <si>
    <t>Toilet paper</t>
  </si>
  <si>
    <t>Hartie igienica</t>
  </si>
  <si>
    <t>Items for bathroom</t>
  </si>
  <si>
    <t>Articole pentru baie</t>
  </si>
  <si>
    <t>Footwear care products and accessories</t>
  </si>
  <si>
    <t>Produse ingrijire incaltaminte si accesorii</t>
  </si>
  <si>
    <t>Household cleaning</t>
  </si>
  <si>
    <t>Storage and organization</t>
  </si>
  <si>
    <t>Curatenie &amp; Intretinere</t>
  </si>
  <si>
    <t>Organizare si depozitare</t>
  </si>
  <si>
    <t>Bathroom cleaning</t>
  </si>
  <si>
    <t>Toilet desinfectant</t>
  </si>
  <si>
    <t>Produse curatare baie</t>
  </si>
  <si>
    <t>Dezinfectant toaleta</t>
  </si>
  <si>
    <t>Toilet descaler solution</t>
  </si>
  <si>
    <t>Detartrant toaleta</t>
  </si>
  <si>
    <t>Bathroom cleaning solutions</t>
  </si>
  <si>
    <t>Solutii suprafete baie</t>
  </si>
  <si>
    <t>Toilet freshener</t>
  </si>
  <si>
    <t>Odorizant toaleta</t>
  </si>
  <si>
    <t>Toilet brushes</t>
  </si>
  <si>
    <t>Perii wc</t>
  </si>
  <si>
    <t>Furniture cleaning solution</t>
  </si>
  <si>
    <t>Solutie curatat mobila</t>
  </si>
  <si>
    <t>Floor cleaning solution</t>
  </si>
  <si>
    <t>Solutie curatat podele</t>
  </si>
  <si>
    <t>Window cleaning solutions</t>
  </si>
  <si>
    <t>Solutie curatat geamuri</t>
  </si>
  <si>
    <t>Carpet cleaning solutions</t>
  </si>
  <si>
    <t>Solutie curatat covoare</t>
  </si>
  <si>
    <t>Insecticides and traps</t>
  </si>
  <si>
    <t>Insecticide &amp; capcane</t>
  </si>
  <si>
    <t>Scale removal</t>
  </si>
  <si>
    <t>Solutii anticalcar</t>
  </si>
  <si>
    <t>Stain removal</t>
  </si>
  <si>
    <t>Solutii curatat pete</t>
  </si>
  <si>
    <t>Fabric care solutions</t>
  </si>
  <si>
    <t>Solutii intretinere textile</t>
  </si>
  <si>
    <t>Laundry bleach and starch</t>
  </si>
  <si>
    <t>Inalbitor rufe si apret</t>
  </si>
  <si>
    <t>Moisture absorber</t>
  </si>
  <si>
    <t>Absorbant umiditate</t>
  </si>
  <si>
    <t>Drain cleaners</t>
  </si>
  <si>
    <t>Solutii desfundat tevi</t>
  </si>
  <si>
    <t>Antibacterial wet wipes for surfaces</t>
  </si>
  <si>
    <t>Servetele umede antibacteriene suprafete</t>
  </si>
  <si>
    <t>Pet Shop</t>
  </si>
  <si>
    <t>Pet food</t>
  </si>
  <si>
    <t>Dog food</t>
  </si>
  <si>
    <t>Pet shop</t>
  </si>
  <si>
    <t>Hrana</t>
  </si>
  <si>
    <t>Hrana pentru caini</t>
  </si>
  <si>
    <t>Aquarium and terrarium</t>
  </si>
  <si>
    <t>Aquariums, Terrariums &amp; Accessories</t>
  </si>
  <si>
    <t>Acvaristica si teraristica</t>
  </si>
  <si>
    <t>Acvarii, Terarii si accesorii</t>
  </si>
  <si>
    <t>Pet Toys</t>
  </si>
  <si>
    <t>Jucarii animale</t>
  </si>
  <si>
    <t>Leashes, Collars &amp; Pet Clothing</t>
  </si>
  <si>
    <t>Collars, leashes, harnesses</t>
  </si>
  <si>
    <t>Lese, Zgarzi si Haine</t>
  </si>
  <si>
    <t>Zgarzi, lese, hamuri</t>
  </si>
  <si>
    <t>Pet clothes</t>
  </si>
  <si>
    <t>Haine animale de companie</t>
  </si>
  <si>
    <t>Pet brushes, trimmers and pliers</t>
  </si>
  <si>
    <t>Perii, trimere si clesti animale</t>
  </si>
  <si>
    <t>Cosmetics &amp; Hygiene</t>
  </si>
  <si>
    <t>Pet shampoo and conditioner</t>
  </si>
  <si>
    <t>Cosmetica &amp; Igiena</t>
  </si>
  <si>
    <t>Sampon si balsam animale</t>
  </si>
  <si>
    <t>Antiparasitic solutions</t>
  </si>
  <si>
    <t>Solutii antiparazitare</t>
  </si>
  <si>
    <t>Pet sheets and substrates</t>
  </si>
  <si>
    <t>Asternuturi si substraturi animale</t>
  </si>
  <si>
    <t>Furniture &amp; Animal carriage</t>
  </si>
  <si>
    <t>Pet beds, pillows and mattresses</t>
  </si>
  <si>
    <t>Mobila si transport animale de companie</t>
  </si>
  <si>
    <t>Culcusuri, perne si saltele animale</t>
  </si>
  <si>
    <t>Pet carriers and travel products</t>
  </si>
  <si>
    <t>Genti si articole transport animale</t>
  </si>
  <si>
    <t>Pet carriers and travel accessories</t>
  </si>
  <si>
    <t>Accesorii mobilier si transport animale companie</t>
  </si>
  <si>
    <t>Aquariums &amp; Terrariums</t>
  </si>
  <si>
    <t>Acvarii &amp; Terarii</t>
  </si>
  <si>
    <t>Aquarium filters and filter materials</t>
  </si>
  <si>
    <t>Filtre si materiale filtrante acvarii</t>
  </si>
  <si>
    <t>Feeding &amp; Feeding accessories</t>
  </si>
  <si>
    <t>Feeding and watering products</t>
  </si>
  <si>
    <t>Hrana &amp; accesorii hranire</t>
  </si>
  <si>
    <t>Castroane si adapatori animale</t>
  </si>
  <si>
    <t>Pet treats</t>
  </si>
  <si>
    <t>Biscuiti si recompense</t>
  </si>
  <si>
    <t>Nutritive supplements for pets</t>
  </si>
  <si>
    <t>Suplimente nutritive pentru animale</t>
  </si>
  <si>
    <t>Dressage Products</t>
  </si>
  <si>
    <t>Electronic Collars</t>
  </si>
  <si>
    <t>Produse pentru dresaj</t>
  </si>
  <si>
    <t>Zgarzi electronice</t>
  </si>
  <si>
    <t>Surveillance and invisible fences</t>
  </si>
  <si>
    <t>Supraveghere si garduri invizibile</t>
  </si>
  <si>
    <t>Pet training equipment</t>
  </si>
  <si>
    <t>Echipament dresaj</t>
  </si>
  <si>
    <t>Attractants and repellents solutions</t>
  </si>
  <si>
    <t>Solutii atractante si repelente</t>
  </si>
  <si>
    <t>Pet furniture and trasportation products</t>
  </si>
  <si>
    <t>Mobila si transport animale de companie1</t>
  </si>
  <si>
    <t>Aquariums and terrariums furniture and accessories</t>
  </si>
  <si>
    <t>Mobilier si accesorii acvarii si terarii</t>
  </si>
  <si>
    <t>Aquarium decorations and artificial plants</t>
  </si>
  <si>
    <t>Decoruri si plante artificiale acvarii</t>
  </si>
  <si>
    <t>Aquarium air pumps and accessories</t>
  </si>
  <si>
    <t>Pompe de aer si accesorii acvarii</t>
  </si>
  <si>
    <t>Aquarium lighting products</t>
  </si>
  <si>
    <t>Produse iluminat acvarii</t>
  </si>
  <si>
    <t>Aquarium heaters and coolers</t>
  </si>
  <si>
    <t>Incalzitoare si racitoare acvarii</t>
  </si>
  <si>
    <t>Aquarium sterilizers</t>
  </si>
  <si>
    <t>Sterilizatoare acvarii</t>
  </si>
  <si>
    <t>Aquariums and terrariums cleaning products</t>
  </si>
  <si>
    <t>Produse igienizare acvarii si terarii</t>
  </si>
  <si>
    <t>Aquarium testers water</t>
  </si>
  <si>
    <t>Testere apa acvarii</t>
  </si>
  <si>
    <t>Aquarium skimmers</t>
  </si>
  <si>
    <t>Skimmere acvarii</t>
  </si>
  <si>
    <t>Aquarium nutritious</t>
  </si>
  <si>
    <t>Hranitoare acvarii</t>
  </si>
  <si>
    <t>Aquarium solutions and treatments</t>
  </si>
  <si>
    <t>Solutii si tratamente acvarii</t>
  </si>
  <si>
    <t>Aquarium fertilizer plants</t>
  </si>
  <si>
    <t>Fertilizatori plante acvarii</t>
  </si>
  <si>
    <t>Pet cosmetics</t>
  </si>
  <si>
    <t>External hygiene products for animals</t>
  </si>
  <si>
    <t>Ingrijire animale de companie</t>
  </si>
  <si>
    <t>Produse igiena externa animale</t>
  </si>
  <si>
    <t>Pet dental hygiene products</t>
  </si>
  <si>
    <t>Produse igiena dentara animale</t>
  </si>
  <si>
    <t>Cosmetice animale de companie</t>
  </si>
  <si>
    <t>Pet fashion</t>
  </si>
  <si>
    <t>Pet shoes</t>
  </si>
  <si>
    <t>Fashion</t>
  </si>
  <si>
    <t>Incaltaminte animale</t>
  </si>
  <si>
    <t>Pet parfumes</t>
  </si>
  <si>
    <t>Parfumuri animale</t>
  </si>
  <si>
    <t>Pet collar charms</t>
  </si>
  <si>
    <t>Medalioane animale de companie</t>
  </si>
  <si>
    <t>Pet clothing accessories</t>
  </si>
  <si>
    <t>Accesorii animale</t>
  </si>
  <si>
    <t>Cat food</t>
  </si>
  <si>
    <t>Hrana pentru pisici</t>
  </si>
  <si>
    <t>Fishes and reptile food</t>
  </si>
  <si>
    <t>Hrana pesti si reptile</t>
  </si>
  <si>
    <t>Bird and rodent food</t>
  </si>
  <si>
    <t>Hrana pasari si rozatoare</t>
  </si>
  <si>
    <t>Pet nutritional supplements</t>
  </si>
  <si>
    <t>Suplimente nutritive animale</t>
  </si>
  <si>
    <t>Cages, coops and pens</t>
  </si>
  <si>
    <t>Custi, cotete, tarcuri si colivii</t>
  </si>
  <si>
    <t>Pet hygiene</t>
  </si>
  <si>
    <t>Litter</t>
  </si>
  <si>
    <t>Igiena</t>
  </si>
  <si>
    <t>Litiere</t>
  </si>
  <si>
    <t>Litter accessories</t>
  </si>
  <si>
    <t>Accesorii litiere</t>
  </si>
  <si>
    <t>Pet stain removers</t>
  </si>
  <si>
    <t>Solutii curatare pete animale</t>
  </si>
  <si>
    <t>Animal playing ensembles</t>
  </si>
  <si>
    <t>Ansambluri de joaca animale</t>
  </si>
  <si>
    <t>Farm animals feed</t>
  </si>
  <si>
    <t>Hrana animale de ferma</t>
  </si>
  <si>
    <t>Aquariums and terrariums thermometers</t>
  </si>
  <si>
    <t>Termometre acvarii si terarii</t>
  </si>
  <si>
    <t>Aquariums and terrariums sands and substrates</t>
  </si>
  <si>
    <t>Nisipuri si substraturi acvarii si terarii</t>
  </si>
  <si>
    <t>Veterinary diets</t>
  </si>
  <si>
    <t>Diete veterinare</t>
  </si>
  <si>
    <t>Medical consumables</t>
  </si>
  <si>
    <t>Medical Consumables</t>
  </si>
  <si>
    <t>Thermometers</t>
  </si>
  <si>
    <t>Consumabile medicale</t>
  </si>
  <si>
    <t>Termometre</t>
  </si>
  <si>
    <t>Tests</t>
  </si>
  <si>
    <t>Pregnancy and ovulation tests</t>
  </si>
  <si>
    <t>Teste</t>
  </si>
  <si>
    <t>Teste de sarcina si de ovulatie</t>
  </si>
  <si>
    <t>Tests for infection detection</t>
  </si>
  <si>
    <t>Teste de depistare infectii</t>
  </si>
  <si>
    <t>Disposable gloves</t>
  </si>
  <si>
    <t>Manusi unica folosinta</t>
  </si>
  <si>
    <t>UV medical lamps</t>
  </si>
  <si>
    <t>Lampi UV uz medical</t>
  </si>
  <si>
    <t>Sanitary supplies</t>
  </si>
  <si>
    <t>Consumabile sanitare</t>
  </si>
  <si>
    <t>Work safety glasses and Protection visors</t>
  </si>
  <si>
    <t>Ochelari protectia muncii si Viziere protective</t>
  </si>
  <si>
    <t>Medical surgical masks</t>
  </si>
  <si>
    <t>Masti chirurgicale medicale</t>
  </si>
  <si>
    <t>Disposable medical uniforms</t>
  </si>
  <si>
    <t>Uniforme medicale de unica folosinta</t>
  </si>
  <si>
    <t>Sanitary alcohol</t>
  </si>
  <si>
    <t>Alcool sanitar</t>
  </si>
  <si>
    <t>Disinfectant soap</t>
  </si>
  <si>
    <t>Sapun dezinfectant</t>
  </si>
  <si>
    <t>Disinfectant solutions</t>
  </si>
  <si>
    <t>Solutii dezinfectante</t>
  </si>
  <si>
    <t>Antibacterial hand wet wipes</t>
  </si>
  <si>
    <t>Servetele umede antibacteriene pentru maini</t>
  </si>
  <si>
    <t>Pulse Oximeters</t>
  </si>
  <si>
    <t>Pulsoximetre</t>
  </si>
  <si>
    <t>Disinfectant Mats</t>
  </si>
  <si>
    <t>Covorase dezinfectante</t>
  </si>
  <si>
    <t>Thermal Scanners</t>
  </si>
  <si>
    <t>Termoscanere</t>
  </si>
  <si>
    <t>Covid-19 tests</t>
  </si>
  <si>
    <t>Teste Covid-19</t>
  </si>
  <si>
    <t>Electro-IT</t>
  </si>
  <si>
    <t>CE</t>
  </si>
  <si>
    <t>Audio &amp; E-Books</t>
  </si>
  <si>
    <t>Players &amp; Portable Speakers</t>
  </si>
  <si>
    <t>Voice recorders</t>
  </si>
  <si>
    <t>Playere si Boxe portabile</t>
  </si>
  <si>
    <t>Reportofoane</t>
  </si>
  <si>
    <t>MP3 &amp; MP4 Players</t>
  </si>
  <si>
    <t>MP3 si MP4 Playere</t>
  </si>
  <si>
    <t>MP3, MP4 Players Accessories</t>
  </si>
  <si>
    <t>Accesorii MP3, MP4 Playere</t>
  </si>
  <si>
    <t>iPod</t>
  </si>
  <si>
    <t>Telemeters</t>
  </si>
  <si>
    <t>Telemetre</t>
  </si>
  <si>
    <t>eBook Readers &amp; accessories</t>
  </si>
  <si>
    <t>eBook Readers</t>
  </si>
  <si>
    <t>eBook Reader si accesorii</t>
  </si>
  <si>
    <t>eBook Reader</t>
  </si>
  <si>
    <t>eBook Readers Accessories</t>
  </si>
  <si>
    <t>Accesorii eBook Reader</t>
  </si>
  <si>
    <t>Players &amp; Headphones accessories</t>
  </si>
  <si>
    <t>Accesorii playere si casti</t>
  </si>
  <si>
    <t>Headphones &amp; accessories</t>
  </si>
  <si>
    <t>Headphones</t>
  </si>
  <si>
    <t>Casti audio si accesorii</t>
  </si>
  <si>
    <t>Casti audio</t>
  </si>
  <si>
    <t>Portable Speakers</t>
  </si>
  <si>
    <t>Boxe Portabile</t>
  </si>
  <si>
    <t>Headphone Amplifiers</t>
  </si>
  <si>
    <t>Amplificatoare casti</t>
  </si>
  <si>
    <t>AV &amp; HiFi</t>
  </si>
  <si>
    <t>Projectors &amp; Accessories</t>
  </si>
  <si>
    <t>Projectors</t>
  </si>
  <si>
    <t>Audio-video &amp; HiFi</t>
  </si>
  <si>
    <t>Videoproiectoare &amp; Accesorii</t>
  </si>
  <si>
    <t>Videoproiectoare</t>
  </si>
  <si>
    <t>Home audio video</t>
  </si>
  <si>
    <t>Home Cinema</t>
  </si>
  <si>
    <t>Sisteme Home Cinema</t>
  </si>
  <si>
    <t>DVD &amp; Blu-Ray Players</t>
  </si>
  <si>
    <t>DVD &amp; Blu-Ray Playere</t>
  </si>
  <si>
    <t>Audio Systems</t>
  </si>
  <si>
    <t>Sisteme audio</t>
  </si>
  <si>
    <t>Cassette Player</t>
  </si>
  <si>
    <t>Radiocasetofoane</t>
  </si>
  <si>
    <t>Projection Screens</t>
  </si>
  <si>
    <t>Ecrane proiectie</t>
  </si>
  <si>
    <t>Audio HI-FI</t>
  </si>
  <si>
    <t>Players &amp; Receivers</t>
  </si>
  <si>
    <t>Playere &amp; Receivere</t>
  </si>
  <si>
    <t>Projectors Accessories</t>
  </si>
  <si>
    <t>Accesorii videoproiectoare</t>
  </si>
  <si>
    <t>Connectors</t>
  </si>
  <si>
    <t>Conectica</t>
  </si>
  <si>
    <t>Mediaplayers</t>
  </si>
  <si>
    <t>Mediaplayere</t>
  </si>
  <si>
    <t>Soundbars</t>
  </si>
  <si>
    <t>Soundbar</t>
  </si>
  <si>
    <t>Amplituners</t>
  </si>
  <si>
    <t>Amplificatoare</t>
  </si>
  <si>
    <t>Players</t>
  </si>
  <si>
    <t>Playere</t>
  </si>
  <si>
    <t>Speakers</t>
  </si>
  <si>
    <t>Boxe</t>
  </si>
  <si>
    <t>Clock Radios &amp; Clocks</t>
  </si>
  <si>
    <t>Ceasuri &amp; Radio cu ceas</t>
  </si>
  <si>
    <t>Wireless Audio Systems</t>
  </si>
  <si>
    <t>Sisteme audio wireless</t>
  </si>
  <si>
    <t>Pick-ups</t>
  </si>
  <si>
    <t>Pick-Up</t>
  </si>
  <si>
    <t>Audio Hi-Fi Accessories</t>
  </si>
  <si>
    <t>Accesorii Audio Hi-Fi</t>
  </si>
  <si>
    <t>Interactive Whiteboards</t>
  </si>
  <si>
    <t>Table interactive</t>
  </si>
  <si>
    <t>Complete Systems</t>
  </si>
  <si>
    <t>Sisteme complete</t>
  </si>
  <si>
    <t>Audio Processors</t>
  </si>
  <si>
    <t>Procesoare sunet</t>
  </si>
  <si>
    <t>Microphones</t>
  </si>
  <si>
    <t>Microfoane</t>
  </si>
  <si>
    <t>Stands</t>
  </si>
  <si>
    <t>Stative</t>
  </si>
  <si>
    <t>Controllers</t>
  </si>
  <si>
    <t>Controllere</t>
  </si>
  <si>
    <t>DJ Equipments</t>
  </si>
  <si>
    <t>Echipamente DJ</t>
  </si>
  <si>
    <t>Audio Mixers</t>
  </si>
  <si>
    <t>Mixere audio</t>
  </si>
  <si>
    <t>Professional Speakers</t>
  </si>
  <si>
    <t>Boxe profesionale</t>
  </si>
  <si>
    <t>Professional Amplifiers</t>
  </si>
  <si>
    <t>Amplificatoare profesionale</t>
  </si>
  <si>
    <t>Smart Audio</t>
  </si>
  <si>
    <t>Games &amp; Gaming Acc</t>
  </si>
  <si>
    <t>Jocuri</t>
  </si>
  <si>
    <t>Consoles &amp; PC Games</t>
  </si>
  <si>
    <t>Console &amp; jocuri</t>
  </si>
  <si>
    <t>Jocuri Consola &amp; PC</t>
  </si>
  <si>
    <t>Gaming console accessories</t>
  </si>
  <si>
    <t>Accesorii console gaming</t>
  </si>
  <si>
    <t>Powerball</t>
  </si>
  <si>
    <t>Controllers, Steering wheels and Gaming headsets</t>
  </si>
  <si>
    <t>Controlere, Volane si Casti gaming</t>
  </si>
  <si>
    <t>Playstation Accessories</t>
  </si>
  <si>
    <t>Accesorii PlayStation</t>
  </si>
  <si>
    <t>Xbox Accessories</t>
  </si>
  <si>
    <t>Accesorii Xbox</t>
  </si>
  <si>
    <t>Nintendo Accessories</t>
  </si>
  <si>
    <t>Accesorii Nintendo</t>
  </si>
  <si>
    <t>Articles Fan Gaming</t>
  </si>
  <si>
    <t>Articole Fan Gaming</t>
  </si>
  <si>
    <t>Gaming chairs</t>
  </si>
  <si>
    <t>Scaune gaming</t>
  </si>
  <si>
    <t>Streaming accessories</t>
  </si>
  <si>
    <t>Accesorii streaming</t>
  </si>
  <si>
    <t>Gaming desks</t>
  </si>
  <si>
    <t>Birouri gaming</t>
  </si>
  <si>
    <t>Gaming Consoles</t>
  </si>
  <si>
    <t>Hardware Consoles</t>
  </si>
  <si>
    <t>Console Gaming</t>
  </si>
  <si>
    <t>Console Hardware</t>
  </si>
  <si>
    <t>Portable Consoles</t>
  </si>
  <si>
    <t>Console Portabile</t>
  </si>
  <si>
    <t>Preorder Consoles</t>
  </si>
  <si>
    <t>Console Precomanda</t>
  </si>
  <si>
    <t>VR Gaming glasses</t>
  </si>
  <si>
    <t>Ochelari VR Gaming</t>
  </si>
  <si>
    <t>VR Gaming accessories</t>
  </si>
  <si>
    <t>Accesorii VR Gaming</t>
  </si>
  <si>
    <t>Electronic games licenses</t>
  </si>
  <si>
    <t>Licente electronice jocuri</t>
  </si>
  <si>
    <t>Musical Instruments</t>
  </si>
  <si>
    <t>Bow instruments</t>
  </si>
  <si>
    <t>Cello</t>
  </si>
  <si>
    <t>Instrumente muzicale</t>
  </si>
  <si>
    <t>Instrumente cu arcus</t>
  </si>
  <si>
    <t>Violoncel</t>
  </si>
  <si>
    <t>Plucked instruments</t>
  </si>
  <si>
    <t>Classic guitars</t>
  </si>
  <si>
    <t>Instrumente cu coarde ciupite</t>
  </si>
  <si>
    <t>Chitare clasice</t>
  </si>
  <si>
    <t>Acoustic guitars</t>
  </si>
  <si>
    <t>Chitare acustice</t>
  </si>
  <si>
    <t>Lute</t>
  </si>
  <si>
    <t>Cobza</t>
  </si>
  <si>
    <t>Violin</t>
  </si>
  <si>
    <t>Vioara</t>
  </si>
  <si>
    <t>Electric guitars</t>
  </si>
  <si>
    <t>Chitare electrice</t>
  </si>
  <si>
    <t>Mandolins</t>
  </si>
  <si>
    <t>Mandoline</t>
  </si>
  <si>
    <t>Electric-acoustic guitars</t>
  </si>
  <si>
    <t>Chitare electro-acustice</t>
  </si>
  <si>
    <t>Contrabass</t>
  </si>
  <si>
    <t>Contrabas</t>
  </si>
  <si>
    <t>Ukuleles</t>
  </si>
  <si>
    <t>Chitare ukulele</t>
  </si>
  <si>
    <t>Electric violin</t>
  </si>
  <si>
    <t>Vioara electrica</t>
  </si>
  <si>
    <t>Viola</t>
  </si>
  <si>
    <t>Wind instruments</t>
  </si>
  <si>
    <t>Blockflote</t>
  </si>
  <si>
    <t>Instrumente de suflat</t>
  </si>
  <si>
    <t>Clarinet</t>
  </si>
  <si>
    <t>Saxophone</t>
  </si>
  <si>
    <t>Saxofon</t>
  </si>
  <si>
    <t>Trumpeta</t>
  </si>
  <si>
    <t>Trompeta</t>
  </si>
  <si>
    <t>Harmonica</t>
  </si>
  <si>
    <t>Muzicuta</t>
  </si>
  <si>
    <t>Pan-pipes</t>
  </si>
  <si>
    <t>Naiuri</t>
  </si>
  <si>
    <t>Flute</t>
  </si>
  <si>
    <t>Flaut</t>
  </si>
  <si>
    <t>Melodica</t>
  </si>
  <si>
    <t>Clavieta</t>
  </si>
  <si>
    <t>Strings and Musical instruments accessories</t>
  </si>
  <si>
    <t>Guitar accessories</t>
  </si>
  <si>
    <t>Coarde si Accesorii instrumente muzicale</t>
  </si>
  <si>
    <t>Accesorii chitara</t>
  </si>
  <si>
    <t>Violin-viola accessories</t>
  </si>
  <si>
    <t>Accesorii vioara-viola</t>
  </si>
  <si>
    <t>Wind instruments and accessories</t>
  </si>
  <si>
    <t>Instrumente de suflat si accesorii</t>
  </si>
  <si>
    <t>Drum and percussion accessories</t>
  </si>
  <si>
    <t>Accesorii tobe si percutie</t>
  </si>
  <si>
    <t>Accordion accessories</t>
  </si>
  <si>
    <t>Accesorii acordeoane</t>
  </si>
  <si>
    <t>Mandolinas accesssories</t>
  </si>
  <si>
    <t>Accesorii mandolina</t>
  </si>
  <si>
    <t>Organ accessories</t>
  </si>
  <si>
    <t>Accesorii orga</t>
  </si>
  <si>
    <t>Electronics for musical instruments</t>
  </si>
  <si>
    <t>Electronice instrumente muzicale</t>
  </si>
  <si>
    <t>Musical instruments Smart accessories</t>
  </si>
  <si>
    <t>Accesorii SMART instrumente muzicale</t>
  </si>
  <si>
    <t>Musical instruments strings</t>
  </si>
  <si>
    <t>Coarde instrumente muzicale</t>
  </si>
  <si>
    <t>Wireless transmission systems</t>
  </si>
  <si>
    <t>Sisteme transmisie wireless</t>
  </si>
  <si>
    <t>Guitar amplifiers</t>
  </si>
  <si>
    <t>Amplificatoare chitara</t>
  </si>
  <si>
    <t>Public speaking systems</t>
  </si>
  <si>
    <t>Loudspeakers</t>
  </si>
  <si>
    <t>Sisteme pentru adresare publica</t>
  </si>
  <si>
    <t>Megafoane</t>
  </si>
  <si>
    <t>Clarion</t>
  </si>
  <si>
    <t>Goarne</t>
  </si>
  <si>
    <t>Effects of smoke and lights</t>
  </si>
  <si>
    <t>Smoke equipment</t>
  </si>
  <si>
    <t>Efecte de fum si lumini</t>
  </si>
  <si>
    <t>Echipamente de fum</t>
  </si>
  <si>
    <t>Lights for light effects</t>
  </si>
  <si>
    <t>Becuri pentru efecte de lumini</t>
  </si>
  <si>
    <t>Light equipments</t>
  </si>
  <si>
    <t>Echipamente de lumini</t>
  </si>
  <si>
    <t>Keyboard instruments</t>
  </si>
  <si>
    <t>Electronic organ</t>
  </si>
  <si>
    <t>Instrumente cu clape</t>
  </si>
  <si>
    <t>Orga electronica</t>
  </si>
  <si>
    <t>Pianos</t>
  </si>
  <si>
    <t>Piane</t>
  </si>
  <si>
    <t>Accordions</t>
  </si>
  <si>
    <t>Acordeoane</t>
  </si>
  <si>
    <t>Drums and percussion</t>
  </si>
  <si>
    <t>Percussion instruments</t>
  </si>
  <si>
    <t>Tobe si percutie</t>
  </si>
  <si>
    <t>Instrumente de percutie</t>
  </si>
  <si>
    <t>Electronic drums</t>
  </si>
  <si>
    <t>Tobe electronice</t>
  </si>
  <si>
    <t>Acoustic drums</t>
  </si>
  <si>
    <t>Tobe acustice</t>
  </si>
  <si>
    <t>Photo &amp; video accessories</t>
  </si>
  <si>
    <t>Card reader</t>
  </si>
  <si>
    <t>Accesorii foto &amp; video</t>
  </si>
  <si>
    <t>Foto accessories</t>
  </si>
  <si>
    <t>Digital photo frames</t>
  </si>
  <si>
    <t>Accesorii foto</t>
  </si>
  <si>
    <t>Rame foto digitale</t>
  </si>
  <si>
    <t>Bags, Backpacks and Cases</t>
  </si>
  <si>
    <t>Genti / Rucsacuri / Huse</t>
  </si>
  <si>
    <t>Batteries, accumulators and chargers</t>
  </si>
  <si>
    <t>Baterii, acumulatori si incarcatoare</t>
  </si>
  <si>
    <t>Dedicated accumulators and chargers</t>
  </si>
  <si>
    <t>Acumulatori si incarcatoare dedicate</t>
  </si>
  <si>
    <t>DSLR and Mirrorless camera accessories</t>
  </si>
  <si>
    <t>DSLR cleaning kit</t>
  </si>
  <si>
    <t>Accesorii aparate foto DSLR si Mirrorless</t>
  </si>
  <si>
    <t>Kit curatare DSLR</t>
  </si>
  <si>
    <t>Tripods</t>
  </si>
  <si>
    <t>Trepiede</t>
  </si>
  <si>
    <t>Lenses</t>
  </si>
  <si>
    <t>Obiective</t>
  </si>
  <si>
    <t>Flashes</t>
  </si>
  <si>
    <t>Blitzuri</t>
  </si>
  <si>
    <t>Other photo accessories</t>
  </si>
  <si>
    <t>Alte accesorii Foto</t>
  </si>
  <si>
    <t>DSLR Filters</t>
  </si>
  <si>
    <t>Filtre DSLR</t>
  </si>
  <si>
    <t>Action camera accessories</t>
  </si>
  <si>
    <t>Covers, bags and protective cases</t>
  </si>
  <si>
    <t>Accesorii Camera Video Sport</t>
  </si>
  <si>
    <t>Huse, genti si carcase de protectie</t>
  </si>
  <si>
    <t>Video Cameras Accessories</t>
  </si>
  <si>
    <t>Accumulators / Video chargers</t>
  </si>
  <si>
    <t>Accesorii camere video</t>
  </si>
  <si>
    <t>Acumulatori / Incarcatoare video</t>
  </si>
  <si>
    <t>Video Filters</t>
  </si>
  <si>
    <t>Filtre video</t>
  </si>
  <si>
    <t>Video Lamps</t>
  </si>
  <si>
    <t>Lampi video</t>
  </si>
  <si>
    <t>Action cameras mounts</t>
  </si>
  <si>
    <t>Suporturi si sisteme de prindere</t>
  </si>
  <si>
    <t>Other Video Accessories</t>
  </si>
  <si>
    <t>Alte accesorii video</t>
  </si>
  <si>
    <t>Gimbal stabilizer</t>
  </si>
  <si>
    <t>Stabilizatoare de imagine</t>
  </si>
  <si>
    <t>Action cameras batteries and chargers</t>
  </si>
  <si>
    <t>Incarcatoare si acumulatori camere video sport</t>
  </si>
  <si>
    <t>Drones accessories</t>
  </si>
  <si>
    <t>Accesorii drone</t>
  </si>
  <si>
    <t>Photo-Video</t>
  </si>
  <si>
    <t>Photo cameras</t>
  </si>
  <si>
    <t>Instant cameras</t>
  </si>
  <si>
    <t>Aparate foto</t>
  </si>
  <si>
    <t>Aparate foto instant</t>
  </si>
  <si>
    <t>Compact digital cameras</t>
  </si>
  <si>
    <t>Aparate foto compacte</t>
  </si>
  <si>
    <t>Video camera</t>
  </si>
  <si>
    <t>Video Cameras</t>
  </si>
  <si>
    <t>Camera Video</t>
  </si>
  <si>
    <t>Camere video</t>
  </si>
  <si>
    <t>DSLR cameras</t>
  </si>
  <si>
    <t>Aparate foto D-SLR</t>
  </si>
  <si>
    <t>Optics and astronomy</t>
  </si>
  <si>
    <t>Binoculars and spotting scopes</t>
  </si>
  <si>
    <t>Optica si astronomie</t>
  </si>
  <si>
    <t>Binocluri &amp; lunete</t>
  </si>
  <si>
    <t>Microscopes</t>
  </si>
  <si>
    <t>Microscoape</t>
  </si>
  <si>
    <t>Optical telescopes</t>
  </si>
  <si>
    <t>Telescoape</t>
  </si>
  <si>
    <t>Magnifying glass and optical instruments</t>
  </si>
  <si>
    <t>Lupe si instrumente optice</t>
  </si>
  <si>
    <t>Mirrorless cameras</t>
  </si>
  <si>
    <t>Aparate foto Mirrorless</t>
  </si>
  <si>
    <t>Sport Video Cameras</t>
  </si>
  <si>
    <t>Camere video sport</t>
  </si>
  <si>
    <t>Drones</t>
  </si>
  <si>
    <t>Drone</t>
  </si>
  <si>
    <t>TV</t>
  </si>
  <si>
    <t>Televisions</t>
  </si>
  <si>
    <t>Televizoare &amp; accesorii</t>
  </si>
  <si>
    <t>Televizoare</t>
  </si>
  <si>
    <t>TV Acc</t>
  </si>
  <si>
    <t>TV-Audio Accessories</t>
  </si>
  <si>
    <t>Cables &amp; Adapters</t>
  </si>
  <si>
    <t>Accesorii TV - Audio</t>
  </si>
  <si>
    <t>Cabluri si adaptoare</t>
  </si>
  <si>
    <t>TV Stands</t>
  </si>
  <si>
    <t>Suporturi TV</t>
  </si>
  <si>
    <t>Remotes</t>
  </si>
  <si>
    <t>Telecomenzi</t>
  </si>
  <si>
    <t>TV antennas and accessories</t>
  </si>
  <si>
    <t>Antene TV si accesorii</t>
  </si>
  <si>
    <t>Audio Accessories</t>
  </si>
  <si>
    <t>Accesorii audio</t>
  </si>
  <si>
    <t>Cable channel</t>
  </si>
  <si>
    <t>Canal cablu</t>
  </si>
  <si>
    <t>Cleaning Kits</t>
  </si>
  <si>
    <t>Kituri de curatare</t>
  </si>
  <si>
    <t>3D Glasses</t>
  </si>
  <si>
    <t>Ochelari 3D</t>
  </si>
  <si>
    <t>TV accessories</t>
  </si>
  <si>
    <t>Accesorii TV</t>
  </si>
  <si>
    <t>DA</t>
  </si>
  <si>
    <t>AC &amp; Heating</t>
  </si>
  <si>
    <t>Air coolers</t>
  </si>
  <si>
    <t>Air Conditioners</t>
  </si>
  <si>
    <t>Aparate racire aer</t>
  </si>
  <si>
    <t>Aparate de aer conditionat</t>
  </si>
  <si>
    <t>Air heaters</t>
  </si>
  <si>
    <t>Heaters</t>
  </si>
  <si>
    <t>Aparate incalzire aer</t>
  </si>
  <si>
    <t>Aeroterme</t>
  </si>
  <si>
    <t>Fans and air coolers</t>
  </si>
  <si>
    <t>Ventilatoare si racitoare aer</t>
  </si>
  <si>
    <t>Air filtration devices</t>
  </si>
  <si>
    <t>Aparate filtrare aer</t>
  </si>
  <si>
    <t>Meteorology</t>
  </si>
  <si>
    <t>Weather Stations</t>
  </si>
  <si>
    <t>Meteorologie</t>
  </si>
  <si>
    <t>Statii meteorologice</t>
  </si>
  <si>
    <t>Weather Stations Accessories</t>
  </si>
  <si>
    <t>Accesorii statii meteo</t>
  </si>
  <si>
    <t>Thermometer</t>
  </si>
  <si>
    <t>Termometre Meteo</t>
  </si>
  <si>
    <t>Air conditioner accessories</t>
  </si>
  <si>
    <t>Accesorii aparate climatizare</t>
  </si>
  <si>
    <t>Chimneys</t>
  </si>
  <si>
    <t>Cosuri de fum</t>
  </si>
  <si>
    <t>Smart home</t>
  </si>
  <si>
    <t>Smart Home Stations &amp; Modules</t>
  </si>
  <si>
    <t>Centrale &amp; Module smart home</t>
  </si>
  <si>
    <t>Accessories for chimneys</t>
  </si>
  <si>
    <t>Accesorii cosuri de fum</t>
  </si>
  <si>
    <t>Alarms &amp; Accessories</t>
  </si>
  <si>
    <t>Alarme &amp; accesorii</t>
  </si>
  <si>
    <t>Humidifiers</t>
  </si>
  <si>
    <t>Umidificatoare</t>
  </si>
  <si>
    <t>Ozone generators</t>
  </si>
  <si>
    <t>Generatoare ozon</t>
  </si>
  <si>
    <t>Electric radiators</t>
  </si>
  <si>
    <t>Calorifere electrice</t>
  </si>
  <si>
    <t>Electric convectors</t>
  </si>
  <si>
    <t>Convectoare electrice</t>
  </si>
  <si>
    <t>Radiant panels</t>
  </si>
  <si>
    <t>Panouri radiante</t>
  </si>
  <si>
    <t>Halogen and quartz heaters</t>
  </si>
  <si>
    <t>Incalzitoare cu halogen si quartz</t>
  </si>
  <si>
    <t>Electric fireplaces</t>
  </si>
  <si>
    <t>Seminee electrice</t>
  </si>
  <si>
    <t>Dehumidifiers</t>
  </si>
  <si>
    <t>Dezumidificatoare</t>
  </si>
  <si>
    <t>Air purifiers</t>
  </si>
  <si>
    <t>Purificatoare</t>
  </si>
  <si>
    <t>Cold rooms</t>
  </si>
  <si>
    <t>Camere frigorifice</t>
  </si>
  <si>
    <t>MDA</t>
  </si>
  <si>
    <t>Washers &amp; dryers</t>
  </si>
  <si>
    <t>Laundry dryers</t>
  </si>
  <si>
    <t>Aparate electrocasnice mari</t>
  </si>
  <si>
    <t>Spalare si uscare</t>
  </si>
  <si>
    <t>Uscatoare de rufe</t>
  </si>
  <si>
    <t>Cooking</t>
  </si>
  <si>
    <t>Microwave ovens</t>
  </si>
  <si>
    <t>Gatit</t>
  </si>
  <si>
    <t>Cuptoare cu microunde</t>
  </si>
  <si>
    <t>Cooling &amp; Freezers</t>
  </si>
  <si>
    <t>Top freezers refrigerators</t>
  </si>
  <si>
    <t>Racire si congelare</t>
  </si>
  <si>
    <t>Frigidere</t>
  </si>
  <si>
    <t>Washing machines</t>
  </si>
  <si>
    <t>Masini de spalat rufe</t>
  </si>
  <si>
    <t>Cookers</t>
  </si>
  <si>
    <t>Aragazuri</t>
  </si>
  <si>
    <t>Dishwashers</t>
  </si>
  <si>
    <t>Masini de spalat vase</t>
  </si>
  <si>
    <t>Bottom freezers refrigerators</t>
  </si>
  <si>
    <t>Combine frigorifice</t>
  </si>
  <si>
    <t>Built in ovens</t>
  </si>
  <si>
    <t>Cuptoare incorporabile</t>
  </si>
  <si>
    <t>Built In</t>
  </si>
  <si>
    <t>BI Cooling Appliances</t>
  </si>
  <si>
    <t>Incorporabile</t>
  </si>
  <si>
    <t>Aparate frigorifice incorporabile</t>
  </si>
  <si>
    <t>Hoods</t>
  </si>
  <si>
    <t>Hote</t>
  </si>
  <si>
    <t>BI Espresso machine</t>
  </si>
  <si>
    <t>Espressoare incorporabile</t>
  </si>
  <si>
    <t>Hobs</t>
  </si>
  <si>
    <t>Plite electrice</t>
  </si>
  <si>
    <t>BI Kitchen Sets</t>
  </si>
  <si>
    <t>Pachete electrocasnice incorporabile</t>
  </si>
  <si>
    <t>Deep freezers</t>
  </si>
  <si>
    <t>Congelatoare</t>
  </si>
  <si>
    <t>Chest freezers</t>
  </si>
  <si>
    <t>Lazi frigorifice</t>
  </si>
  <si>
    <t>Coolers</t>
  </si>
  <si>
    <t>Vitrine frigorifice</t>
  </si>
  <si>
    <t>Side by side</t>
  </si>
  <si>
    <t>MDA Others</t>
  </si>
  <si>
    <t>Large appliances accessories</t>
  </si>
  <si>
    <t>Hobs accessories and parts</t>
  </si>
  <si>
    <t>Accesorii si piese electrocasnice mari</t>
  </si>
  <si>
    <t>Accesorii si piese plite</t>
  </si>
  <si>
    <t>Ovens accessories and parts</t>
  </si>
  <si>
    <t>Accesorii si piese cuptoare</t>
  </si>
  <si>
    <t>Washing machine and drier accessories and parts</t>
  </si>
  <si>
    <t>Accesorii si piese masini spalat rufe si uscatoare</t>
  </si>
  <si>
    <t>Stove accessories and parts</t>
  </si>
  <si>
    <t>Accesorii si piese aragazuri</t>
  </si>
  <si>
    <t>Accessories and parts hoods</t>
  </si>
  <si>
    <t>Accesorii si piese hote</t>
  </si>
  <si>
    <t>Dishwasher accessories and parts</t>
  </si>
  <si>
    <t>Accesorii si piese masini spalat vase</t>
  </si>
  <si>
    <t>Microwave oven accessories and parts</t>
  </si>
  <si>
    <t>Accesorii si piese cuptoare cu microunde</t>
  </si>
  <si>
    <t>Refrigerator accessories and parts</t>
  </si>
  <si>
    <t>Accesorii si piese aparate frigorifice</t>
  </si>
  <si>
    <t>Personal Care</t>
  </si>
  <si>
    <t>Medical appliances</t>
  </si>
  <si>
    <t>Tensiometer accessories</t>
  </si>
  <si>
    <t>Aparate intretinere personala</t>
  </si>
  <si>
    <t>Aparate medicale</t>
  </si>
  <si>
    <t>Accesorii tensiometre</t>
  </si>
  <si>
    <t>Products and devices for locomotion</t>
  </si>
  <si>
    <t>Produse si dispozitive ajutatoare locomotie</t>
  </si>
  <si>
    <t>Hearing aids</t>
  </si>
  <si>
    <t>Aparate auditive</t>
  </si>
  <si>
    <t>Straightners, Brushes &amp; Hairdryers</t>
  </si>
  <si>
    <t>Hair dryers</t>
  </si>
  <si>
    <t>Placi, perii si uscatoare</t>
  </si>
  <si>
    <t>Uscatoare de par</t>
  </si>
  <si>
    <t>Curling wands</t>
  </si>
  <si>
    <t>Ondulatoare</t>
  </si>
  <si>
    <t>Hair straighteners</t>
  </si>
  <si>
    <t>Placi de indreptat parul</t>
  </si>
  <si>
    <t>Epilators, Hairclipper &amp; Shaver</t>
  </si>
  <si>
    <t>Electric shavers</t>
  </si>
  <si>
    <t>Epilatoare, tuns si ras</t>
  </si>
  <si>
    <t>Aparate de ras electrice</t>
  </si>
  <si>
    <t>Trimmers</t>
  </si>
  <si>
    <t>Aparate de tuns</t>
  </si>
  <si>
    <t>Personal Maintenance</t>
  </si>
  <si>
    <t>Corporal scales</t>
  </si>
  <si>
    <t>Intretinere personala</t>
  </si>
  <si>
    <t>Cantare corporale</t>
  </si>
  <si>
    <t>Epilators</t>
  </si>
  <si>
    <t>Epilatoare</t>
  </si>
  <si>
    <t>Wellness Articles</t>
  </si>
  <si>
    <t>Massage devices</t>
  </si>
  <si>
    <t>Articole wellness</t>
  </si>
  <si>
    <t>Aparate de masaj</t>
  </si>
  <si>
    <t>Electric tooth brushes</t>
  </si>
  <si>
    <t>Electrical toothbrushes</t>
  </si>
  <si>
    <t>Periute electrice</t>
  </si>
  <si>
    <t>Periute de dinti electrice</t>
  </si>
  <si>
    <t>Tensiometers</t>
  </si>
  <si>
    <t>Tensiometre</t>
  </si>
  <si>
    <t>Glucometers</t>
  </si>
  <si>
    <t>Glucometre</t>
  </si>
  <si>
    <t>Glucometer Accessories</t>
  </si>
  <si>
    <t>Accesorii glucometre</t>
  </si>
  <si>
    <t>Electric hair brushes</t>
  </si>
  <si>
    <t>Perii de par electrice</t>
  </si>
  <si>
    <t>Epilator accessories</t>
  </si>
  <si>
    <t>Accesorii epilatoare</t>
  </si>
  <si>
    <t>Hair rollers</t>
  </si>
  <si>
    <t>Bigudiuri</t>
  </si>
  <si>
    <t>Maintenance and body care devices</t>
  </si>
  <si>
    <t>Aparate intretinere si ingrijire corporala</t>
  </si>
  <si>
    <t>Electric toothbrush and irrigator accessories</t>
  </si>
  <si>
    <t>Accesorii periute de dinti electrice si irigatoare</t>
  </si>
  <si>
    <t>Electric shaver accessories</t>
  </si>
  <si>
    <t>Accesorii aparate de ras electrice</t>
  </si>
  <si>
    <t>Oral irrigators</t>
  </si>
  <si>
    <t>Irigatoare bucale</t>
  </si>
  <si>
    <t>Cautery pens</t>
  </si>
  <si>
    <t>Cautere medicale</t>
  </si>
  <si>
    <t>Medical services</t>
  </si>
  <si>
    <t>Servicii medicale</t>
  </si>
  <si>
    <t>Shaving and grooming sets</t>
  </si>
  <si>
    <t>Seturi complete de ras &amp; tuns</t>
  </si>
  <si>
    <t>Manicure and pedicure machines</t>
  </si>
  <si>
    <t>Aparate pentru manichiura-pedichiura</t>
  </si>
  <si>
    <t>Aromatherapy essential oils</t>
  </si>
  <si>
    <t>Uleiuri esentiale aromaterapie</t>
  </si>
  <si>
    <t>Body heaters</t>
  </si>
  <si>
    <t>Incalzitoare corporale</t>
  </si>
  <si>
    <t>Aromatherapy and wellness diffusers</t>
  </si>
  <si>
    <t>Aparate aromaterapie si wellness</t>
  </si>
  <si>
    <t>Medical monitoring devices</t>
  </si>
  <si>
    <t>Dispozitive monitorizare medicala</t>
  </si>
  <si>
    <t>Medical accessories for recovery and treatment</t>
  </si>
  <si>
    <t>Accesorii medicale pentru recuperare si tratament</t>
  </si>
  <si>
    <t>Alcoholic Testers</t>
  </si>
  <si>
    <t>Testere alcoolemie</t>
  </si>
  <si>
    <t>Orthopedic supports and orthoses</t>
  </si>
  <si>
    <t>Suporturi ortopedice si orteze</t>
  </si>
  <si>
    <t>Wheelchairs</t>
  </si>
  <si>
    <t>Scaune cu rotile</t>
  </si>
  <si>
    <t>Wheelchair ramps</t>
  </si>
  <si>
    <t>Rampe mobile</t>
  </si>
  <si>
    <t>Hearing aid accessories</t>
  </si>
  <si>
    <t>Accesorii aparate auditive</t>
  </si>
  <si>
    <t>Household Medical Devices and Accessories</t>
  </si>
  <si>
    <t>Dispozitive si accesorii medicale uz casnic</t>
  </si>
  <si>
    <t>Hospital medical devices and accessories</t>
  </si>
  <si>
    <t>Aparatura medicala si accesorii uz spitalicesc</t>
  </si>
  <si>
    <t>Parts of personal care appliances</t>
  </si>
  <si>
    <t>Piese aparate ingrijire personala</t>
  </si>
  <si>
    <t>Hairstyle devices accessories</t>
  </si>
  <si>
    <t>Accesorii aparate hair styling</t>
  </si>
  <si>
    <t>SDA</t>
  </si>
  <si>
    <t>Coffee makers</t>
  </si>
  <si>
    <t>Espresso machine</t>
  </si>
  <si>
    <t>Aparate electrocasnice mici &amp; accesorii</t>
  </si>
  <si>
    <t>Preparat cafea</t>
  </si>
  <si>
    <t>Espressoare</t>
  </si>
  <si>
    <t>Mixers, Meat mincers &amp; Food processors</t>
  </si>
  <si>
    <t>Blenders &amp; Choppers</t>
  </si>
  <si>
    <t>Mixere, tocatoare &amp; roboti de bucatarie</t>
  </si>
  <si>
    <t>Blendere &amp; Tocatoare</t>
  </si>
  <si>
    <t>Food processors</t>
  </si>
  <si>
    <t>Roboti de bucatarie</t>
  </si>
  <si>
    <t>Kitchen appliances</t>
  </si>
  <si>
    <t>Small kitchen appliances</t>
  </si>
  <si>
    <t>Aparate pentru bucatarie</t>
  </si>
  <si>
    <t>Aparate mici de bucatarie</t>
  </si>
  <si>
    <t>Garment Care</t>
  </si>
  <si>
    <t>Irons, Steam generators &amp; ironing presses</t>
  </si>
  <si>
    <t>Ingrijire tesaturi</t>
  </si>
  <si>
    <t>Fiare, statii &amp; aparate de calcat cu abur</t>
  </si>
  <si>
    <t>Food prepare &amp; Sweets</t>
  </si>
  <si>
    <t>Steam cook machines &amp; Dehydrators</t>
  </si>
  <si>
    <t>Aparate de gatit &amp; desert</t>
  </si>
  <si>
    <t>Aparate de gatit cu aburi &amp; Deshidratoare</t>
  </si>
  <si>
    <t>Fryers</t>
  </si>
  <si>
    <t>Friteuze</t>
  </si>
  <si>
    <t>Bread makers</t>
  </si>
  <si>
    <t>Toasters</t>
  </si>
  <si>
    <t>Preparat paine</t>
  </si>
  <si>
    <t>Prajitoare</t>
  </si>
  <si>
    <t>Beverage makers</t>
  </si>
  <si>
    <t>Juice extractors</t>
  </si>
  <si>
    <t>Preparat bauturi</t>
  </si>
  <si>
    <t>Storcatoare</t>
  </si>
  <si>
    <t>Mixers</t>
  </si>
  <si>
    <t>Mixere</t>
  </si>
  <si>
    <t>Electric grill</t>
  </si>
  <si>
    <t>Gratare electrice</t>
  </si>
  <si>
    <t>Kettles</t>
  </si>
  <si>
    <t>Fierbatoare</t>
  </si>
  <si>
    <t>Home Care</t>
  </si>
  <si>
    <t>Vacuum cleaners</t>
  </si>
  <si>
    <t>Ingrijire locuinta</t>
  </si>
  <si>
    <t>Aspiratoare</t>
  </si>
  <si>
    <t>Portables vacuums, Sticks &amp; Robot cleaners</t>
  </si>
  <si>
    <t>Aspiratoare portabile, stick &amp; roboti</t>
  </si>
  <si>
    <t>Household Accessories</t>
  </si>
  <si>
    <t>Irons, Steam generators &amp; ironing presses accessories and parts</t>
  </si>
  <si>
    <t>Accesorii electrocasnice</t>
  </si>
  <si>
    <t>Accesorii fiare, statii si prese de calcat</t>
  </si>
  <si>
    <t>Sewing machine</t>
  </si>
  <si>
    <t>Masini de cusut</t>
  </si>
  <si>
    <t>Meat mincers</t>
  </si>
  <si>
    <t>Masini de tocat</t>
  </si>
  <si>
    <t>Scale kitchen</t>
  </si>
  <si>
    <t>Cantare de bucatarie</t>
  </si>
  <si>
    <t>Bread Machines</t>
  </si>
  <si>
    <t>Masini de paine</t>
  </si>
  <si>
    <t>Electric ovens</t>
  </si>
  <si>
    <t>Cuptoare electrice</t>
  </si>
  <si>
    <t>Food Vacuum appliances</t>
  </si>
  <si>
    <t>Aparate de vidat</t>
  </si>
  <si>
    <t>Food grinders</t>
  </si>
  <si>
    <t>Rasnite</t>
  </si>
  <si>
    <t>Steam cleaners and electric mops</t>
  </si>
  <si>
    <t>Aparate de curatat cu abur si mopuri electrice</t>
  </si>
  <si>
    <t>Coffeemakers</t>
  </si>
  <si>
    <t>Cafetiere</t>
  </si>
  <si>
    <t>Slicers</t>
  </si>
  <si>
    <t>Feliatoare</t>
  </si>
  <si>
    <t>Sandwich-makers</t>
  </si>
  <si>
    <t>Sandwich-maker</t>
  </si>
  <si>
    <t>Sweets machine</t>
  </si>
  <si>
    <t>Aparate de preparat desert</t>
  </si>
  <si>
    <t>Chocolate Fountains</t>
  </si>
  <si>
    <t>Fantani de ciocolata</t>
  </si>
  <si>
    <t>Sewing machine accessories and parts</t>
  </si>
  <si>
    <t>Accesorii si piese masini de cusut</t>
  </si>
  <si>
    <t>Vacuum cleaners accessories and parts</t>
  </si>
  <si>
    <t>Accesorii si piese aspiratoare</t>
  </si>
  <si>
    <t>Small household accessories</t>
  </si>
  <si>
    <t>Accesorii si piese electrocasnice bucatarie</t>
  </si>
  <si>
    <t>Coffee machines accessories and parts</t>
  </si>
  <si>
    <t>Accesorii si piese aparate cafea</t>
  </si>
  <si>
    <t>Multicookers</t>
  </si>
  <si>
    <t>Multicooker</t>
  </si>
  <si>
    <t>Vending machine</t>
  </si>
  <si>
    <t>Automate vending</t>
  </si>
  <si>
    <t>IT</t>
  </si>
  <si>
    <t>Components PC</t>
  </si>
  <si>
    <t>PC Components</t>
  </si>
  <si>
    <t>Processors</t>
  </si>
  <si>
    <t>ComponentePC</t>
  </si>
  <si>
    <t>Componente</t>
  </si>
  <si>
    <t>Procesoare</t>
  </si>
  <si>
    <t>Memory RAM</t>
  </si>
  <si>
    <t>Memorii RAM</t>
  </si>
  <si>
    <t>Hard Drives</t>
  </si>
  <si>
    <t>Hard Disk-uri</t>
  </si>
  <si>
    <t>Video Cards</t>
  </si>
  <si>
    <t>Placi video</t>
  </si>
  <si>
    <t>Motherboards</t>
  </si>
  <si>
    <t>Placi de baza</t>
  </si>
  <si>
    <t>Floppy Drives</t>
  </si>
  <si>
    <t>Floppy disk-uri</t>
  </si>
  <si>
    <t>CD-ROM</t>
  </si>
  <si>
    <t>CD Writer</t>
  </si>
  <si>
    <t>Sound Cards</t>
  </si>
  <si>
    <t>Placi de sunet</t>
  </si>
  <si>
    <t>Combo CD-RW/DVD</t>
  </si>
  <si>
    <t>DVD Writer</t>
  </si>
  <si>
    <t>IT Accessories</t>
  </si>
  <si>
    <t>Accesorii IT</t>
  </si>
  <si>
    <t>Blu Ray</t>
  </si>
  <si>
    <t>Computer Cases</t>
  </si>
  <si>
    <t>Carcase</t>
  </si>
  <si>
    <t>Power Supplies</t>
  </si>
  <si>
    <t>Surse PC</t>
  </si>
  <si>
    <t>PC Modding</t>
  </si>
  <si>
    <t>Rack Hard Drive</t>
  </si>
  <si>
    <t>Rack Hard-disk</t>
  </si>
  <si>
    <t>Silent PC</t>
  </si>
  <si>
    <t>Cables</t>
  </si>
  <si>
    <t>Cabluri</t>
  </si>
  <si>
    <t>Light tube</t>
  </si>
  <si>
    <t>Neoane</t>
  </si>
  <si>
    <t>Coolers and Fans</t>
  </si>
  <si>
    <t>CPU Coolers</t>
  </si>
  <si>
    <t>Coolere si Ventilatoare</t>
  </si>
  <si>
    <t>Coolere Procesor</t>
  </si>
  <si>
    <t>Thermal Paste</t>
  </si>
  <si>
    <t>Paste Termice</t>
  </si>
  <si>
    <t>Hard Drive Coolers</t>
  </si>
  <si>
    <t>Coolere Hard disk</t>
  </si>
  <si>
    <t>VGA Coolers</t>
  </si>
  <si>
    <t>Coolere VGA</t>
  </si>
  <si>
    <t>Chipset Coolers</t>
  </si>
  <si>
    <t>Coolere Chipset</t>
  </si>
  <si>
    <t>Memory Coolers</t>
  </si>
  <si>
    <t>Coolere Memorii</t>
  </si>
  <si>
    <t>PC Fans</t>
  </si>
  <si>
    <t>Ventilatoare PC</t>
  </si>
  <si>
    <t>Fan Controllers</t>
  </si>
  <si>
    <t>Fan Controllere</t>
  </si>
  <si>
    <t>Notebook Memory</t>
  </si>
  <si>
    <t>Memorii Notebook</t>
  </si>
  <si>
    <t>Notebook Hard drives</t>
  </si>
  <si>
    <t>Hard disk-uri notebook</t>
  </si>
  <si>
    <t>Solid-State Drive (SSD)</t>
  </si>
  <si>
    <t>Corporate Systems</t>
  </si>
  <si>
    <t>Categorie Corporate</t>
  </si>
  <si>
    <t>Cooling accessories</t>
  </si>
  <si>
    <t>Accesorii cooling</t>
  </si>
  <si>
    <t>Desktop PCs</t>
  </si>
  <si>
    <t>Desktop PC</t>
  </si>
  <si>
    <t>DesktopPC</t>
  </si>
  <si>
    <t>Laptops</t>
  </si>
  <si>
    <t>Laptop / Notebook</t>
  </si>
  <si>
    <t>Laptopuri &amp; accesorii</t>
  </si>
  <si>
    <t>Monitors</t>
  </si>
  <si>
    <t>LCD &amp; LED Monitors</t>
  </si>
  <si>
    <t>Monitoare LED</t>
  </si>
  <si>
    <t>Monitoare LCD &amp; LED</t>
  </si>
  <si>
    <t>Monitor accessories</t>
  </si>
  <si>
    <t>Accesorii monitoare</t>
  </si>
  <si>
    <t>Peripherals PC</t>
  </si>
  <si>
    <t>Peripherals</t>
  </si>
  <si>
    <t>PC Speakers</t>
  </si>
  <si>
    <t>Periferice PC</t>
  </si>
  <si>
    <t>Periferice</t>
  </si>
  <si>
    <t>Boxe PC</t>
  </si>
  <si>
    <t>Keyboards</t>
  </si>
  <si>
    <t>Tastaturi</t>
  </si>
  <si>
    <t>Mouse</t>
  </si>
  <si>
    <t>Webcam</t>
  </si>
  <si>
    <t>Camere Web</t>
  </si>
  <si>
    <t>Graphics tablets</t>
  </si>
  <si>
    <t>Tablete grafice</t>
  </si>
  <si>
    <t>External Hard Drives</t>
  </si>
  <si>
    <t>Hard Disk-uri externe</t>
  </si>
  <si>
    <t>USB Sticks</t>
  </si>
  <si>
    <t>Memorii USB</t>
  </si>
  <si>
    <t>External optical drives</t>
  </si>
  <si>
    <t>Unitati optice externe</t>
  </si>
  <si>
    <t>PC Headphones</t>
  </si>
  <si>
    <t>Casti PC</t>
  </si>
  <si>
    <t>Laptop Accessories</t>
  </si>
  <si>
    <t>Protective sheets and laptop stickers</t>
  </si>
  <si>
    <t>Accesorii Laptop</t>
  </si>
  <si>
    <t>Folii protectie si autocolante laptop</t>
  </si>
  <si>
    <t>Various cables</t>
  </si>
  <si>
    <t>Cabluri - diverse</t>
  </si>
  <si>
    <t>Mousepad</t>
  </si>
  <si>
    <t>Laptop bags</t>
  </si>
  <si>
    <t>Genti laptop</t>
  </si>
  <si>
    <t>Laptop Chargers</t>
  </si>
  <si>
    <t>Incarcatoare laptop</t>
  </si>
  <si>
    <t>Laptop keyboards</t>
  </si>
  <si>
    <t>Tastaturi laptop</t>
  </si>
  <si>
    <t>Other laptop accessories</t>
  </si>
  <si>
    <t>Alte accesorii Laptop</t>
  </si>
  <si>
    <t>Various peripherals</t>
  </si>
  <si>
    <t>Periferice Diverse</t>
  </si>
  <si>
    <t>Laptop security systems</t>
  </si>
  <si>
    <t>Sisteme securizare laptop</t>
  </si>
  <si>
    <t>Notebook Stands / Coolers</t>
  </si>
  <si>
    <t>Standuri/Coolere notebook</t>
  </si>
  <si>
    <t>Laptop batteries</t>
  </si>
  <si>
    <t>Baterii laptop</t>
  </si>
  <si>
    <t>Docking stations</t>
  </si>
  <si>
    <t>External Hard Drives Accessories</t>
  </si>
  <si>
    <t>Accesorii hard disk-uri externe</t>
  </si>
  <si>
    <t>External Solid-State Drives (SSD)</t>
  </si>
  <si>
    <t>SSD-uri externe</t>
  </si>
  <si>
    <t>Laptop displays</t>
  </si>
  <si>
    <t>Display laptop</t>
  </si>
  <si>
    <t>Computer Microphones</t>
  </si>
  <si>
    <t>Microfoane PC</t>
  </si>
  <si>
    <t>Printing Hardware</t>
  </si>
  <si>
    <t>Printers</t>
  </si>
  <si>
    <t>Fax-machines</t>
  </si>
  <si>
    <t>Imprimante</t>
  </si>
  <si>
    <t>Faxuri</t>
  </si>
  <si>
    <t>Scanners</t>
  </si>
  <si>
    <t>Scannere</t>
  </si>
  <si>
    <t>Imprimante cu jet</t>
  </si>
  <si>
    <t>Matrix Printers</t>
  </si>
  <si>
    <t>Imprimante matriciale</t>
  </si>
  <si>
    <t>Single and Multifunction Printers</t>
  </si>
  <si>
    <t>Imprimante si multifunctionale</t>
  </si>
  <si>
    <t>Laser Printers</t>
  </si>
  <si>
    <t>Imprimante laser</t>
  </si>
  <si>
    <t>Thermal Printers</t>
  </si>
  <si>
    <t>Imprimante termice</t>
  </si>
  <si>
    <t>Large format Printers</t>
  </si>
  <si>
    <t>Imprimante de format mare</t>
  </si>
  <si>
    <t>Photo Printers</t>
  </si>
  <si>
    <t>Imprimante foto</t>
  </si>
  <si>
    <t>Label Printers</t>
  </si>
  <si>
    <t>Imprimante pentru etichete</t>
  </si>
  <si>
    <t>3D Printing</t>
  </si>
  <si>
    <t>3D consumables</t>
  </si>
  <si>
    <t>Imprimare 3D</t>
  </si>
  <si>
    <t>Consumabile 3D</t>
  </si>
  <si>
    <t>3D Printers</t>
  </si>
  <si>
    <t>Imprimante 3D</t>
  </si>
  <si>
    <t>3D Scanners</t>
  </si>
  <si>
    <t>Scannere 3D</t>
  </si>
  <si>
    <t>3D Pencils</t>
  </si>
  <si>
    <t>Creioane 3D</t>
  </si>
  <si>
    <t>3D printing accessories</t>
  </si>
  <si>
    <t>Accesorii imprimare 3D</t>
  </si>
  <si>
    <t>Printing Supplies</t>
  </si>
  <si>
    <t>Supplies</t>
  </si>
  <si>
    <t>Ribbon printers</t>
  </si>
  <si>
    <t>Imprimante &amp; consumabile</t>
  </si>
  <si>
    <t>Consumabile</t>
  </si>
  <si>
    <t>Riboane imprimante</t>
  </si>
  <si>
    <t>Printer label strips</t>
  </si>
  <si>
    <t>Benzi etichete</t>
  </si>
  <si>
    <t>Inkjet Print Cartridges</t>
  </si>
  <si>
    <t>Cartuse imprimante inkjet</t>
  </si>
  <si>
    <t>Laser Printer Toners</t>
  </si>
  <si>
    <t>Tonere imprimante laser</t>
  </si>
  <si>
    <t>Printer Accessories</t>
  </si>
  <si>
    <t>Accesorii imprimante</t>
  </si>
  <si>
    <t>Servers &amp; Networking</t>
  </si>
  <si>
    <t>Networking</t>
  </si>
  <si>
    <t>Hubs</t>
  </si>
  <si>
    <t>Servere &amp; retelistica</t>
  </si>
  <si>
    <t>Retelistica</t>
  </si>
  <si>
    <t>Hub-uri</t>
  </si>
  <si>
    <t>Network interface cards/NIC</t>
  </si>
  <si>
    <t>Placi de retea</t>
  </si>
  <si>
    <t>Switchs</t>
  </si>
  <si>
    <t>Switches with management</t>
  </si>
  <si>
    <t>Switch-uri</t>
  </si>
  <si>
    <t>Switch-uri cu management</t>
  </si>
  <si>
    <t>Switches without management</t>
  </si>
  <si>
    <t>Switch-uri fara management</t>
  </si>
  <si>
    <t>Wireless</t>
  </si>
  <si>
    <t>Wireless adaptors</t>
  </si>
  <si>
    <t>Adaptoare wireless</t>
  </si>
  <si>
    <t>Access point</t>
  </si>
  <si>
    <t>Acces Point-uri</t>
  </si>
  <si>
    <t>Routers</t>
  </si>
  <si>
    <t>Routere</t>
  </si>
  <si>
    <t>Print Servers</t>
  </si>
  <si>
    <t>Print Servere</t>
  </si>
  <si>
    <t>Servers</t>
  </si>
  <si>
    <t>Server Systems</t>
  </si>
  <si>
    <t>Servere</t>
  </si>
  <si>
    <t>Sisteme server</t>
  </si>
  <si>
    <t>Server Components</t>
  </si>
  <si>
    <t>Server Motherboards</t>
  </si>
  <si>
    <t>Componente server</t>
  </si>
  <si>
    <t>Placi de baza server</t>
  </si>
  <si>
    <t>Server Processors</t>
  </si>
  <si>
    <t>Procesoare server</t>
  </si>
  <si>
    <t>Server Hard Drives</t>
  </si>
  <si>
    <t>Hard Disk-uri server</t>
  </si>
  <si>
    <t>Server Memory</t>
  </si>
  <si>
    <t>Memorii server</t>
  </si>
  <si>
    <t>Tape drive</t>
  </si>
  <si>
    <t>Wireless print servers</t>
  </si>
  <si>
    <t>Print Servere Wireless</t>
  </si>
  <si>
    <t>Wireless routers</t>
  </si>
  <si>
    <t>Routere Wireless</t>
  </si>
  <si>
    <t>Server Case Accessories</t>
  </si>
  <si>
    <t>Accesorii carcase server</t>
  </si>
  <si>
    <t>Switchs Fittings</t>
  </si>
  <si>
    <t>Accesorii switch-uri</t>
  </si>
  <si>
    <t>Media converters</t>
  </si>
  <si>
    <t>Media convertoare</t>
  </si>
  <si>
    <t>VoIP Equipment</t>
  </si>
  <si>
    <t>Echipamente VoIP</t>
  </si>
  <si>
    <t>UPS</t>
  </si>
  <si>
    <t>UPS with management</t>
  </si>
  <si>
    <t>UPS-uri</t>
  </si>
  <si>
    <t>UPS cu management</t>
  </si>
  <si>
    <t>UPS without management</t>
  </si>
  <si>
    <t>UPS fara management</t>
  </si>
  <si>
    <t>Rack mountable</t>
  </si>
  <si>
    <t>Montabile in rack</t>
  </si>
  <si>
    <t>UPS Accessories</t>
  </si>
  <si>
    <t>Accesorii UPS-uri</t>
  </si>
  <si>
    <t>Networking antennas and accessories</t>
  </si>
  <si>
    <t>Antene retelistica si accesorii</t>
  </si>
  <si>
    <t>KVM Switchs and accessories</t>
  </si>
  <si>
    <t>KVM Switchs</t>
  </si>
  <si>
    <t>Switch-uri KVM si accesorii</t>
  </si>
  <si>
    <t>Switch-uri KVM</t>
  </si>
  <si>
    <t>Metal Cabinets</t>
  </si>
  <si>
    <t>Cabinete metalice</t>
  </si>
  <si>
    <t>Server Cases</t>
  </si>
  <si>
    <t>Carcase server</t>
  </si>
  <si>
    <t>Server Accessories</t>
  </si>
  <si>
    <t>Accesorii server</t>
  </si>
  <si>
    <t>Cables &amp; Accessories</t>
  </si>
  <si>
    <t>Cabluri si accesorii</t>
  </si>
  <si>
    <t>Firewall</t>
  </si>
  <si>
    <t>Metal Cabinets Accessories</t>
  </si>
  <si>
    <t>Accesorii cabinete metalice</t>
  </si>
  <si>
    <t>KVM Switches fittings</t>
  </si>
  <si>
    <t>Accesorii Switch-uri KVM</t>
  </si>
  <si>
    <t>Network Attached Storage</t>
  </si>
  <si>
    <t>NAS</t>
  </si>
  <si>
    <t>VoIP Accessories</t>
  </si>
  <si>
    <t>Accesorii VoIP</t>
  </si>
  <si>
    <t>Conference call systems</t>
  </si>
  <si>
    <t>Sisteme de teleconferinta</t>
  </si>
  <si>
    <t>NAS Accessories &amp; Components</t>
  </si>
  <si>
    <t>Accesorii &amp; Componente NAS</t>
  </si>
  <si>
    <t>Server Powersupplies</t>
  </si>
  <si>
    <t>Surse server</t>
  </si>
  <si>
    <t>Configurabile Servers</t>
  </si>
  <si>
    <t>Servere configurabile</t>
  </si>
  <si>
    <t>Server NIC</t>
  </si>
  <si>
    <t>Placi de retea server</t>
  </si>
  <si>
    <t>Server Optical Drive</t>
  </si>
  <si>
    <t>Unitati optice server</t>
  </si>
  <si>
    <t>Server Rack</t>
  </si>
  <si>
    <t>Rack server</t>
  </si>
  <si>
    <t>UPS servers</t>
  </si>
  <si>
    <t>Rack-mountable UPS</t>
  </si>
  <si>
    <t>UPS-uri server</t>
  </si>
  <si>
    <t>UPS-uri montabile in rack</t>
  </si>
  <si>
    <t>Server UPS Accessories</t>
  </si>
  <si>
    <t>Accesorii UPS-uri Server</t>
  </si>
  <si>
    <t>PDU</t>
  </si>
  <si>
    <t>Voltage Stabilizers</t>
  </si>
  <si>
    <t>Stabilizatoare de tensiune</t>
  </si>
  <si>
    <t>PowerLAN Adapters</t>
  </si>
  <si>
    <t>Adaptoare PowerLAN</t>
  </si>
  <si>
    <t>Surveillance system and security</t>
  </si>
  <si>
    <t>Surveillance cameras</t>
  </si>
  <si>
    <t>Sisteme de supraveghere si securitate</t>
  </si>
  <si>
    <t>Camere de supraveghere</t>
  </si>
  <si>
    <t>DVR &amp; NVR Systems</t>
  </si>
  <si>
    <t>Sisteme DVR &amp; NVR</t>
  </si>
  <si>
    <t>Security and Surveillance Kit</t>
  </si>
  <si>
    <t>Kit Supraveghere si Securitate</t>
  </si>
  <si>
    <t>Access Control and Surveillance Accessories</t>
  </si>
  <si>
    <t>Accesorii control acces si supraveghere</t>
  </si>
  <si>
    <t>Server SSD</t>
  </si>
  <si>
    <t>SSD server</t>
  </si>
  <si>
    <t>Acces control &amp; Accessories</t>
  </si>
  <si>
    <t>Control acces &amp; accesorii</t>
  </si>
  <si>
    <t>Server Graphic Cards</t>
  </si>
  <si>
    <t>Placi video server</t>
  </si>
  <si>
    <t>Software</t>
  </si>
  <si>
    <t>Antivirus</t>
  </si>
  <si>
    <t>Operating Systems</t>
  </si>
  <si>
    <t>Sisteme de operare</t>
  </si>
  <si>
    <t>Office &amp; Desktop Software</t>
  </si>
  <si>
    <t>Office &amp; Aplicatii Desktop</t>
  </si>
  <si>
    <t>Aplicatii desktop OEM</t>
  </si>
  <si>
    <t>Development environments OEM</t>
  </si>
  <si>
    <t>Medii de dezvoltare OEM</t>
  </si>
  <si>
    <t>Sisteme de operare server OEM</t>
  </si>
  <si>
    <t>Aplicatii server OEM</t>
  </si>
  <si>
    <t>Sisteme de operare Retail</t>
  </si>
  <si>
    <t>Aplicatii desktop Retail</t>
  </si>
  <si>
    <t>Medii de dezvoltare Retail</t>
  </si>
  <si>
    <t>Sisteme de operare server Retail</t>
  </si>
  <si>
    <t>Aplicatii server Retail</t>
  </si>
  <si>
    <t>Documentatii Retail</t>
  </si>
  <si>
    <t>Clienti server OEM</t>
  </si>
  <si>
    <t>Clienti server retail</t>
  </si>
  <si>
    <t>Foto-Video Editing</t>
  </si>
  <si>
    <t>Editare foto-video</t>
  </si>
  <si>
    <t>Microsoft ROK</t>
  </si>
  <si>
    <t>Server Operating Systems</t>
  </si>
  <si>
    <t>Sisteme de operare Server</t>
  </si>
  <si>
    <t>Licenta Electronica</t>
  </si>
  <si>
    <t>Mobile</t>
  </si>
  <si>
    <t>Mobile Phones</t>
  </si>
  <si>
    <t>Phones</t>
  </si>
  <si>
    <t>Telefoane &amp; Internet</t>
  </si>
  <si>
    <t>Telefoane Mobile</t>
  </si>
  <si>
    <t>Corded Phones</t>
  </si>
  <si>
    <t>Telefoane cu fir</t>
  </si>
  <si>
    <t>Cordless Phones</t>
  </si>
  <si>
    <t>Telefoane fara fir</t>
  </si>
  <si>
    <t>Phones Acc &amp; Services</t>
  </si>
  <si>
    <t>Memory cards</t>
  </si>
  <si>
    <t>Carduri memorie</t>
  </si>
  <si>
    <t>Telephone switchboard and accessories</t>
  </si>
  <si>
    <t>Telephone switchboard</t>
  </si>
  <si>
    <t>Centrale telefonice si accesorii</t>
  </si>
  <si>
    <t>Centrale Telefonice</t>
  </si>
  <si>
    <t>Accessories for Telephone switchboard</t>
  </si>
  <si>
    <t>Accesorii centrale telefonice</t>
  </si>
  <si>
    <t>Mobile Phones Accessories</t>
  </si>
  <si>
    <t>Mobile phone power banks</t>
  </si>
  <si>
    <t>Accesorii Telefoane Mobile</t>
  </si>
  <si>
    <t>Power bank telefoane</t>
  </si>
  <si>
    <t>Mobile phone batteries</t>
  </si>
  <si>
    <t>Baterii telefoane</t>
  </si>
  <si>
    <t>Mobile phone screen protectors</t>
  </si>
  <si>
    <t>Folii protectie telefoane</t>
  </si>
  <si>
    <t>Other cell phone accessories</t>
  </si>
  <si>
    <t>Alte accesorii telefoane</t>
  </si>
  <si>
    <t>Cell phone standing and docking stations</t>
  </si>
  <si>
    <t>Suport si docking telefoane</t>
  </si>
  <si>
    <t>Bluetooth headsets</t>
  </si>
  <si>
    <t>Casti bluetooth telefoane</t>
  </si>
  <si>
    <t>Cell phone cases, holsters and clips</t>
  </si>
  <si>
    <t>Huse telefoane</t>
  </si>
  <si>
    <t>Mobile phone chargers</t>
  </si>
  <si>
    <t>Incarcatoare telefoane</t>
  </si>
  <si>
    <t>Cell phone data cables</t>
  </si>
  <si>
    <t>Cabluri de date telefoane</t>
  </si>
  <si>
    <t>Selfie sticks</t>
  </si>
  <si>
    <t>Selfie stick-uri</t>
  </si>
  <si>
    <t>Cell phone adapters</t>
  </si>
  <si>
    <t>Adaptoare telefoane mobile</t>
  </si>
  <si>
    <t>USB flash drive for Cell phones</t>
  </si>
  <si>
    <t>Memorie externa telefon mobil</t>
  </si>
  <si>
    <t>Audio headphones</t>
  </si>
  <si>
    <t>Casti audio telefoane</t>
  </si>
  <si>
    <t>Touchscreen accessories</t>
  </si>
  <si>
    <t>Accesorii touchscreen</t>
  </si>
  <si>
    <t>Mobile phone parts and components</t>
  </si>
  <si>
    <t>Mobile phone displays and touchscreens</t>
  </si>
  <si>
    <t>Piese si componente telefoane</t>
  </si>
  <si>
    <t>Display-uri si touchscreen telefoane</t>
  </si>
  <si>
    <t>Mobile phone motherboards</t>
  </si>
  <si>
    <t>Placi de baza telefoane</t>
  </si>
  <si>
    <t>Mobile phone flex cable</t>
  </si>
  <si>
    <t>Benzi flex telefoane</t>
  </si>
  <si>
    <t>Mobile phone covers</t>
  </si>
  <si>
    <t>Carcase telefoane</t>
  </si>
  <si>
    <t>Smart technology</t>
  </si>
  <si>
    <t>Smartwatch</t>
  </si>
  <si>
    <t>Tehnologie SMART</t>
  </si>
  <si>
    <t>Auto Gadgets</t>
  </si>
  <si>
    <t>Gadgeturi Auto</t>
  </si>
  <si>
    <t>Other Gadgets</t>
  </si>
  <si>
    <t>Alte gadgeturi</t>
  </si>
  <si>
    <t>Wearables</t>
  </si>
  <si>
    <t>Smartwatch accessories</t>
  </si>
  <si>
    <t>Accesorii Smartwatch</t>
  </si>
  <si>
    <t>Fitness bracelet accessories</t>
  </si>
  <si>
    <t>Accesorii Bratari fitness</t>
  </si>
  <si>
    <t>VR Glasses and Accessories</t>
  </si>
  <si>
    <t>VR Glasses</t>
  </si>
  <si>
    <t>Ochelari VR si accesorii</t>
  </si>
  <si>
    <t>Ochelari VR</t>
  </si>
  <si>
    <t>VR Glasses Accessories</t>
  </si>
  <si>
    <t>Accesorii ochelari VR</t>
  </si>
  <si>
    <t>Smart Health</t>
  </si>
  <si>
    <t>Smart Body Scales</t>
  </si>
  <si>
    <t>Cantare corporale SMART</t>
  </si>
  <si>
    <t>Smart Glucometers and blood pressure</t>
  </si>
  <si>
    <t>Tensiometre si glucometre SMART</t>
  </si>
  <si>
    <t>Sleep monitoring device</t>
  </si>
  <si>
    <t>Dispozitive smart monitorizare somn</t>
  </si>
  <si>
    <t>Smart Home Technologies</t>
  </si>
  <si>
    <t>Smart Home kits and sensors</t>
  </si>
  <si>
    <t>Kit-uri Smart Home si senzori</t>
  </si>
  <si>
    <t>Smart light bulbs</t>
  </si>
  <si>
    <t>Becuri Smart</t>
  </si>
  <si>
    <t>Smart plugs</t>
  </si>
  <si>
    <t>Prize Smart</t>
  </si>
  <si>
    <t>Smart Alarms</t>
  </si>
  <si>
    <t>Alarme Smart</t>
  </si>
  <si>
    <t>Gadgets</t>
  </si>
  <si>
    <t>Smart clothing items</t>
  </si>
  <si>
    <t>Gadgeturi</t>
  </si>
  <si>
    <t>Articole imbracaminte SMART</t>
  </si>
  <si>
    <t>Anti-loss devices</t>
  </si>
  <si>
    <t>Dispozitive anti-pierdere</t>
  </si>
  <si>
    <t>Spying devices</t>
  </si>
  <si>
    <t>Dispozitive spionaj</t>
  </si>
  <si>
    <t>Fitness bracelets</t>
  </si>
  <si>
    <t>Bratari fitness</t>
  </si>
  <si>
    <t>Tablets</t>
  </si>
  <si>
    <t>Tablet</t>
  </si>
  <si>
    <t>Tablete &amp; accesorii</t>
  </si>
  <si>
    <t>Tablete</t>
  </si>
  <si>
    <t>Tablets Acc &amp; Services</t>
  </si>
  <si>
    <t>Mobile, internet and television services</t>
  </si>
  <si>
    <t>Servicii de telefonie, internet si televiziune</t>
  </si>
  <si>
    <t>Tablet Accessories</t>
  </si>
  <si>
    <t>Tablet Cases</t>
  </si>
  <si>
    <t>Accesorii Tablete</t>
  </si>
  <si>
    <t>Huse tablete</t>
  </si>
  <si>
    <t>Tablet screen protectors</t>
  </si>
  <si>
    <t>Folii protectie tablete</t>
  </si>
  <si>
    <t>Tablet Cables &amp; Adapters</t>
  </si>
  <si>
    <t>Cabluri si adaptoare tablete</t>
  </si>
  <si>
    <t>Tablet chargers</t>
  </si>
  <si>
    <t>Incarcatoare tablete</t>
  </si>
  <si>
    <t>Car Holder &amp; Docking</t>
  </si>
  <si>
    <t>Suport auto si Docking</t>
  </si>
  <si>
    <t>Tablet keyboards</t>
  </si>
  <si>
    <t>Tastaturi tablete</t>
  </si>
  <si>
    <t>Other Tablet accessories</t>
  </si>
  <si>
    <t>Alte accesorii tablete</t>
  </si>
  <si>
    <t>Fashion &amp; Sport</t>
  </si>
  <si>
    <t>Apparel Man</t>
  </si>
  <si>
    <t>Men Lingerie &amp; Pijamas</t>
  </si>
  <si>
    <t>Men Underwear</t>
  </si>
  <si>
    <t>Lenjerie si Pijamale Barbati</t>
  </si>
  <si>
    <t>Lenjerie intima barbati</t>
  </si>
  <si>
    <t>Men Tops</t>
  </si>
  <si>
    <t>Maiouri barbati</t>
  </si>
  <si>
    <t>Men Swimsuits</t>
  </si>
  <si>
    <t>Costume de baie barbati</t>
  </si>
  <si>
    <t>Men Pijamas</t>
  </si>
  <si>
    <t>Pijamale barbati</t>
  </si>
  <si>
    <t>Men Clothing</t>
  </si>
  <si>
    <t>Men T-shirts</t>
  </si>
  <si>
    <t>Imbracaminte Barbati</t>
  </si>
  <si>
    <t>Tricouri barbati</t>
  </si>
  <si>
    <t>Men Sweaters</t>
  </si>
  <si>
    <t>Pulovere barbati</t>
  </si>
  <si>
    <t>Men Hoodies</t>
  </si>
  <si>
    <t>Hanorace barbati</t>
  </si>
  <si>
    <t>Men Shirts</t>
  </si>
  <si>
    <t>Camasi barbati</t>
  </si>
  <si>
    <t>Men Blazers</t>
  </si>
  <si>
    <t>Sacouri barbati</t>
  </si>
  <si>
    <t>Men Pants</t>
  </si>
  <si>
    <t>Pantaloni barbati</t>
  </si>
  <si>
    <t>Men Jeans</t>
  </si>
  <si>
    <t>Blugi barbati</t>
  </si>
  <si>
    <t>Men Jackets &amp; Vests</t>
  </si>
  <si>
    <t>Geci si veste barbati</t>
  </si>
  <si>
    <t>Men Overcoats</t>
  </si>
  <si>
    <t>Paltoane barbati</t>
  </si>
  <si>
    <t>Men Socks</t>
  </si>
  <si>
    <t>Sosete barbati</t>
  </si>
  <si>
    <t>Men Robes</t>
  </si>
  <si>
    <t>Halate Barbati</t>
  </si>
  <si>
    <t>Men blouses</t>
  </si>
  <si>
    <t>Bluze barbati</t>
  </si>
  <si>
    <t>Men Suits</t>
  </si>
  <si>
    <t>Costume barbati</t>
  </si>
  <si>
    <t>Men's tracksuits</t>
  </si>
  <si>
    <t>Treninguri lifestyle barbati</t>
  </si>
  <si>
    <t>Folk Costumes Men</t>
  </si>
  <si>
    <t>Costume populare barbati</t>
  </si>
  <si>
    <t>Apparel Woman</t>
  </si>
  <si>
    <t>Women Lingerie &amp; Pijamas</t>
  </si>
  <si>
    <t>Women Body Shapers</t>
  </si>
  <si>
    <t>Lenjerie si Pijamale Femei</t>
  </si>
  <si>
    <t>Lenjerie modelatoare</t>
  </si>
  <si>
    <t>Women Corsets and Girdles</t>
  </si>
  <si>
    <t>Corsete si portjartiere</t>
  </si>
  <si>
    <t>Women Bras</t>
  </si>
  <si>
    <t>Sutiene</t>
  </si>
  <si>
    <t>Women Pijamas</t>
  </si>
  <si>
    <t>Pijamale dama</t>
  </si>
  <si>
    <t>Women Tops</t>
  </si>
  <si>
    <t>Maiouri si Body-uri</t>
  </si>
  <si>
    <t>Women Bathrobes</t>
  </si>
  <si>
    <t>Halate dama</t>
  </si>
  <si>
    <t>Women Tights</t>
  </si>
  <si>
    <t>Dresuri dama</t>
  </si>
  <si>
    <t>Women Panties</t>
  </si>
  <si>
    <t>Lenjerie intima dama</t>
  </si>
  <si>
    <t>Women Beach Items</t>
  </si>
  <si>
    <t>Women Swimsuits</t>
  </si>
  <si>
    <t>Articole de plaja femei</t>
  </si>
  <si>
    <t>Costume de baie dama</t>
  </si>
  <si>
    <t>Women's Clothing</t>
  </si>
  <si>
    <t>Dresses</t>
  </si>
  <si>
    <t>Imbracaminte Femei</t>
  </si>
  <si>
    <t>Rochii</t>
  </si>
  <si>
    <t>Women Blouses</t>
  </si>
  <si>
    <t>Bluze dama</t>
  </si>
  <si>
    <t>Women Shirts</t>
  </si>
  <si>
    <t>Camasi dama</t>
  </si>
  <si>
    <t>Women Pants</t>
  </si>
  <si>
    <t>Pantaloni dama</t>
  </si>
  <si>
    <t>Women Jeans</t>
  </si>
  <si>
    <t>Blugi dama</t>
  </si>
  <si>
    <t>Women Leggings</t>
  </si>
  <si>
    <t>Colanti</t>
  </si>
  <si>
    <t>Skirts</t>
  </si>
  <si>
    <t>Fuste</t>
  </si>
  <si>
    <t>Women Blazers</t>
  </si>
  <si>
    <t>Sacouri dama</t>
  </si>
  <si>
    <t>Women T-Shirt</t>
  </si>
  <si>
    <t>Tricouri dama</t>
  </si>
  <si>
    <t>Women Sweaters</t>
  </si>
  <si>
    <t>Pulovere dama</t>
  </si>
  <si>
    <t>Women Hoodies</t>
  </si>
  <si>
    <t>Hanorace dama</t>
  </si>
  <si>
    <t>Women Jackets &amp; Vests</t>
  </si>
  <si>
    <t>Geci si Veste dama</t>
  </si>
  <si>
    <t>Women Coats</t>
  </si>
  <si>
    <t>Paltoane dama</t>
  </si>
  <si>
    <t>Women Socks</t>
  </si>
  <si>
    <t>Sosete dama</t>
  </si>
  <si>
    <t>Wedding Dresses</t>
  </si>
  <si>
    <t>Rochii de mireasa</t>
  </si>
  <si>
    <t>Beach Clothing</t>
  </si>
  <si>
    <t>Imbracaminte plaja</t>
  </si>
  <si>
    <t>Beach Accessories</t>
  </si>
  <si>
    <t>Accesorii plaja</t>
  </si>
  <si>
    <t>Sexy lingerie</t>
  </si>
  <si>
    <t>Lenjerie sexy</t>
  </si>
  <si>
    <t>Wedding veils</t>
  </si>
  <si>
    <t>Voaluri mireasa</t>
  </si>
  <si>
    <t>Women Suits</t>
  </si>
  <si>
    <t>Costume si compleuri dama</t>
  </si>
  <si>
    <t>Women Overalls</t>
  </si>
  <si>
    <t>Salopete dama</t>
  </si>
  <si>
    <t>Graduation apparel and accessories</t>
  </si>
  <si>
    <t>Imbracaminte festivitati absolvire si accesorii</t>
  </si>
  <si>
    <t>Women's tracksuits</t>
  </si>
  <si>
    <t>Treninguri lifestyle dama</t>
  </si>
  <si>
    <t>Folk Costumes Women</t>
  </si>
  <si>
    <t>Costume populare dama</t>
  </si>
  <si>
    <t>Bags &amp; Accessories</t>
  </si>
  <si>
    <t>Men Accessories</t>
  </si>
  <si>
    <t>Men Jewelry</t>
  </si>
  <si>
    <t>Accesorii Barbati</t>
  </si>
  <si>
    <t>Bijuterii barbati</t>
  </si>
  <si>
    <t>Straps, Boxes &amp; Accessories for Watches</t>
  </si>
  <si>
    <t>Cutii, curele si accesorii ceasuri</t>
  </si>
  <si>
    <t>Bags &amp; Women Accessories</t>
  </si>
  <si>
    <t>Women Jewellery Boxes</t>
  </si>
  <si>
    <t>Genti si Accesorii Femei</t>
  </si>
  <si>
    <t>Cutii bijuterii</t>
  </si>
  <si>
    <t>Women Handbags</t>
  </si>
  <si>
    <t>Genti dama</t>
  </si>
  <si>
    <t>Women Scarfs &amp; Foulards</t>
  </si>
  <si>
    <t>Esarfe si fulare dama</t>
  </si>
  <si>
    <t>Women Belts</t>
  </si>
  <si>
    <t>Curele dama</t>
  </si>
  <si>
    <t>Women Jewellery</t>
  </si>
  <si>
    <t>Bijuterii dama</t>
  </si>
  <si>
    <t>Women Watches</t>
  </si>
  <si>
    <t>Ceasuri dama</t>
  </si>
  <si>
    <t>Women Sunglasses</t>
  </si>
  <si>
    <t>Ochelari de soare dama</t>
  </si>
  <si>
    <t>Women Wallets</t>
  </si>
  <si>
    <t>Portofele dama</t>
  </si>
  <si>
    <t>Women Backpacks</t>
  </si>
  <si>
    <t>Rucsacuri dama</t>
  </si>
  <si>
    <t>Women Caps and Hats</t>
  </si>
  <si>
    <t>Caciuli si palarii dama</t>
  </si>
  <si>
    <t>Women Gloves</t>
  </si>
  <si>
    <t>Manusi dama</t>
  </si>
  <si>
    <t>Men Watches</t>
  </si>
  <si>
    <t>Ceasuri barbatesti</t>
  </si>
  <si>
    <t>Men Wallets</t>
  </si>
  <si>
    <t>Portofele barbati</t>
  </si>
  <si>
    <t>Men Belts</t>
  </si>
  <si>
    <t>Curele barbati</t>
  </si>
  <si>
    <t>Men Neckties</t>
  </si>
  <si>
    <t>Cravate</t>
  </si>
  <si>
    <t>Men Bow Ties</t>
  </si>
  <si>
    <t>Papioane barbati</t>
  </si>
  <si>
    <t>Cufflinks</t>
  </si>
  <si>
    <t>Butoni camasa</t>
  </si>
  <si>
    <t>Men Sunglasses</t>
  </si>
  <si>
    <t>Ochelari de soare barbati</t>
  </si>
  <si>
    <t>Men Handbags</t>
  </si>
  <si>
    <t>Genti barbati</t>
  </si>
  <si>
    <t>Men Backpacks</t>
  </si>
  <si>
    <t>Rucsacuri barbati</t>
  </si>
  <si>
    <t>Men Foulards &amp; Scarfs</t>
  </si>
  <si>
    <t>Fulare si esarfe barbati</t>
  </si>
  <si>
    <t>Men Caps &amp; Hats</t>
  </si>
  <si>
    <t>Sepci si caciuli barbati</t>
  </si>
  <si>
    <t>Men Gloves</t>
  </si>
  <si>
    <t>Manusi barbati</t>
  </si>
  <si>
    <t>Fashion Women</t>
  </si>
  <si>
    <t>Fashion Femei</t>
  </si>
  <si>
    <t>Women Wigs</t>
  </si>
  <si>
    <t>Peruci dama</t>
  </si>
  <si>
    <t>Men Wigs</t>
  </si>
  <si>
    <t>Peruci barbati</t>
  </si>
  <si>
    <t>Keychains</t>
  </si>
  <si>
    <t>Brelocuri</t>
  </si>
  <si>
    <t>Women Umbrellas</t>
  </si>
  <si>
    <t>Umbrele femei</t>
  </si>
  <si>
    <t>Men Umbrellas</t>
  </si>
  <si>
    <t>Umbrele barbati</t>
  </si>
  <si>
    <t>Men's braces</t>
  </si>
  <si>
    <t>Bretele barbati</t>
  </si>
  <si>
    <t>Hair accessories</t>
  </si>
  <si>
    <t>Accesorii par</t>
  </si>
  <si>
    <t>Traditional trinkets</t>
  </si>
  <si>
    <t>Martisoare</t>
  </si>
  <si>
    <t>Women braces</t>
  </si>
  <si>
    <t>Bretele femei</t>
  </si>
  <si>
    <t>Precious stone jewelry</t>
  </si>
  <si>
    <t>Bijuterii pietre pretioase</t>
  </si>
  <si>
    <t>Luxury watches</t>
  </si>
  <si>
    <t>Ceasuri de lux</t>
  </si>
  <si>
    <t>Footwear</t>
  </si>
  <si>
    <t>Women Footwear</t>
  </si>
  <si>
    <t>Women's Booties</t>
  </si>
  <si>
    <t>Incaltaminte Femei</t>
  </si>
  <si>
    <t>Botine dama</t>
  </si>
  <si>
    <t>Women Boots</t>
  </si>
  <si>
    <t>Ghete dama</t>
  </si>
  <si>
    <t>Women Long Boots</t>
  </si>
  <si>
    <t>Cizme dama</t>
  </si>
  <si>
    <t>Women Trainers</t>
  </si>
  <si>
    <t>Tenisi dama</t>
  </si>
  <si>
    <t>Women Shoes</t>
  </si>
  <si>
    <t>Pantofi dama</t>
  </si>
  <si>
    <t>Women Loafers</t>
  </si>
  <si>
    <t>Mocasini dama</t>
  </si>
  <si>
    <t>Women Ballet flat</t>
  </si>
  <si>
    <t>Balerini</t>
  </si>
  <si>
    <t>Women Sandals</t>
  </si>
  <si>
    <t>Sandale dama</t>
  </si>
  <si>
    <t>Men Footwear</t>
  </si>
  <si>
    <t>Men Boots</t>
  </si>
  <si>
    <t>Incaltaminte Barbati</t>
  </si>
  <si>
    <t>Ghete barbati</t>
  </si>
  <si>
    <t>Men Trainers</t>
  </si>
  <si>
    <t>Tenisi barbati</t>
  </si>
  <si>
    <t>Men Loafers</t>
  </si>
  <si>
    <t>Mocasini barbati</t>
  </si>
  <si>
    <t>Men Shoes</t>
  </si>
  <si>
    <t>Pantofi barbati</t>
  </si>
  <si>
    <t>Men Flip Flops &amp; Slippers</t>
  </si>
  <si>
    <t>Slapi, papuci barbati</t>
  </si>
  <si>
    <t>Men Sandals</t>
  </si>
  <si>
    <t>Sandale barbati</t>
  </si>
  <si>
    <t>Women’s Flip Flops, Slippers &amp; Clogs</t>
  </si>
  <si>
    <t>Slapi, papuci, saboti dama</t>
  </si>
  <si>
    <t>Kids Fashion</t>
  </si>
  <si>
    <t>Children clothing</t>
  </si>
  <si>
    <t>Children trousers</t>
  </si>
  <si>
    <t>Imbracaminte copii</t>
  </si>
  <si>
    <t>Pantaloni copii</t>
  </si>
  <si>
    <t>Children shoes</t>
  </si>
  <si>
    <t>Incaltaminte copii</t>
  </si>
  <si>
    <t>Pantofi copii</t>
  </si>
  <si>
    <t>Christening items</t>
  </si>
  <si>
    <t>Articole Botez</t>
  </si>
  <si>
    <t>Children accessories</t>
  </si>
  <si>
    <t>Kids watches</t>
  </si>
  <si>
    <t>Accesorii copii</t>
  </si>
  <si>
    <t>Ceasuri copii</t>
  </si>
  <si>
    <t>Children's folk costumes</t>
  </si>
  <si>
    <t>Costume populare copii</t>
  </si>
  <si>
    <t>Newborn clothing</t>
  </si>
  <si>
    <t>Imbracaminte nou-nascuti</t>
  </si>
  <si>
    <t>Children t-shirts</t>
  </si>
  <si>
    <t>Tricouri copii</t>
  </si>
  <si>
    <t>Children blouses</t>
  </si>
  <si>
    <t>Bluze copii</t>
  </si>
  <si>
    <t>Children shirts</t>
  </si>
  <si>
    <t>Camasi copii</t>
  </si>
  <si>
    <t>Children Hoodies</t>
  </si>
  <si>
    <t>Hanorace copii</t>
  </si>
  <si>
    <t>Children Knitwear and cardigans</t>
  </si>
  <si>
    <t>Pulovere si cardigane copii</t>
  </si>
  <si>
    <t>Children jackets and waistcoats</t>
  </si>
  <si>
    <t>Geci si veste copii</t>
  </si>
  <si>
    <t>Girl dresses</t>
  </si>
  <si>
    <t>Rochii fete</t>
  </si>
  <si>
    <t>Children shorts</t>
  </si>
  <si>
    <t>Pantaloni scurti copii</t>
  </si>
  <si>
    <t>Girl skirts</t>
  </si>
  <si>
    <t>Fuste fete</t>
  </si>
  <si>
    <t>Children underwear</t>
  </si>
  <si>
    <t>Lenjerie intima copii</t>
  </si>
  <si>
    <t>Children pyjamas</t>
  </si>
  <si>
    <t>Pijamale copii</t>
  </si>
  <si>
    <t>Children swimwear</t>
  </si>
  <si>
    <t>Costume de baie copii</t>
  </si>
  <si>
    <t>Children clothing accessories</t>
  </si>
  <si>
    <t>Accesorii imbracaminte copii</t>
  </si>
  <si>
    <t>Children booties and boots</t>
  </si>
  <si>
    <t>Ghete si cizme copii</t>
  </si>
  <si>
    <t>Children sandals</t>
  </si>
  <si>
    <t>Sandale copii</t>
  </si>
  <si>
    <t>Baby Booties</t>
  </si>
  <si>
    <t>Botosei</t>
  </si>
  <si>
    <t>Children slides and flip flops</t>
  </si>
  <si>
    <t>Papuci si slapi copii</t>
  </si>
  <si>
    <t>Children bodys</t>
  </si>
  <si>
    <t>Body-uri copii</t>
  </si>
  <si>
    <t>Children tracksuits</t>
  </si>
  <si>
    <t>Treninguri lifestyle copii</t>
  </si>
  <si>
    <t>Children suits</t>
  </si>
  <si>
    <t>Compleuri copii</t>
  </si>
  <si>
    <t>Kids jewelery</t>
  </si>
  <si>
    <t>Bijuterii copii</t>
  </si>
  <si>
    <t>Children caps &amp; hats</t>
  </si>
  <si>
    <t>Sepci si caciuli copii</t>
  </si>
  <si>
    <t>Children headbands &amp; bandanas</t>
  </si>
  <si>
    <t>Bentite si bandane copii</t>
  </si>
  <si>
    <t>Children scarfs &amp; foulards</t>
  </si>
  <si>
    <t>Esarfe si fulare copii</t>
  </si>
  <si>
    <t>Children gloves</t>
  </si>
  <si>
    <t>Manusi copii</t>
  </si>
  <si>
    <t>Children socks &amp; tights</t>
  </si>
  <si>
    <t>Sosete si dresuri copii</t>
  </si>
  <si>
    <t>Children sunglasses</t>
  </si>
  <si>
    <t>Ochelari de soare copii</t>
  </si>
  <si>
    <t>Children backpacks &amp; bags</t>
  </si>
  <si>
    <t>Rucsacuri si genti copii</t>
  </si>
  <si>
    <t>Children overall</t>
  </si>
  <si>
    <t>Salopete copii</t>
  </si>
  <si>
    <t>Baptism clothing</t>
  </si>
  <si>
    <t>Hainute botez</t>
  </si>
  <si>
    <t>Baptism shoes &amp; baby booties</t>
  </si>
  <si>
    <t>Botosei si pantofi botez</t>
  </si>
  <si>
    <t>Baptism trousseau &amp; accessories</t>
  </si>
  <si>
    <t>Trusouri si accesorii Botez</t>
  </si>
  <si>
    <t>Luggages</t>
  </si>
  <si>
    <t>Travel bags</t>
  </si>
  <si>
    <t>Genti voiaj</t>
  </si>
  <si>
    <t>Trolley bags</t>
  </si>
  <si>
    <t>Trolere</t>
  </si>
  <si>
    <t>Luggage accessories</t>
  </si>
  <si>
    <t>Accesorii articole de voiaj</t>
  </si>
  <si>
    <t>Sports clothing &amp; footwear</t>
  </si>
  <si>
    <t>Sports footwear</t>
  </si>
  <si>
    <t>Men sport shoes</t>
  </si>
  <si>
    <t>Incaltaminte sportive</t>
  </si>
  <si>
    <t>Pantofi sport barbati</t>
  </si>
  <si>
    <t>Men sports slippers</t>
  </si>
  <si>
    <t>Slapi si papuci sport barbati</t>
  </si>
  <si>
    <t>Men sport boots</t>
  </si>
  <si>
    <t>Ghete si bocanci sport barbati</t>
  </si>
  <si>
    <t>Sports footwear accessories</t>
  </si>
  <si>
    <t>Accesorii incaltaminte sportiva</t>
  </si>
  <si>
    <t>Sports clothing</t>
  </si>
  <si>
    <t>Men sports clothing equipment</t>
  </si>
  <si>
    <t>Imbracaminte sport</t>
  </si>
  <si>
    <t>Echipamente sportive barbati</t>
  </si>
  <si>
    <t>Women sport bras</t>
  </si>
  <si>
    <t>Bustiere sport dama</t>
  </si>
  <si>
    <t>Sports clothing accessories</t>
  </si>
  <si>
    <t>Men sport socks</t>
  </si>
  <si>
    <t>Accesorii imbracaminte sport</t>
  </si>
  <si>
    <t>Sosete sport barbati</t>
  </si>
  <si>
    <t>Men sport hats</t>
  </si>
  <si>
    <t>Caciuli sport barbati</t>
  </si>
  <si>
    <t>Men sports caps and bandanas</t>
  </si>
  <si>
    <t>Sepci si bandane sport barbati</t>
  </si>
  <si>
    <t>Women sport scarfs</t>
  </si>
  <si>
    <t>Fulare si esarfe sport dama</t>
  </si>
  <si>
    <t>Men sport jackets</t>
  </si>
  <si>
    <t>Jachete si geci sport barbati</t>
  </si>
  <si>
    <t>Men sport waistcoats</t>
  </si>
  <si>
    <t>Veste sport barbati</t>
  </si>
  <si>
    <t>Men sport blouses</t>
  </si>
  <si>
    <t>Bluze sport barbati</t>
  </si>
  <si>
    <t>Men sport sweatshirts</t>
  </si>
  <si>
    <t>Hanorace sport barbati</t>
  </si>
  <si>
    <t>Women sport undershirts</t>
  </si>
  <si>
    <t>Maiouri sport dama</t>
  </si>
  <si>
    <t>Women sport skirts</t>
  </si>
  <si>
    <t>Fuste sport dama</t>
  </si>
  <si>
    <t>Men sport trousers</t>
  </si>
  <si>
    <t>Pantaloni sport barbati</t>
  </si>
  <si>
    <t>Women sport dresses</t>
  </si>
  <si>
    <t>Rochii sport dama</t>
  </si>
  <si>
    <t>Men sport t-shirts</t>
  </si>
  <si>
    <t>Tricouri sport barbati</t>
  </si>
  <si>
    <t>Men sport underwear</t>
  </si>
  <si>
    <t>Lenjerie intima sport barbati</t>
  </si>
  <si>
    <t>Sport Boots</t>
  </si>
  <si>
    <t>Cizme sport</t>
  </si>
  <si>
    <t>Women sport blouses</t>
  </si>
  <si>
    <t>Bluze sport dama</t>
  </si>
  <si>
    <t>Women sport sweatshirts</t>
  </si>
  <si>
    <t>Hanorace sport dama</t>
  </si>
  <si>
    <t>Chlidren sport sweatshirts</t>
  </si>
  <si>
    <t>Hanorace sport copii</t>
  </si>
  <si>
    <t>Men sport undershirts</t>
  </si>
  <si>
    <t>Maiouri sport barbati</t>
  </si>
  <si>
    <t>Women sport t-shirts</t>
  </si>
  <si>
    <t>Tricouri sport dama</t>
  </si>
  <si>
    <t>Children sport t-shirts</t>
  </si>
  <si>
    <t>Tricouri sport copii</t>
  </si>
  <si>
    <t>Women sport trousers</t>
  </si>
  <si>
    <t>Pantaloni sport dama</t>
  </si>
  <si>
    <t>Children sport trousers</t>
  </si>
  <si>
    <t>Pantaloni sport copii</t>
  </si>
  <si>
    <t>Girls sport skirts</t>
  </si>
  <si>
    <t>Fuste sport fete</t>
  </si>
  <si>
    <t>Women sport waistcoats</t>
  </si>
  <si>
    <t>Veste sport dama</t>
  </si>
  <si>
    <t>Women sport jackets</t>
  </si>
  <si>
    <t>Jachete si geci sport dama</t>
  </si>
  <si>
    <t>Children sport jackets</t>
  </si>
  <si>
    <t>Jachete si geci sport copii</t>
  </si>
  <si>
    <t>Women sports clothing equipment</t>
  </si>
  <si>
    <t>Echipamente sportive dama</t>
  </si>
  <si>
    <t>Children sports clothing equipment</t>
  </si>
  <si>
    <t>Echipamente sportive copii</t>
  </si>
  <si>
    <t>Women sport underwear</t>
  </si>
  <si>
    <t>Lenjerie intima sport dama</t>
  </si>
  <si>
    <t>Women sport sandals</t>
  </si>
  <si>
    <t>Sandale sport dama</t>
  </si>
  <si>
    <t>Men sport sandals</t>
  </si>
  <si>
    <t>Sandale sport barbati</t>
  </si>
  <si>
    <t>Women sport shoes</t>
  </si>
  <si>
    <t>Pantofi sport dama</t>
  </si>
  <si>
    <t>Children sport shoes</t>
  </si>
  <si>
    <t>Pantofi sport copii</t>
  </si>
  <si>
    <t>Women sports slippers</t>
  </si>
  <si>
    <t>Slapi si papuci sport dama</t>
  </si>
  <si>
    <t>Children sports slippers</t>
  </si>
  <si>
    <t>Slapi si papuci sport copii</t>
  </si>
  <si>
    <t>Women sport boots</t>
  </si>
  <si>
    <t>Ghete si bocanci sport dama</t>
  </si>
  <si>
    <t>Children sport boots</t>
  </si>
  <si>
    <t>Ghete si bocanci sport copii</t>
  </si>
  <si>
    <t>Women sport socks</t>
  </si>
  <si>
    <t>Sosete sport dama</t>
  </si>
  <si>
    <t>Children sport socks</t>
  </si>
  <si>
    <t>Sosete sport copii</t>
  </si>
  <si>
    <t>Women sport hats</t>
  </si>
  <si>
    <t>Caciuli sport dama</t>
  </si>
  <si>
    <t>Women sports caps and bandanas</t>
  </si>
  <si>
    <t>Sepci si bandane sport dama</t>
  </si>
  <si>
    <t>Children sports caps and bandanas</t>
  </si>
  <si>
    <t>Sepci si bandane sport copii</t>
  </si>
  <si>
    <t>Men sports scarfs</t>
  </si>
  <si>
    <t>Fulare si esarfe sport barbati</t>
  </si>
  <si>
    <t>Sport &amp; Outdoor</t>
  </si>
  <si>
    <t>Cycling</t>
  </si>
  <si>
    <t>Bicycle accessories</t>
  </si>
  <si>
    <t>Bicycle tools</t>
  </si>
  <si>
    <t>Ciclism</t>
  </si>
  <si>
    <t>Accesorii biciclete</t>
  </si>
  <si>
    <t>Scule bicicleta</t>
  </si>
  <si>
    <t>Bicycle fenders</t>
  </si>
  <si>
    <t>Aparatori bicicleta</t>
  </si>
  <si>
    <t>Bike parts</t>
  </si>
  <si>
    <t>Bicycle wheel hub</t>
  </si>
  <si>
    <t>Piese biciclete</t>
  </si>
  <si>
    <t>Butuci roti bicicleta</t>
  </si>
  <si>
    <t>Bike accessories storage</t>
  </si>
  <si>
    <t>Suporturi accesorii biciclete</t>
  </si>
  <si>
    <t>Bicycle vulcanizing kits</t>
  </si>
  <si>
    <t>Vulcanizare, petice si leviere bicicleta</t>
  </si>
  <si>
    <t>Bike computers</t>
  </si>
  <si>
    <t>Ciclocomputere bicicleta</t>
  </si>
  <si>
    <t>Bike kickstands</t>
  </si>
  <si>
    <t>Cricuri bicicleta</t>
  </si>
  <si>
    <t>Bicycle lighting</t>
  </si>
  <si>
    <t>Lumini bicicleta</t>
  </si>
  <si>
    <t>Bicycle tire pumps</t>
  </si>
  <si>
    <t>Pompe bicicleta</t>
  </si>
  <si>
    <t>Bicycle luggage carrier</t>
  </si>
  <si>
    <t>Portbagaje bicicleta</t>
  </si>
  <si>
    <t>Bike training wheels</t>
  </si>
  <si>
    <t>Roti ajutatoare bicicleta</t>
  </si>
  <si>
    <t>Child bike seats</t>
  </si>
  <si>
    <t>Scaun copii bicicleta</t>
  </si>
  <si>
    <t>Bike bells</t>
  </si>
  <si>
    <t>Sonerii bicicleta</t>
  </si>
  <si>
    <t>Bike storage racks</t>
  </si>
  <si>
    <t>Suporturi depozitare bicicleta</t>
  </si>
  <si>
    <t>Bicycle frames</t>
  </si>
  <si>
    <t>Cadre bicicleta</t>
  </si>
  <si>
    <t>Bikes</t>
  </si>
  <si>
    <t>Biciclete</t>
  </si>
  <si>
    <t>Bike cable locks</t>
  </si>
  <si>
    <t>Antifurt bicicleta</t>
  </si>
  <si>
    <t>Bicycle tires</t>
  </si>
  <si>
    <t>Cauciucuri bicicleta</t>
  </si>
  <si>
    <t>Bicycle cups and bearings</t>
  </si>
  <si>
    <t>Cuvete si conexe bicicleta</t>
  </si>
  <si>
    <t>Children Bicycles</t>
  </si>
  <si>
    <t>Biciclete copii</t>
  </si>
  <si>
    <t>Bicycle handlebars</t>
  </si>
  <si>
    <t>Ghidoane bicicleta</t>
  </si>
  <si>
    <t>Bicycle levers</t>
  </si>
  <si>
    <t>Manete schimbator</t>
  </si>
  <si>
    <t>Bicycle cassettes</t>
  </si>
  <si>
    <t>Pinioane bicicleta</t>
  </si>
  <si>
    <t>Bicycle saddles</t>
  </si>
  <si>
    <t>Sa bicicleta</t>
  </si>
  <si>
    <t>Bicycle saddle covers</t>
  </si>
  <si>
    <t>Huse sa bicicleta</t>
  </si>
  <si>
    <t>Bicycle cranksets and chainnings</t>
  </si>
  <si>
    <t>Angrenaje si foi de angrenaj bicicleta</t>
  </si>
  <si>
    <t>Bicycle inner tube</t>
  </si>
  <si>
    <t>Camere roata bicicleta</t>
  </si>
  <si>
    <t>Bike baskets and trailers</t>
  </si>
  <si>
    <t>Cosuri si remorci biciclete</t>
  </si>
  <si>
    <t>Bicycle brakes</t>
  </si>
  <si>
    <t>Frane bicicleta</t>
  </si>
  <si>
    <t>Bicycle cables</t>
  </si>
  <si>
    <t>Cabluri si camasi bicicleta</t>
  </si>
  <si>
    <t>Bicycle forks and shock absorbers</t>
  </si>
  <si>
    <t>Furci si amortizoare bicicleta</t>
  </si>
  <si>
    <t>Bicycle rims</t>
  </si>
  <si>
    <t>Jante roti bicicleta</t>
  </si>
  <si>
    <t>Bicycle chains</t>
  </si>
  <si>
    <t>Lanturi bicicleta</t>
  </si>
  <si>
    <t>Bicycle grips</t>
  </si>
  <si>
    <t>Mansoane si ghidoline biciclete</t>
  </si>
  <si>
    <t>Bicycle pedals</t>
  </si>
  <si>
    <t>Pedale bicicleta</t>
  </si>
  <si>
    <t>Handlebar stem</t>
  </si>
  <si>
    <t>Pipe ghidon</t>
  </si>
  <si>
    <t>Bicycle wheels</t>
  </si>
  <si>
    <t>Roti complete bicicleta</t>
  </si>
  <si>
    <t>Bicycle derailluers</t>
  </si>
  <si>
    <t>Schimbatoare bicicleta</t>
  </si>
  <si>
    <t>Bicycle spokes</t>
  </si>
  <si>
    <t>Spite si nipluri biciclete</t>
  </si>
  <si>
    <t>Bicycle seat posts</t>
  </si>
  <si>
    <t>Tije si coliere sa</t>
  </si>
  <si>
    <t>Bike reflective gear</t>
  </si>
  <si>
    <t>Benzi si articole reflectorizante bicicleta</t>
  </si>
  <si>
    <t>Bicycle mirrors</t>
  </si>
  <si>
    <t>Oglinzi biciclete</t>
  </si>
  <si>
    <t>Bicycle home trainers</t>
  </si>
  <si>
    <t>Home trainer biciclete</t>
  </si>
  <si>
    <t>Derailleur hangers</t>
  </si>
  <si>
    <t>Urechi cadru biciclete</t>
  </si>
  <si>
    <t>Bike part accessories</t>
  </si>
  <si>
    <t>Accesorii piese biciclete</t>
  </si>
  <si>
    <t>Electrical Bikes</t>
  </si>
  <si>
    <t>Biciclete electrice</t>
  </si>
  <si>
    <t>Fitness equipment</t>
  </si>
  <si>
    <t>Jumping ropes</t>
  </si>
  <si>
    <t>Aparate fitness</t>
  </si>
  <si>
    <t>Corzi sarituri</t>
  </si>
  <si>
    <t>Fitness exercise bands</t>
  </si>
  <si>
    <t>Extensoare si benzi elastice</t>
  </si>
  <si>
    <t>Fitness weights</t>
  </si>
  <si>
    <t>Greutati fitness</t>
  </si>
  <si>
    <t>Fitness ab banches</t>
  </si>
  <si>
    <t>Aparate si banci abdomene</t>
  </si>
  <si>
    <t>Rowing machines</t>
  </si>
  <si>
    <t>Aparate de vaslit</t>
  </si>
  <si>
    <t>Barbells and dunbbells</t>
  </si>
  <si>
    <t>Haltere si gantere</t>
  </si>
  <si>
    <t>Step machines</t>
  </si>
  <si>
    <t>Steppere</t>
  </si>
  <si>
    <t>Treadmills</t>
  </si>
  <si>
    <t>Benzi de alergat</t>
  </si>
  <si>
    <t>Multifunctional fitness machines</t>
  </si>
  <si>
    <t>Aparate multifunctionale</t>
  </si>
  <si>
    <t>Exercise bikes</t>
  </si>
  <si>
    <t>Biciclete fitness</t>
  </si>
  <si>
    <t>Fitness accessories</t>
  </si>
  <si>
    <t>Accesorii fitness</t>
  </si>
  <si>
    <t>Slimming belts</t>
  </si>
  <si>
    <t>Centuri de slabit</t>
  </si>
  <si>
    <t>Power Cage and Stands</t>
  </si>
  <si>
    <t>Aparate tractiuni</t>
  </si>
  <si>
    <t>Fitness exercise balls</t>
  </si>
  <si>
    <t>Mingi fitness</t>
  </si>
  <si>
    <t>Vibration platform machines</t>
  </si>
  <si>
    <t>Aparate vibromasaj</t>
  </si>
  <si>
    <t>Fitness bags</t>
  </si>
  <si>
    <t>Genti sport, fitness</t>
  </si>
  <si>
    <t>Exercise mats</t>
  </si>
  <si>
    <t>Saltele antrenament</t>
  </si>
  <si>
    <t>Gymnastics performance machines</t>
  </si>
  <si>
    <t>Aparate gimnastica de performanta</t>
  </si>
  <si>
    <t>Multi-functional training machine accessories</t>
  </si>
  <si>
    <t>Accesorii aparate multifunctionale</t>
  </si>
  <si>
    <t>Other Sports</t>
  </si>
  <si>
    <t>Casual sport backpacks</t>
  </si>
  <si>
    <t>Rucsacuri sport casual</t>
  </si>
  <si>
    <t>Camping &amp; Hiking</t>
  </si>
  <si>
    <t>Camping solar products</t>
  </si>
  <si>
    <t>Camping &amp; Drumetii</t>
  </si>
  <si>
    <t>Articole solare camping</t>
  </si>
  <si>
    <t>Sports accessories</t>
  </si>
  <si>
    <t>Sports goggles and lenses</t>
  </si>
  <si>
    <t>Accesorii sport</t>
  </si>
  <si>
    <t>Ochelari si lentile pentru sport</t>
  </si>
  <si>
    <t>Sportive body protection</t>
  </si>
  <si>
    <t>Aparatori si Protectii corporale</t>
  </si>
  <si>
    <t>Racquet sports products</t>
  </si>
  <si>
    <t>Tennis racquet strings</t>
  </si>
  <si>
    <t>Articole sporturi cu paleta</t>
  </si>
  <si>
    <t>Racordaje rachete tenis</t>
  </si>
  <si>
    <t>Water sports</t>
  </si>
  <si>
    <t>Swim fins</t>
  </si>
  <si>
    <t>Articole sporturi acvatice</t>
  </si>
  <si>
    <t>Labe inot</t>
  </si>
  <si>
    <t>Ski and snowboard sports products</t>
  </si>
  <si>
    <t>Ski poles</t>
  </si>
  <si>
    <t>Articole sportive ski si snowboard</t>
  </si>
  <si>
    <t>Bete ski</t>
  </si>
  <si>
    <t>Ski boots</t>
  </si>
  <si>
    <t>Clapari</t>
  </si>
  <si>
    <t>Snowboards</t>
  </si>
  <si>
    <t>Placi snowboard</t>
  </si>
  <si>
    <t>Snowboard bindings</t>
  </si>
  <si>
    <t>Legaturi snowboard si ski</t>
  </si>
  <si>
    <t>Racquet grips</t>
  </si>
  <si>
    <t>Gripuri si overgripuri</t>
  </si>
  <si>
    <t>Shooting sports products</t>
  </si>
  <si>
    <t>Precision sports guns</t>
  </si>
  <si>
    <t>Articole sporturi de precizie</t>
  </si>
  <si>
    <t>Arme sporturi de precizie</t>
  </si>
  <si>
    <t>Camping tents</t>
  </si>
  <si>
    <t>Corturi camping</t>
  </si>
  <si>
    <t>Sleeping bags</t>
  </si>
  <si>
    <t>Saci de dormit</t>
  </si>
  <si>
    <t>Camping mattresses and pads</t>
  </si>
  <si>
    <t>Saltele camping si izopren</t>
  </si>
  <si>
    <t>Tennis accessories</t>
  </si>
  <si>
    <t>Accesorii tenis</t>
  </si>
  <si>
    <t>Contact sports products</t>
  </si>
  <si>
    <t>Speed punching bags</t>
  </si>
  <si>
    <t>Articole sporturi de contact</t>
  </si>
  <si>
    <t>Para sporturi de lupta</t>
  </si>
  <si>
    <t>Punch mitts</t>
  </si>
  <si>
    <t>Palmare sporturi de contact</t>
  </si>
  <si>
    <t>Heavy punching bags</t>
  </si>
  <si>
    <t>Saci sporturi de lupta</t>
  </si>
  <si>
    <t>Camping chairs, tables and umbrellas</t>
  </si>
  <si>
    <t>Scaune, mese si umbrele camping</t>
  </si>
  <si>
    <t>Knives and pocket knives</t>
  </si>
  <si>
    <t>Cutite si bricege</t>
  </si>
  <si>
    <t>Trip backpacks</t>
  </si>
  <si>
    <t>Rucsacuri drumetie</t>
  </si>
  <si>
    <t>Protective sports helmets</t>
  </si>
  <si>
    <t>Casti protectie sport</t>
  </si>
  <si>
    <t>Sports gloves</t>
  </si>
  <si>
    <t>Manusi sport</t>
  </si>
  <si>
    <t>Sports water bottles</t>
  </si>
  <si>
    <t>Bidoane si shakere</t>
  </si>
  <si>
    <t>Team sports products</t>
  </si>
  <si>
    <t>Sports fan items</t>
  </si>
  <si>
    <t>Articole sporturi de echipa</t>
  </si>
  <si>
    <t>Articole pentru suporteri</t>
  </si>
  <si>
    <t>Sports balls</t>
  </si>
  <si>
    <t>Mingi</t>
  </si>
  <si>
    <t>Outdoor sports products</t>
  </si>
  <si>
    <t>Golf clubs and sets</t>
  </si>
  <si>
    <t>Articole sportive pentru aer liber</t>
  </si>
  <si>
    <t>Crose si seturi golf</t>
  </si>
  <si>
    <t>Swimming</t>
  </si>
  <si>
    <t>Costume inot</t>
  </si>
  <si>
    <t>Golf umbrellas</t>
  </si>
  <si>
    <t>Umbrele golf</t>
  </si>
  <si>
    <t>Trekking poles</t>
  </si>
  <si>
    <t>Bete trekking</t>
  </si>
  <si>
    <t>Camping burner stoves</t>
  </si>
  <si>
    <t>Arzatoare camping</t>
  </si>
  <si>
    <t>Fishing products</t>
  </si>
  <si>
    <t>Fishing Hooks</t>
  </si>
  <si>
    <t>Articole sportive pescuit</t>
  </si>
  <si>
    <t>Carlige pescuit</t>
  </si>
  <si>
    <t>Fishing lines</t>
  </si>
  <si>
    <t>Fire pescuit</t>
  </si>
  <si>
    <t>Keepnets</t>
  </si>
  <si>
    <t>Juvelnice</t>
  </si>
  <si>
    <t>Landing nets</t>
  </si>
  <si>
    <t>Mincioguri</t>
  </si>
  <si>
    <t>Mounts accessories</t>
  </si>
  <si>
    <t>Accesorii monturi</t>
  </si>
  <si>
    <t>Reels</t>
  </si>
  <si>
    <t>Mulinete</t>
  </si>
  <si>
    <t>Fishing bait accessories</t>
  </si>
  <si>
    <t>Accesorii pentru nadire</t>
  </si>
  <si>
    <t>Lead fishing</t>
  </si>
  <si>
    <t>Plumbi si Momitoare</t>
  </si>
  <si>
    <t>Fishing Fuses</t>
  </si>
  <si>
    <t>Plute pescuit</t>
  </si>
  <si>
    <t>Lures and jigs</t>
  </si>
  <si>
    <t>Momeli artificiale, naluci si jiguri</t>
  </si>
  <si>
    <t>Fishing luggage</t>
  </si>
  <si>
    <t>Bagajerie pescuit</t>
  </si>
  <si>
    <t>Fishing Signalling Systems</t>
  </si>
  <si>
    <t>Sisteme de semnalizare pescuit</t>
  </si>
  <si>
    <t>Fishing GPS sonars</t>
  </si>
  <si>
    <t>Sonare GPS pescuit</t>
  </si>
  <si>
    <t>Supports and rod pods</t>
  </si>
  <si>
    <t>Suporti si rod pod-uri</t>
  </si>
  <si>
    <t>Predator fishing accessories</t>
  </si>
  <si>
    <t>Accesorii pescuit rapitor</t>
  </si>
  <si>
    <t>Roller skates</t>
  </si>
  <si>
    <t>Role</t>
  </si>
  <si>
    <t>Skateboard</t>
  </si>
  <si>
    <t>Acvatics sports accessories</t>
  </si>
  <si>
    <t>Accesorii sporturi acvatice</t>
  </si>
  <si>
    <t>Snorkeling masks and tubes</t>
  </si>
  <si>
    <t>Masti si tuburi snorkeling</t>
  </si>
  <si>
    <t>Swimming floats</t>
  </si>
  <si>
    <t>Plute inot</t>
  </si>
  <si>
    <t>Camping dishes and utensils</t>
  </si>
  <si>
    <t>Vesela camping</t>
  </si>
  <si>
    <t>Darts accessories</t>
  </si>
  <si>
    <t>Accesorii boarduri darts</t>
  </si>
  <si>
    <t>Precision sports munition</t>
  </si>
  <si>
    <t>Munitie sporturi de precizie</t>
  </si>
  <si>
    <t>Indoor sports products</t>
  </si>
  <si>
    <t>Biliard tables</t>
  </si>
  <si>
    <t>Articole sporturi de interior</t>
  </si>
  <si>
    <t>Mese biliard</t>
  </si>
  <si>
    <t>Dartboards</t>
  </si>
  <si>
    <t>Bord-uri de darts</t>
  </si>
  <si>
    <t>Ball pumps</t>
  </si>
  <si>
    <t>Pompe de umflat</t>
  </si>
  <si>
    <t>Bowling pins</t>
  </si>
  <si>
    <t>Popice si bile bowling</t>
  </si>
  <si>
    <t>Poker sets</t>
  </si>
  <si>
    <t>Seturi poker</t>
  </si>
  <si>
    <t>Billiard accessories</t>
  </si>
  <si>
    <t>Accesorii biliard</t>
  </si>
  <si>
    <t>Billiard cues</t>
  </si>
  <si>
    <t>Tacuri biliard</t>
  </si>
  <si>
    <t>Basketball hoops and goals</t>
  </si>
  <si>
    <t>Cosuri si panouri baschet</t>
  </si>
  <si>
    <t>Soccer goals</t>
  </si>
  <si>
    <t>Porti de fotbal</t>
  </si>
  <si>
    <t>Tactic boards</t>
  </si>
  <si>
    <t>Tabele tactice</t>
  </si>
  <si>
    <t>Cups, trophies and medals</t>
  </si>
  <si>
    <t>Cupe, trofee si medalii</t>
  </si>
  <si>
    <t>Sports articles maintenance</t>
  </si>
  <si>
    <t>Sports equipment cleaning and maintenance solutions</t>
  </si>
  <si>
    <t>Intretinere articole sportive</t>
  </si>
  <si>
    <t>Solutii curatare si intretinere echipamente sportive</t>
  </si>
  <si>
    <t>Trampolines fitness</t>
  </si>
  <si>
    <t>Trambuline fitness</t>
  </si>
  <si>
    <t>Training accessories</t>
  </si>
  <si>
    <t>Accesorii antrenament</t>
  </si>
  <si>
    <t>Ice skates</t>
  </si>
  <si>
    <t>Patine</t>
  </si>
  <si>
    <t>Sledges &amp; Boards</t>
  </si>
  <si>
    <t>Sanie</t>
  </si>
  <si>
    <t>Skis</t>
  </si>
  <si>
    <t>Skiuri</t>
  </si>
  <si>
    <t>Snowboard boots</t>
  </si>
  <si>
    <t>Boots snowboard</t>
  </si>
  <si>
    <t>Tennis racquets</t>
  </si>
  <si>
    <t>Rachete tenis</t>
  </si>
  <si>
    <t>Cooler bags</t>
  </si>
  <si>
    <t>Genti termo-izolante</t>
  </si>
  <si>
    <t>Compasses</t>
  </si>
  <si>
    <t>Busole</t>
  </si>
  <si>
    <t>Ski and snowboard accessories</t>
  </si>
  <si>
    <t>Accesorii ski si snowboard</t>
  </si>
  <si>
    <t>Tennis table</t>
  </si>
  <si>
    <t>Masa tenis</t>
  </si>
  <si>
    <t>Table tennis paddles</t>
  </si>
  <si>
    <t>Palete tenis de masa</t>
  </si>
  <si>
    <t>Table tennis training robots</t>
  </si>
  <si>
    <t>Roboti tenis de masa</t>
  </si>
  <si>
    <t>Sports watches</t>
  </si>
  <si>
    <t>Ceasuri sport</t>
  </si>
  <si>
    <t>Cooler boxes</t>
  </si>
  <si>
    <t>Cutii frigorifice</t>
  </si>
  <si>
    <t>Scooters</t>
  </si>
  <si>
    <t>Trotinete</t>
  </si>
  <si>
    <t>Sports nets</t>
  </si>
  <si>
    <t>Fileuri sportive si plase protectie</t>
  </si>
  <si>
    <t>Bowling</t>
  </si>
  <si>
    <t>Sports equipment protective covers</t>
  </si>
  <si>
    <t>Huse protectie articole sportive</t>
  </si>
  <si>
    <t>Fishing rods</t>
  </si>
  <si>
    <t>Lansete pescuit</t>
  </si>
  <si>
    <t>Fishing sticks</t>
  </si>
  <si>
    <t>Vergi pescuit</t>
  </si>
  <si>
    <t>Fishing baits and lures</t>
  </si>
  <si>
    <t>Nade si momeli</t>
  </si>
  <si>
    <t>Pouches</t>
  </si>
  <si>
    <t>Borsete sport</t>
  </si>
  <si>
    <t>Fishing bags and mattresses</t>
  </si>
  <si>
    <t>Saci si saltele pescuit</t>
  </si>
  <si>
    <t>Competition seats accessories</t>
  </si>
  <si>
    <t>Accesorii scaune pescuit</t>
  </si>
  <si>
    <t>Sporting boats</t>
  </si>
  <si>
    <t>Ambarcatiuni sportive</t>
  </si>
  <si>
    <t>Yachts and boats</t>
  </si>
  <si>
    <t>Yacht-uri si barci</t>
  </si>
  <si>
    <t>Foosball tables</t>
  </si>
  <si>
    <t>Mese foosball</t>
  </si>
  <si>
    <t>Chess and board games</t>
  </si>
  <si>
    <t>Jocuri de sah si table</t>
  </si>
  <si>
    <t>Outdoor sports products accessories</t>
  </si>
  <si>
    <t>Accesorii sporturi in aer liber</t>
  </si>
  <si>
    <t>Clubs</t>
  </si>
  <si>
    <t>Crose</t>
  </si>
  <si>
    <t>Air hockey and Foosball accessories</t>
  </si>
  <si>
    <t>Accesorii Air Hockey si Foosball</t>
  </si>
  <si>
    <t>Baseball bats</t>
  </si>
  <si>
    <t>Bate baseball</t>
  </si>
  <si>
    <t>Self defense accessories</t>
  </si>
  <si>
    <t>Accesorii autoaparare</t>
  </si>
  <si>
    <t>Camping and hiking accessories</t>
  </si>
  <si>
    <t>Accesorii camping si drumetii</t>
  </si>
  <si>
    <t>Knives accessories</t>
  </si>
  <si>
    <t>Accesorii cutite si bricege</t>
  </si>
  <si>
    <t>Windsurf boards</t>
  </si>
  <si>
    <t>Placi de windsurf</t>
  </si>
  <si>
    <t>Windsurf board accessories</t>
  </si>
  <si>
    <t>Accesorii placi windsurf</t>
  </si>
  <si>
    <t>Precision sports gun accessories</t>
  </si>
  <si>
    <t>Accesorii sporturi de precizie</t>
  </si>
  <si>
    <t>Sporting boat accessories</t>
  </si>
  <si>
    <t>Accesorii ambarcatiuni sportive</t>
  </si>
  <si>
    <t>Tent accessories</t>
  </si>
  <si>
    <t>Accesorii corturi</t>
  </si>
  <si>
    <t>Water skis</t>
  </si>
  <si>
    <t>Schiuri nautice</t>
  </si>
  <si>
    <t>Sports recovery products</t>
  </si>
  <si>
    <t>Produse recuperare sportiva</t>
  </si>
  <si>
    <t>Accessories for climbing equipment</t>
  </si>
  <si>
    <t>Accesorii echipament alpinism</t>
  </si>
  <si>
    <t>Parachutes</t>
  </si>
  <si>
    <t>Parasute</t>
  </si>
  <si>
    <t>Paragliding</t>
  </si>
  <si>
    <t>Parapante</t>
  </si>
  <si>
    <t>Extreme sports and survival accessories</t>
  </si>
  <si>
    <t>Accesorii sporturi extreme si supravietuire</t>
  </si>
  <si>
    <t>Recreation vehicle accessories</t>
  </si>
  <si>
    <t>Accesorii rulote</t>
  </si>
  <si>
    <t>Hunting accessories</t>
  </si>
  <si>
    <t>Accesorii vanatoare</t>
  </si>
  <si>
    <t>Riding horses accessories</t>
  </si>
  <si>
    <t>Accesorii echitatie</t>
  </si>
  <si>
    <t>Engine boats</t>
  </si>
  <si>
    <t>Motoare barci</t>
  </si>
  <si>
    <t>Home &amp; Garden</t>
  </si>
  <si>
    <t>DIY</t>
  </si>
  <si>
    <t>Bricolage</t>
  </si>
  <si>
    <t>Housekeeping, Storage &amp; Organization</t>
  </si>
  <si>
    <t>First aid kits</t>
  </si>
  <si>
    <t>Bricolaj</t>
  </si>
  <si>
    <t>Menaj, Depozitare &amp; Organizare</t>
  </si>
  <si>
    <t>Truse sanitare</t>
  </si>
  <si>
    <t>Electric Bricolage</t>
  </si>
  <si>
    <t>Rotary Hammer</t>
  </si>
  <si>
    <t>Bricolaj Electric</t>
  </si>
  <si>
    <t>Rotopercutoare</t>
  </si>
  <si>
    <t>Sanders</t>
  </si>
  <si>
    <t>Slefuitoare</t>
  </si>
  <si>
    <t>Grinders</t>
  </si>
  <si>
    <t>Polizoare</t>
  </si>
  <si>
    <t>Electrical Equipment</t>
  </si>
  <si>
    <t>Electric generators</t>
  </si>
  <si>
    <t>Echipamente electrice</t>
  </si>
  <si>
    <t>Generatoare electrice</t>
  </si>
  <si>
    <t>Compressors</t>
  </si>
  <si>
    <t>Compresoare</t>
  </si>
  <si>
    <t>Tools &amp; Storage</t>
  </si>
  <si>
    <t>Wrenches and wrenches kits</t>
  </si>
  <si>
    <t>Unelte &amp; Depozitare</t>
  </si>
  <si>
    <t>Chei si truse chei</t>
  </si>
  <si>
    <t>Drills and Screwdriver</t>
  </si>
  <si>
    <t>Masini de gaurit si insurubat</t>
  </si>
  <si>
    <t>Hacksaws</t>
  </si>
  <si>
    <t>Bomfaiere si fierastraie</t>
  </si>
  <si>
    <t>Welding machines</t>
  </si>
  <si>
    <t>Aparate de sudura</t>
  </si>
  <si>
    <t>Electric saw accessories</t>
  </si>
  <si>
    <t>Accesorii fierastraie electrice</t>
  </si>
  <si>
    <t>Milling machines</t>
  </si>
  <si>
    <t>Masini de frezat</t>
  </si>
  <si>
    <t>Welding accessories</t>
  </si>
  <si>
    <t>Accesorii aparate de sudura</t>
  </si>
  <si>
    <t>Multi tools and accessories</t>
  </si>
  <si>
    <t>Scule multifunctionale si accesorii</t>
  </si>
  <si>
    <t>Industrial heaters</t>
  </si>
  <si>
    <t>Aeroterme industriale</t>
  </si>
  <si>
    <t>Electric Mixers</t>
  </si>
  <si>
    <t>Amestecatoare electrice</t>
  </si>
  <si>
    <t>Electric saws</t>
  </si>
  <si>
    <t>Fierastraie electrice</t>
  </si>
  <si>
    <t>Buffing and polishing accessories</t>
  </si>
  <si>
    <t>Accesorii polizare si slefuire</t>
  </si>
  <si>
    <t>Paint sprayers</t>
  </si>
  <si>
    <t>Pistoale si sisteme de vopsit si tencuit</t>
  </si>
  <si>
    <t>Tools and measurement devices</t>
  </si>
  <si>
    <t>Unelte si aparate de masura</t>
  </si>
  <si>
    <t>Work safety shoes</t>
  </si>
  <si>
    <t>Incaltaminte protectia muncii</t>
  </si>
  <si>
    <t>Welding equipment</t>
  </si>
  <si>
    <t>Echipamente sudura</t>
  </si>
  <si>
    <t>Electric planers</t>
  </si>
  <si>
    <t>Rindele electrice</t>
  </si>
  <si>
    <t>Compressor accessories</t>
  </si>
  <si>
    <t>Accesorii compresoare</t>
  </si>
  <si>
    <t>Sets and accessories for drilling and screwing</t>
  </si>
  <si>
    <t>Seturi si accesorii pentru gaurit si insurubat</t>
  </si>
  <si>
    <t>Accessories for milling</t>
  </si>
  <si>
    <t>Accesorii pentru frezare</t>
  </si>
  <si>
    <t>Rakes</t>
  </si>
  <si>
    <t>Greble</t>
  </si>
  <si>
    <t>Tools sets</t>
  </si>
  <si>
    <t>Seturi scule</t>
  </si>
  <si>
    <t>Weed scythes</t>
  </si>
  <si>
    <t>Coase manuale</t>
  </si>
  <si>
    <t>Work safety equipment accessories</t>
  </si>
  <si>
    <t>Accesorii echipamente protectia muncii</t>
  </si>
  <si>
    <t>Fire extinguishers</t>
  </si>
  <si>
    <t>Extinctoare</t>
  </si>
  <si>
    <t>Crowbars</t>
  </si>
  <si>
    <t>Rangi si leviere</t>
  </si>
  <si>
    <t>Hand tools accessories</t>
  </si>
  <si>
    <t>Accesorii scule de mana</t>
  </si>
  <si>
    <t>Cutting tools</t>
  </si>
  <si>
    <t>Unelte de taiere</t>
  </si>
  <si>
    <t>Hand files and rasps</t>
  </si>
  <si>
    <t>Pile si raspile</t>
  </si>
  <si>
    <t>Pliers</t>
  </si>
  <si>
    <t>Clesti si patenti</t>
  </si>
  <si>
    <t>Hammers and chisels</t>
  </si>
  <si>
    <t>Ciocane si dalti</t>
  </si>
  <si>
    <t>Tool organizers and boxes</t>
  </si>
  <si>
    <t>Organizatoare si cutii scule</t>
  </si>
  <si>
    <t>Screwdrivers</t>
  </si>
  <si>
    <t>Surubelnite</t>
  </si>
  <si>
    <t>Shelves, Cabinets and Lockers</t>
  </si>
  <si>
    <t>Rafturi, fisete si vestiare</t>
  </si>
  <si>
    <t>Ladders</t>
  </si>
  <si>
    <t>Scari de lucru</t>
  </si>
  <si>
    <t>Work safety clothing</t>
  </si>
  <si>
    <t>Imbracaminte protectia muncii</t>
  </si>
  <si>
    <t>Professional tools</t>
  </si>
  <si>
    <t>Hydraulic Tools</t>
  </si>
  <si>
    <t>Scule profesionale</t>
  </si>
  <si>
    <t>Scule hidraulice</t>
  </si>
  <si>
    <t>1000v Insulated tools</t>
  </si>
  <si>
    <t>Scule izolate la 1000 v</t>
  </si>
  <si>
    <t>Hardened tools</t>
  </si>
  <si>
    <t>Scule antiexplozie</t>
  </si>
  <si>
    <t>Agricultural machinery</t>
  </si>
  <si>
    <t>Ploughs</t>
  </si>
  <si>
    <t>Unelte agricole</t>
  </si>
  <si>
    <t>Pluguri</t>
  </si>
  <si>
    <t>Disc harrows</t>
  </si>
  <si>
    <t>Grape cu discuri</t>
  </si>
  <si>
    <t>Farm mills</t>
  </si>
  <si>
    <t>Freze agricole</t>
  </si>
  <si>
    <t>Farm combines</t>
  </si>
  <si>
    <t>Combinatoare agricole</t>
  </si>
  <si>
    <t>Hoes</t>
  </si>
  <si>
    <t>Prasitori</t>
  </si>
  <si>
    <t>Machines for desintegrating crop debris</t>
  </si>
  <si>
    <t>Masini de distrus resturi vegetale</t>
  </si>
  <si>
    <t>Scarifiers</t>
  </si>
  <si>
    <t>Scarificatoare agricole</t>
  </si>
  <si>
    <t>Work safety equipment</t>
  </si>
  <si>
    <t>Work safety gloves</t>
  </si>
  <si>
    <t>Echipamente protectia muncii 1</t>
  </si>
  <si>
    <t>Manusi protectia muncii</t>
  </si>
  <si>
    <t>Work safety helmets</t>
  </si>
  <si>
    <t>Casca protectia muncii</t>
  </si>
  <si>
    <t>Glue gun</t>
  </si>
  <si>
    <t>Pistoale de lipit</t>
  </si>
  <si>
    <t>Electric generator accessories</t>
  </si>
  <si>
    <t>Accesorii generatoare electrice</t>
  </si>
  <si>
    <t>Vices and fixing clips</t>
  </si>
  <si>
    <t>Menghine si cleme fixare</t>
  </si>
  <si>
    <t>Power tool chargers</t>
  </si>
  <si>
    <t>Acumulatori si incarcatoare scule electrice</t>
  </si>
  <si>
    <t>Workbenches and work tables</t>
  </si>
  <si>
    <t>Mese si bancuri de lucru</t>
  </si>
  <si>
    <t>Glue gun accessories</t>
  </si>
  <si>
    <t>Accesorii pistoale de lipit</t>
  </si>
  <si>
    <t>Key door accessories</t>
  </si>
  <si>
    <t>Accesorii chei usi</t>
  </si>
  <si>
    <t>Pneumatic tools</t>
  </si>
  <si>
    <t>Scule pneumatice</t>
  </si>
  <si>
    <t>Building materials</t>
  </si>
  <si>
    <t>Feronery &amp; accessories</t>
  </si>
  <si>
    <t>Door locks</t>
  </si>
  <si>
    <t>Materiale constructii</t>
  </si>
  <si>
    <t>Broaste si yale</t>
  </si>
  <si>
    <t>Interior Design</t>
  </si>
  <si>
    <t>Painting and plastering tools</t>
  </si>
  <si>
    <t>Amenajari interioare</t>
  </si>
  <si>
    <t>Unelte de vopsit si tencuit</t>
  </si>
  <si>
    <t>Hardware nails</t>
  </si>
  <si>
    <t>Cuie</t>
  </si>
  <si>
    <t>Transport and lifting equipment accessories</t>
  </si>
  <si>
    <t>Accesorii echipamente pentru transport si ridicat</t>
  </si>
  <si>
    <t>Gun safes and cabinets</t>
  </si>
  <si>
    <t>Dulapuri arme</t>
  </si>
  <si>
    <t>Door lock cylinders</t>
  </si>
  <si>
    <t>Cilindri usa</t>
  </si>
  <si>
    <t>Hinges</t>
  </si>
  <si>
    <t>Balamale</t>
  </si>
  <si>
    <t>Cords</t>
  </si>
  <si>
    <t>Sfoara</t>
  </si>
  <si>
    <t>Post box</t>
  </si>
  <si>
    <t>Cutii postale</t>
  </si>
  <si>
    <t>Lightning rods and accessories</t>
  </si>
  <si>
    <t>Paratrasnete si accesorii</t>
  </si>
  <si>
    <t>Transport and lifting equipment</t>
  </si>
  <si>
    <t>Echipamente pentru transport si ridicat</t>
  </si>
  <si>
    <t>Cabinet safes and security lock boxes</t>
  </si>
  <si>
    <t>Seifuri si casete de valori</t>
  </si>
  <si>
    <t>Wall, floor and mosaic tile</t>
  </si>
  <si>
    <t>Faianta, gresie si mozaicuri</t>
  </si>
  <si>
    <t>Marble, granite, travertine</t>
  </si>
  <si>
    <t>Marmura, granit, travertin</t>
  </si>
  <si>
    <t>Decorative profiles</t>
  </si>
  <si>
    <t>Profile decorative</t>
  </si>
  <si>
    <t>Chit and tile adhesive</t>
  </si>
  <si>
    <t>Chit si adeziv faianta</t>
  </si>
  <si>
    <t>Tile and ceramic cutter machines and tools</t>
  </si>
  <si>
    <t>Masini si unelte de taiat gresia si faianta</t>
  </si>
  <si>
    <t>Doors and Windows</t>
  </si>
  <si>
    <t>Interior Doors</t>
  </si>
  <si>
    <t>Usi si ferestre</t>
  </si>
  <si>
    <t>Usi interior</t>
  </si>
  <si>
    <t>External doors</t>
  </si>
  <si>
    <t>Usi intrare</t>
  </si>
  <si>
    <t>Garage doors</t>
  </si>
  <si>
    <t>Usi garaj</t>
  </si>
  <si>
    <t>Windows and Skylights</t>
  </si>
  <si>
    <t>Ferestre si luminatoare</t>
  </si>
  <si>
    <t>Door accessories</t>
  </si>
  <si>
    <t>Accesorii usi</t>
  </si>
  <si>
    <t>Board</t>
  </si>
  <si>
    <t>Tabla</t>
  </si>
  <si>
    <t>Parquet flooring</t>
  </si>
  <si>
    <t>Parchet si pardoseli</t>
  </si>
  <si>
    <t>Plinth blocksflooring insulation</t>
  </si>
  <si>
    <t>Plinte, izolatii si accesorii parchet</t>
  </si>
  <si>
    <t>Wall panels and accessories</t>
  </si>
  <si>
    <t>Lambriuri si accesorii</t>
  </si>
  <si>
    <t>Paints and Pigments</t>
  </si>
  <si>
    <t>Vopsele si pigmenti</t>
  </si>
  <si>
    <t>Decorative Plasters and Socket</t>
  </si>
  <si>
    <t>Tencuieli decorative si soclu</t>
  </si>
  <si>
    <t>Surface treatment solutions</t>
  </si>
  <si>
    <t>Solutii tratare suprafete</t>
  </si>
  <si>
    <t>Cement, Mortar and Additives</t>
  </si>
  <si>
    <t>Ciment, mortar si aditivi</t>
  </si>
  <si>
    <t>Reinforcement Elements</t>
  </si>
  <si>
    <t>Elemente pentru armaturi</t>
  </si>
  <si>
    <t>Decorative plates</t>
  </si>
  <si>
    <t>Placi decorative</t>
  </si>
  <si>
    <t>Pavements and Curbs</t>
  </si>
  <si>
    <t>Pavaje si borduri</t>
  </si>
  <si>
    <t>Masonry and Floors</t>
  </si>
  <si>
    <t>Zidarie si plansee</t>
  </si>
  <si>
    <t>Drywall and Accessories</t>
  </si>
  <si>
    <t>Gips carton si accesorii</t>
  </si>
  <si>
    <t>Pipes and Profiles</t>
  </si>
  <si>
    <t>Tevi si profile</t>
  </si>
  <si>
    <t>Waterproofing and Accessories</t>
  </si>
  <si>
    <t>Hidroizolatii si accesorii</t>
  </si>
  <si>
    <t>Thermal Insulation and Accessories</t>
  </si>
  <si>
    <t>Termoizolatii si accesorii</t>
  </si>
  <si>
    <t>Adhesives for waterproofing and thermal insulation</t>
  </si>
  <si>
    <t>Adezivi hidroizolatii si termoizolatii</t>
  </si>
  <si>
    <t>Wood Panels</t>
  </si>
  <si>
    <t>Placi lemn</t>
  </si>
  <si>
    <t>Bolts, screws and clamping accessories</t>
  </si>
  <si>
    <t>Suruburi, dibluri si accesorii prindere</t>
  </si>
  <si>
    <t>Padlocks</t>
  </si>
  <si>
    <t>Lacate</t>
  </si>
  <si>
    <t>Anchor Straps and Accessories</t>
  </si>
  <si>
    <t>Schele si accesorii ancorare</t>
  </si>
  <si>
    <t>Roof elements</t>
  </si>
  <si>
    <t>Elemente pentru acoperis</t>
  </si>
  <si>
    <t>Anti-condensation film</t>
  </si>
  <si>
    <t>Folie anticondens</t>
  </si>
  <si>
    <t>Drainage systems</t>
  </si>
  <si>
    <t>Sisteme de scurgere</t>
  </si>
  <si>
    <t>Concrete mixers and wheelbarrows</t>
  </si>
  <si>
    <t>Betoniere si roabe</t>
  </si>
  <si>
    <t>Panels, fences and accessories</t>
  </si>
  <si>
    <t>Panouri, garduri si accesorii</t>
  </si>
  <si>
    <t>Interior stairs accessories</t>
  </si>
  <si>
    <t>Accesorii scari interioare</t>
  </si>
  <si>
    <t>Door handles</t>
  </si>
  <si>
    <t>Manere usa</t>
  </si>
  <si>
    <t>Construction machinery</t>
  </si>
  <si>
    <t>Building material cutting machine</t>
  </si>
  <si>
    <t>Utilaje pentru constructii</t>
  </si>
  <si>
    <t>Mese de taiat materiale de constructii</t>
  </si>
  <si>
    <t>Concrete polishers</t>
  </si>
  <si>
    <t>Slefuitoare de beton</t>
  </si>
  <si>
    <t>Concrete vibrators</t>
  </si>
  <si>
    <t>Vibratoare de beton</t>
  </si>
  <si>
    <t>Concrete cutters</t>
  </si>
  <si>
    <t>Taietoare de beton</t>
  </si>
  <si>
    <t>Plate compactors</t>
  </si>
  <si>
    <t>Placi compactoare</t>
  </si>
  <si>
    <t>Rammers</t>
  </si>
  <si>
    <t>Maiuri compactoare</t>
  </si>
  <si>
    <t>Vibrating screeds</t>
  </si>
  <si>
    <t>Rigle vibrante</t>
  </si>
  <si>
    <t>Window accessories</t>
  </si>
  <si>
    <t>Accesorii ferestre</t>
  </si>
  <si>
    <t>Furniture hardware supplies</t>
  </si>
  <si>
    <t>Feronerie si accesorii mobila</t>
  </si>
  <si>
    <t>Diluents and primers</t>
  </si>
  <si>
    <t>Diluanti si amorse</t>
  </si>
  <si>
    <t>Painting and plastering accessories</t>
  </si>
  <si>
    <t>Accesorii vopsire si tencuire</t>
  </si>
  <si>
    <t>Building wire</t>
  </si>
  <si>
    <t>Sarma constructii</t>
  </si>
  <si>
    <t>Gates and garage door automation kits</t>
  </si>
  <si>
    <t>Kit-uri automatizari porti si usi garaj</t>
  </si>
  <si>
    <t>Scaffoldings</t>
  </si>
  <si>
    <t>Schele</t>
  </si>
  <si>
    <t>Ecological toilet cabin</t>
  </si>
  <si>
    <t>Toaleta cabina ecologica</t>
  </si>
  <si>
    <t>Security booths</t>
  </si>
  <si>
    <t>Cabina ghereta de paza</t>
  </si>
  <si>
    <t>Brick, AAC and concret blocks</t>
  </si>
  <si>
    <t>Caramida, BCA si boltari</t>
  </si>
  <si>
    <t>Gardening</t>
  </si>
  <si>
    <t>Water spray guns</t>
  </si>
  <si>
    <t>Gradinarit</t>
  </si>
  <si>
    <t>Pistoale pentru stropit</t>
  </si>
  <si>
    <t>Chain saw accessories</t>
  </si>
  <si>
    <t>Accesorii fierastraie cu lant</t>
  </si>
  <si>
    <t>Sprinklers</t>
  </si>
  <si>
    <t>Aspersoare</t>
  </si>
  <si>
    <t>Gardening forks</t>
  </si>
  <si>
    <t>Furci gradinarit</t>
  </si>
  <si>
    <t>Electric and Power brushcutters</t>
  </si>
  <si>
    <t>Coase electrice si Motocoase</t>
  </si>
  <si>
    <t>Leaf vacuums, blowers and shredders</t>
  </si>
  <si>
    <t>Aspiratoare, Suflante si Tocatoare</t>
  </si>
  <si>
    <t>Chain saws</t>
  </si>
  <si>
    <t>Fierastraie cu lant</t>
  </si>
  <si>
    <t>Garden sprayers</t>
  </si>
  <si>
    <t>Aparate pentru stropit gradina</t>
  </si>
  <si>
    <t>Hydrophores</t>
  </si>
  <si>
    <t>Hidrofoare</t>
  </si>
  <si>
    <t>Lawn mowers</t>
  </si>
  <si>
    <t>Masini de tuns iarba</t>
  </si>
  <si>
    <t>Water pumps</t>
  </si>
  <si>
    <t>Pompe apa</t>
  </si>
  <si>
    <t>Snow removal tools</t>
  </si>
  <si>
    <t>Articole Deszapezire</t>
  </si>
  <si>
    <t>Hedge trimmers</t>
  </si>
  <si>
    <t>Trimmere electrice</t>
  </si>
  <si>
    <t>Irrigation timer controllers</t>
  </si>
  <si>
    <t>Programatoare stropire</t>
  </si>
  <si>
    <t>Pressure washing machines</t>
  </si>
  <si>
    <t>Aparate spalat cu presiune</t>
  </si>
  <si>
    <t>Gardening hoses</t>
  </si>
  <si>
    <t>Furtunuri gradinarit</t>
  </si>
  <si>
    <t>Axes</t>
  </si>
  <si>
    <t>Topoare</t>
  </si>
  <si>
    <t>Power tillers and cultivators</t>
  </si>
  <si>
    <t>Motosape si motocultoare</t>
  </si>
  <si>
    <t>Atomizer machines</t>
  </si>
  <si>
    <t>Atomizoare</t>
  </si>
  <si>
    <t>Gardening shovels</t>
  </si>
  <si>
    <t>Lopeti si unelte de sapat</t>
  </si>
  <si>
    <t>Composters</t>
  </si>
  <si>
    <t>Compostoare gradina</t>
  </si>
  <si>
    <t>Lawn scarifier, aerator and cultivator machines</t>
  </si>
  <si>
    <t>Scarificatoare, Aeratoare, Cultivatoare</t>
  </si>
  <si>
    <t>Gardening scissors and knives</t>
  </si>
  <si>
    <t>Foarfeci gradinarit</t>
  </si>
  <si>
    <t>Gardening machine supplies</t>
  </si>
  <si>
    <t>Consumabile masini gradinarit</t>
  </si>
  <si>
    <t>Winemaking products</t>
  </si>
  <si>
    <t>Produse vinificatie</t>
  </si>
  <si>
    <t>Patio heaters</t>
  </si>
  <si>
    <t>Incalzitoare terasa</t>
  </si>
  <si>
    <t>Zootechnical products</t>
  </si>
  <si>
    <t>Egg incubators and accessories</t>
  </si>
  <si>
    <t>Produse zootehnice</t>
  </si>
  <si>
    <t>Incubatoare oua</t>
  </si>
  <si>
    <t>Milking machines</t>
  </si>
  <si>
    <t>Mulgatoare</t>
  </si>
  <si>
    <t>Animal watering systems</t>
  </si>
  <si>
    <t>Adapatoare animale</t>
  </si>
  <si>
    <t>Animal Electric Fences</t>
  </si>
  <si>
    <t>Garduri electrice animale</t>
  </si>
  <si>
    <t>Seeders</t>
  </si>
  <si>
    <t>Semanatori</t>
  </si>
  <si>
    <t>Fertilizer machines</t>
  </si>
  <si>
    <t>Masini de fertilizat</t>
  </si>
  <si>
    <t>Milking machine accessories</t>
  </si>
  <si>
    <t>Accesorii mulgatoare</t>
  </si>
  <si>
    <t>Trailers</t>
  </si>
  <si>
    <t>Remorci</t>
  </si>
  <si>
    <t>Seed germinators</t>
  </si>
  <si>
    <t>Germinatoare seminte</t>
  </si>
  <si>
    <t>Electric snow throwers</t>
  </si>
  <si>
    <t>Freze zapada</t>
  </si>
  <si>
    <t>Greenhouses</t>
  </si>
  <si>
    <t>Sere si solarii</t>
  </si>
  <si>
    <t>Gardening tool accessories</t>
  </si>
  <si>
    <t>Accesorii unelte gradinarit</t>
  </si>
  <si>
    <t>Spray kits</t>
  </si>
  <si>
    <t>Seturi pentru stropit</t>
  </si>
  <si>
    <t>Irrigation accessories</t>
  </si>
  <si>
    <t>Accesorii irigare</t>
  </si>
  <si>
    <t>Domestic flour mills</t>
  </si>
  <si>
    <t>Mori electrice</t>
  </si>
  <si>
    <t>Garden tool handels</t>
  </si>
  <si>
    <t>Cozi pentru unelte</t>
  </si>
  <si>
    <t>Irrigation plugs and connectors</t>
  </si>
  <si>
    <t>Mufe si conectori irigare</t>
  </si>
  <si>
    <t>Power tiller and cultivator accessories</t>
  </si>
  <si>
    <t>Accesorii motosape si motocultoare</t>
  </si>
  <si>
    <t>Water pump accessories</t>
  </si>
  <si>
    <t>Accesorii pompe de apa</t>
  </si>
  <si>
    <t>Garden fountains</t>
  </si>
  <si>
    <t>Cismele</t>
  </si>
  <si>
    <t>Floor cleaning machines</t>
  </si>
  <si>
    <t>Masini curatat pardoseli</t>
  </si>
  <si>
    <t>Beekeeping</t>
  </si>
  <si>
    <t>Hives</t>
  </si>
  <si>
    <t>Apicultura</t>
  </si>
  <si>
    <t>Stupi</t>
  </si>
  <si>
    <t>Hive accessories</t>
  </si>
  <si>
    <t>Accesorii stupi</t>
  </si>
  <si>
    <t>Bee centrifuges</t>
  </si>
  <si>
    <t>Centrifuga apicola</t>
  </si>
  <si>
    <t>Honey extracts</t>
  </si>
  <si>
    <t>Produse descapacire miere</t>
  </si>
  <si>
    <t>Honey processing and packaging products</t>
  </si>
  <si>
    <t>Produse procesare si ambalare miere</t>
  </si>
  <si>
    <t>Wax burners</t>
  </si>
  <si>
    <t>Topitor ceara</t>
  </si>
  <si>
    <t>Pollen collection products</t>
  </si>
  <si>
    <t>Produse colectare polen</t>
  </si>
  <si>
    <t>Beekeeping tools</t>
  </si>
  <si>
    <t>Unelte apicole</t>
  </si>
  <si>
    <t>Honeycombs</t>
  </si>
  <si>
    <t>Faguri artificiali</t>
  </si>
  <si>
    <t>Bee treatments and feeding</t>
  </si>
  <si>
    <t>Tratamente si hrana albine</t>
  </si>
  <si>
    <t>Products Growing the Mothers</t>
  </si>
  <si>
    <t>Produse cresterea matcilor</t>
  </si>
  <si>
    <t>Accessories for pressure washers</t>
  </si>
  <si>
    <t>Accesorii aparate de spalat cu presiune</t>
  </si>
  <si>
    <t>Funeral monuments</t>
  </si>
  <si>
    <t>Monumente funerare</t>
  </si>
  <si>
    <t>Lighting &amp; Electrical</t>
  </si>
  <si>
    <t>Power strips</t>
  </si>
  <si>
    <t>Iluminat &amp; Electrice</t>
  </si>
  <si>
    <t>Prelungitoare</t>
  </si>
  <si>
    <t>Flashlights</t>
  </si>
  <si>
    <t>Lanterne</t>
  </si>
  <si>
    <t>Bulbs</t>
  </si>
  <si>
    <t>Becuri</t>
  </si>
  <si>
    <t>Wall lights</t>
  </si>
  <si>
    <t>Aplice si plafoniere</t>
  </si>
  <si>
    <t>Measuring and Control Devices</t>
  </si>
  <si>
    <t>Aparate de masura si control</t>
  </si>
  <si>
    <t>Neon Tubes</t>
  </si>
  <si>
    <t>Tuburi neon</t>
  </si>
  <si>
    <t>Sockets</t>
  </si>
  <si>
    <t>Prize</t>
  </si>
  <si>
    <t>Electric cables and conductors</t>
  </si>
  <si>
    <t>Cabluri electrice si conductori</t>
  </si>
  <si>
    <t>Fuses</t>
  </si>
  <si>
    <t>Sigurante electrice</t>
  </si>
  <si>
    <t>Electric panels</t>
  </si>
  <si>
    <t>Tablouri electrice</t>
  </si>
  <si>
    <t>Tools and accessories for electrical installations</t>
  </si>
  <si>
    <t>Scule si accesorii pentru instalatii electrice</t>
  </si>
  <si>
    <t>Interior lighting</t>
  </si>
  <si>
    <t>Chandeliers</t>
  </si>
  <si>
    <t>Corpuri de iluminat interior</t>
  </si>
  <si>
    <t>Lustre si pendule</t>
  </si>
  <si>
    <t>Spots</t>
  </si>
  <si>
    <t>Spoturi</t>
  </si>
  <si>
    <t>Floor lamps</t>
  </si>
  <si>
    <t>Lampadare</t>
  </si>
  <si>
    <t>Bedside and office lamps</t>
  </si>
  <si>
    <t>Veioze si lampi</t>
  </si>
  <si>
    <t>Exterior lights</t>
  </si>
  <si>
    <t>Lamps and poles</t>
  </si>
  <si>
    <t>Corpuri iluminat exterior</t>
  </si>
  <si>
    <t>Felinare si stalpi</t>
  </si>
  <si>
    <t>Floodlight and work lights</t>
  </si>
  <si>
    <t>Proiectoare si lampi de lucru</t>
  </si>
  <si>
    <t>Solar lamps</t>
  </si>
  <si>
    <t>Lampi solare</t>
  </si>
  <si>
    <t>Lighting accessories</t>
  </si>
  <si>
    <t>Accesorii corpuri de iluminat</t>
  </si>
  <si>
    <t>Commercial Lighting</t>
  </si>
  <si>
    <t>Corpuri iluminat comercial</t>
  </si>
  <si>
    <t>Light sources</t>
  </si>
  <si>
    <t>LED strips</t>
  </si>
  <si>
    <t>Surse de iluminat</t>
  </si>
  <si>
    <t>Benzi LED</t>
  </si>
  <si>
    <t>Complementary Lighting Products</t>
  </si>
  <si>
    <t>Power strip accessories</t>
  </si>
  <si>
    <t>Produse complementare iluminat</t>
  </si>
  <si>
    <t>Accesorii prelungitoare</t>
  </si>
  <si>
    <t>Electrical light switches</t>
  </si>
  <si>
    <t>Intrerupatoare</t>
  </si>
  <si>
    <t>Socket and switch accessories</t>
  </si>
  <si>
    <t>Accesorii prize si intrerupatoare</t>
  </si>
  <si>
    <t>Electric doorbells</t>
  </si>
  <si>
    <t>Sonerii electrice</t>
  </si>
  <si>
    <t>Electric panel accessories</t>
  </si>
  <si>
    <t>Accesorii tablouri electrice</t>
  </si>
  <si>
    <t>Sanitary</t>
  </si>
  <si>
    <t>Heating Systems</t>
  </si>
  <si>
    <t>Central Heating</t>
  </si>
  <si>
    <t>Sanitare</t>
  </si>
  <si>
    <t>Sisteme incalzire</t>
  </si>
  <si>
    <t>Centrale termice</t>
  </si>
  <si>
    <t>Boilers</t>
  </si>
  <si>
    <t>Boilere</t>
  </si>
  <si>
    <t>Kitchen Sinks</t>
  </si>
  <si>
    <t>Chiuvete bucatarie</t>
  </si>
  <si>
    <t>Faucets</t>
  </si>
  <si>
    <t>Baterii sanitare</t>
  </si>
  <si>
    <t>Bathroom holders and accessories</t>
  </si>
  <si>
    <t>Suporturi si accesorii de baie</t>
  </si>
  <si>
    <t>Dispensers</t>
  </si>
  <si>
    <t>Dispensere</t>
  </si>
  <si>
    <t>Toilet seats</t>
  </si>
  <si>
    <t>Vase de toaleta</t>
  </si>
  <si>
    <t>Bathtubes</t>
  </si>
  <si>
    <t>Cazi</t>
  </si>
  <si>
    <t>Bathroom mirrors and furniture</t>
  </si>
  <si>
    <t>Oglinzi si mobilier baie</t>
  </si>
  <si>
    <t>Ventilation fans</t>
  </si>
  <si>
    <t>Sisteme de ventilatie</t>
  </si>
  <si>
    <t>Silicone adhesives, foam and tehnical solutions</t>
  </si>
  <si>
    <t>Silicon, spume si solutii tehnice</t>
  </si>
  <si>
    <t>Radiators</t>
  </si>
  <si>
    <t>Calorifere</t>
  </si>
  <si>
    <t>Solid fuel boilers, stoves and fireplaces</t>
  </si>
  <si>
    <t>Cazane combustibil solid, sobe si semineuri</t>
  </si>
  <si>
    <t>Fittings and accessories</t>
  </si>
  <si>
    <t>Fitinguri si accesorii</t>
  </si>
  <si>
    <t>Tubes and pipes</t>
  </si>
  <si>
    <t>Tevi si armaturi</t>
  </si>
  <si>
    <t>Solar panels and systems</t>
  </si>
  <si>
    <t>Sisteme si panouri solare</t>
  </si>
  <si>
    <t>Septic tanks</t>
  </si>
  <si>
    <t>Fose septice</t>
  </si>
  <si>
    <t>Radiator accessories</t>
  </si>
  <si>
    <t>Accesorii calorifere</t>
  </si>
  <si>
    <t>Faucet accessories</t>
  </si>
  <si>
    <t>Accesorii baterii sanitare</t>
  </si>
  <si>
    <t>Bathroom wash basins and pedestal sinks</t>
  </si>
  <si>
    <t>Lavoare si piedestale</t>
  </si>
  <si>
    <t>Underfloor heating</t>
  </si>
  <si>
    <t>Incalzire in pardoseala</t>
  </si>
  <si>
    <t>Wood pellets and briquettes</t>
  </si>
  <si>
    <t>Peleti si brichete rumegus</t>
  </si>
  <si>
    <t>Hydro installations</t>
  </si>
  <si>
    <t>Valves</t>
  </si>
  <si>
    <t>Instalatii hidro</t>
  </si>
  <si>
    <t>Robineti</t>
  </si>
  <si>
    <t>Filtration systems installations</t>
  </si>
  <si>
    <t>Sisteme filtrare instalatii</t>
  </si>
  <si>
    <t>Shower panels and Shower sets</t>
  </si>
  <si>
    <t>Coloane de dus si seturi de dus</t>
  </si>
  <si>
    <t>Sink accessories</t>
  </si>
  <si>
    <t>Accesorii chiuvete</t>
  </si>
  <si>
    <t>Toilet seats accessories</t>
  </si>
  <si>
    <t>Accesorii vase de toaleta</t>
  </si>
  <si>
    <t>Bathroom wash basins and pedestal sinks accessories</t>
  </si>
  <si>
    <t>Accesorii lavoare si piedestale</t>
  </si>
  <si>
    <t>Hand Dryers</t>
  </si>
  <si>
    <t>Uscatoare de maini</t>
  </si>
  <si>
    <t>Ventilation fan accessories</t>
  </si>
  <si>
    <t>Accesorii sisteme de ventilatie</t>
  </si>
  <si>
    <t>Septic tank accessories</t>
  </si>
  <si>
    <t>Accesorii fose septice</t>
  </si>
  <si>
    <t>Saunas</t>
  </si>
  <si>
    <t>Cabine saune</t>
  </si>
  <si>
    <t>Solar systems and panels accessories and components</t>
  </si>
  <si>
    <t>Componente si accesorii sisteme si panouri solare</t>
  </si>
  <si>
    <t>Expansion vessels</t>
  </si>
  <si>
    <t>Vase expansiune</t>
  </si>
  <si>
    <t>Expansion vessel accessories</t>
  </si>
  <si>
    <t>Accesorii vase expansiune</t>
  </si>
  <si>
    <t>Sauna accessories</t>
  </si>
  <si>
    <t>Accesorii saune</t>
  </si>
  <si>
    <t>Exterior design</t>
  </si>
  <si>
    <t>Accessories for exterior construction</t>
  </si>
  <si>
    <t>Amenajari exterioare</t>
  </si>
  <si>
    <t>Accesorii constructii exterioare</t>
  </si>
  <si>
    <t>Ceramic and faience accessories</t>
  </si>
  <si>
    <t>Accesorii gresie si faianta</t>
  </si>
  <si>
    <t>Stove and fireplace accessories</t>
  </si>
  <si>
    <t>Accesorii sobe si seminee</t>
  </si>
  <si>
    <t>Instant heaters</t>
  </si>
  <si>
    <t>Incalzitoare instant</t>
  </si>
  <si>
    <t>Water dispensers</t>
  </si>
  <si>
    <t>Dozatoare de apa</t>
  </si>
  <si>
    <t>Shower cabins</t>
  </si>
  <si>
    <t>Cabine dus</t>
  </si>
  <si>
    <t>Bathtub accessories</t>
  </si>
  <si>
    <t>Accesorii cada</t>
  </si>
  <si>
    <t>Bathtubs, doors and shower screens</t>
  </si>
  <si>
    <t>Cadite, usi si paravane dus</t>
  </si>
  <si>
    <t>Home &amp; Deco</t>
  </si>
  <si>
    <t>Furniture</t>
  </si>
  <si>
    <t>Kitchen furniture</t>
  </si>
  <si>
    <t>Kitchen furniture sets</t>
  </si>
  <si>
    <t>Furniture and Matresses</t>
  </si>
  <si>
    <t>Mobilier Bucatarie</t>
  </si>
  <si>
    <t>Seturi mobila bucatarie</t>
  </si>
  <si>
    <t>Living room &amp; Office Furniture</t>
  </si>
  <si>
    <t>Sofas</t>
  </si>
  <si>
    <t>Mobilier Living &amp; Birou</t>
  </si>
  <si>
    <t>Canapele</t>
  </si>
  <si>
    <t>Living room furniture and bookcases</t>
  </si>
  <si>
    <t>Mobila living si biblioteci</t>
  </si>
  <si>
    <t>Office desks</t>
  </si>
  <si>
    <t>Birouri</t>
  </si>
  <si>
    <t>Shelves</t>
  </si>
  <si>
    <t>Rafturi</t>
  </si>
  <si>
    <t>Office chairs</t>
  </si>
  <si>
    <t>Scaune birou</t>
  </si>
  <si>
    <t>Living tables</t>
  </si>
  <si>
    <t>Seturi mese si scaune, coltare</t>
  </si>
  <si>
    <t>Coat racks</t>
  </si>
  <si>
    <t>Cuiere</t>
  </si>
  <si>
    <t>Bedroom Furniture</t>
  </si>
  <si>
    <t>Bedroom Sets</t>
  </si>
  <si>
    <t>Mobilier Dormitor</t>
  </si>
  <si>
    <t>Mobila dormitor</t>
  </si>
  <si>
    <t>Beds</t>
  </si>
  <si>
    <t>Paturi</t>
  </si>
  <si>
    <t>Wardrobes and Cupboards</t>
  </si>
  <si>
    <t>Sifoniere si dulapuri</t>
  </si>
  <si>
    <t>Drawer dressers</t>
  </si>
  <si>
    <t>Comode</t>
  </si>
  <si>
    <t>Other items of bedroom furniture</t>
  </si>
  <si>
    <t>Alte obiecte de mobilier dormitor</t>
  </si>
  <si>
    <t>Tables</t>
  </si>
  <si>
    <t>Mese</t>
  </si>
  <si>
    <t>Furniture consoles</t>
  </si>
  <si>
    <t>Console mobilier</t>
  </si>
  <si>
    <t>Bedsteads</t>
  </si>
  <si>
    <t>Somiere</t>
  </si>
  <si>
    <t>Chairs</t>
  </si>
  <si>
    <t>Scaune</t>
  </si>
  <si>
    <t>Kids furniture</t>
  </si>
  <si>
    <t>Mobila tineret</t>
  </si>
  <si>
    <t>Nightstands</t>
  </si>
  <si>
    <t>Noptiere</t>
  </si>
  <si>
    <t>Shoes closets</t>
  </si>
  <si>
    <t>Dulapuri pantofi</t>
  </si>
  <si>
    <t>Armchairs</t>
  </si>
  <si>
    <t>Fotolii</t>
  </si>
  <si>
    <t>Makeup tables</t>
  </si>
  <si>
    <t>Masute de toaleta</t>
  </si>
  <si>
    <t>Table and chairs accessories</t>
  </si>
  <si>
    <t>Accesorii mese si scaune</t>
  </si>
  <si>
    <t>Panel screens</t>
  </si>
  <si>
    <t>Pereti despartitori si paravane</t>
  </si>
  <si>
    <t>Professional furniture</t>
  </si>
  <si>
    <t>Mobilier profesional</t>
  </si>
  <si>
    <t>Interior stairs</t>
  </si>
  <si>
    <t>Scari interior</t>
  </si>
  <si>
    <t>Footstools</t>
  </si>
  <si>
    <t>Tabureti</t>
  </si>
  <si>
    <t>Home Textiles</t>
  </si>
  <si>
    <t>Carpets &amp; Room Textiles</t>
  </si>
  <si>
    <t>Decorative Cushions</t>
  </si>
  <si>
    <t>Covoare &amp; Textile camera</t>
  </si>
  <si>
    <t>Perne decorative</t>
  </si>
  <si>
    <t>Mattress Protectors</t>
  </si>
  <si>
    <t>Protectii saltea</t>
  </si>
  <si>
    <t>Rugs</t>
  </si>
  <si>
    <t>Covoare</t>
  </si>
  <si>
    <t>Bedspreads</t>
  </si>
  <si>
    <t>Paturi si cuverturi</t>
  </si>
  <si>
    <t>Pillows</t>
  </si>
  <si>
    <t>Perne</t>
  </si>
  <si>
    <t>Curtains</t>
  </si>
  <si>
    <t>Perdele</t>
  </si>
  <si>
    <t>Carpets &amp; Bathroom Textiles</t>
  </si>
  <si>
    <t>Towels</t>
  </si>
  <si>
    <t>Covoare &amp; Textile baie</t>
  </si>
  <si>
    <t>Prosoape</t>
  </si>
  <si>
    <t>Bath Robes</t>
  </si>
  <si>
    <t>Halate baie</t>
  </si>
  <si>
    <t>Bathroom rugs</t>
  </si>
  <si>
    <t>Covorase baie</t>
  </si>
  <si>
    <t>Kitchen Textiles</t>
  </si>
  <si>
    <t>Kitchen and grill aprons</t>
  </si>
  <si>
    <t>Textile bucatarie</t>
  </si>
  <si>
    <t>Sorturi bucatarie si gratar</t>
  </si>
  <si>
    <t>Table covers</t>
  </si>
  <si>
    <t>Fete de masa</t>
  </si>
  <si>
    <t>Placemats</t>
  </si>
  <si>
    <t>Servete si naproane</t>
  </si>
  <si>
    <t>Entrance Mats</t>
  </si>
  <si>
    <t>Covorase intrare</t>
  </si>
  <si>
    <t>Linens</t>
  </si>
  <si>
    <t>Lenjerii de pat</t>
  </si>
  <si>
    <t>Quilts</t>
  </si>
  <si>
    <t>Pilote</t>
  </si>
  <si>
    <t>Draperies</t>
  </si>
  <si>
    <t>Draperii</t>
  </si>
  <si>
    <t>Kitchen gloves</t>
  </si>
  <si>
    <t>Manusi bucatarie</t>
  </si>
  <si>
    <t>Window curtain rails and rods</t>
  </si>
  <si>
    <t>Sine si galerii perdele</t>
  </si>
  <si>
    <t>Roller shutters and blinds</t>
  </si>
  <si>
    <t>Rulouri si jaluzele</t>
  </si>
  <si>
    <t>Roller shutter and blind accessories</t>
  </si>
  <si>
    <t>Accesorii rulouri si jaluzele</t>
  </si>
  <si>
    <t>Fabrics</t>
  </si>
  <si>
    <t>Materiale textile</t>
  </si>
  <si>
    <t>Textile yarns</t>
  </si>
  <si>
    <t>Fire textile</t>
  </si>
  <si>
    <t>Bed sheets</t>
  </si>
  <si>
    <t>Cearceafuri de pat</t>
  </si>
  <si>
    <t>Quilt covers</t>
  </si>
  <si>
    <t>Huse pilote</t>
  </si>
  <si>
    <t>Pillow covers</t>
  </si>
  <si>
    <t>Fete de perna</t>
  </si>
  <si>
    <t>Chair covers and sofas</t>
  </si>
  <si>
    <t>Huse scaune si canapele</t>
  </si>
  <si>
    <t>Household</t>
  </si>
  <si>
    <t>Cooking ustensils</t>
  </si>
  <si>
    <t>Knives and knife sets</t>
  </si>
  <si>
    <t>Ustensile gatit</t>
  </si>
  <si>
    <t>Cutite si seturi de cutite</t>
  </si>
  <si>
    <t>Water filtration</t>
  </si>
  <si>
    <t>Filtering cups</t>
  </si>
  <si>
    <t>Filtrare apa</t>
  </si>
  <si>
    <t>Cani filtrante</t>
  </si>
  <si>
    <t>Cookware</t>
  </si>
  <si>
    <t>Pans</t>
  </si>
  <si>
    <t>Vase pentru gatit</t>
  </si>
  <si>
    <t>Tigai</t>
  </si>
  <si>
    <t>Pots</t>
  </si>
  <si>
    <t>Oale si cratite</t>
  </si>
  <si>
    <t>Interior Decorations</t>
  </si>
  <si>
    <t>Classical photo frames</t>
  </si>
  <si>
    <t>Decoratiuni Interioare</t>
  </si>
  <si>
    <t>Rame foto clasice</t>
  </si>
  <si>
    <t>Wallpaper</t>
  </si>
  <si>
    <t>Tapet</t>
  </si>
  <si>
    <t>Paintings</t>
  </si>
  <si>
    <t>Tablouri</t>
  </si>
  <si>
    <t>Decorative clocks</t>
  </si>
  <si>
    <t>Ceasuri decorative</t>
  </si>
  <si>
    <t>Decorative bowls and vases</t>
  </si>
  <si>
    <t>Vaze si boluri decorative</t>
  </si>
  <si>
    <t>Decorative Accessories</t>
  </si>
  <si>
    <t>Accesorii decorative</t>
  </si>
  <si>
    <t>Candles &amp; Aromatherapy</t>
  </si>
  <si>
    <t>Candles</t>
  </si>
  <si>
    <t>Lumanari &amp; Aromaterapie</t>
  </si>
  <si>
    <t>Lumanari si candele</t>
  </si>
  <si>
    <t>Party Decorations</t>
  </si>
  <si>
    <t>Accessories for party</t>
  </si>
  <si>
    <t>Decoratiuni petreceri</t>
  </si>
  <si>
    <t>Accesorii pentru petrecere</t>
  </si>
  <si>
    <t>Lids</t>
  </si>
  <si>
    <t>Capace vase pentru gatit</t>
  </si>
  <si>
    <t>Turkish coffee pots and milk pots</t>
  </si>
  <si>
    <t>Ibrice</t>
  </si>
  <si>
    <t>Thermoresistant vessel</t>
  </si>
  <si>
    <t>Vase termorezistente</t>
  </si>
  <si>
    <t>Fruits and vegetables peelers</t>
  </si>
  <si>
    <t>Curatatoare legume si fructe</t>
  </si>
  <si>
    <t>Dishes for table</t>
  </si>
  <si>
    <t>Bowls</t>
  </si>
  <si>
    <t>Vesela pentru masa</t>
  </si>
  <si>
    <t>Boluri</t>
  </si>
  <si>
    <t>Manual juicers and presses</t>
  </si>
  <si>
    <t>Prese si storcatoare manuale</t>
  </si>
  <si>
    <t>Table services</t>
  </si>
  <si>
    <t>Servicii de masa</t>
  </si>
  <si>
    <t>Plates</t>
  </si>
  <si>
    <t>Farfurii</t>
  </si>
  <si>
    <t>Mugs and cups</t>
  </si>
  <si>
    <t>Cani si cesti</t>
  </si>
  <si>
    <t>Serving trays</t>
  </si>
  <si>
    <t>Tavi servire</t>
  </si>
  <si>
    <t>Glasses &amp; Bar accessories</t>
  </si>
  <si>
    <t>Glasses</t>
  </si>
  <si>
    <t>Pahare &amp; Accesorii bar</t>
  </si>
  <si>
    <t>Pahare</t>
  </si>
  <si>
    <t>Cocktail Shakers</t>
  </si>
  <si>
    <t>Shakere</t>
  </si>
  <si>
    <t>Corkscrews and stoppers</t>
  </si>
  <si>
    <t>Tirbusoane si dopuri</t>
  </si>
  <si>
    <t>Drinking Straws and cocktail decorations</t>
  </si>
  <si>
    <t>Paie si decoratiuni cocktail</t>
  </si>
  <si>
    <t>Items for serving</t>
  </si>
  <si>
    <t>Thermos flasks and mugs</t>
  </si>
  <si>
    <t>Articole pentru servit</t>
  </si>
  <si>
    <t>Termosuri si Cani termos</t>
  </si>
  <si>
    <t>Kitchen platters</t>
  </si>
  <si>
    <t>Platouri de bucatarie</t>
  </si>
  <si>
    <t>Oil and vinegar dispensers</t>
  </si>
  <si>
    <t>Oliviere</t>
  </si>
  <si>
    <t>Serving Baskets</t>
  </si>
  <si>
    <t>Cosuri servire</t>
  </si>
  <si>
    <t>Dessert dishes</t>
  </si>
  <si>
    <t>Vesela desert</t>
  </si>
  <si>
    <t>Gastronorm trays</t>
  </si>
  <si>
    <t>Tavi gastronorm</t>
  </si>
  <si>
    <t>Chafing dish and fuel</t>
  </si>
  <si>
    <t>Chafing dish si combustibil</t>
  </si>
  <si>
    <t>General cleaning</t>
  </si>
  <si>
    <t>Brooms, Brushes and Mops</t>
  </si>
  <si>
    <t>Curatenie generala</t>
  </si>
  <si>
    <t>Maturi, Mopuri si galeti</t>
  </si>
  <si>
    <t>Cleaning sets</t>
  </si>
  <si>
    <t>Seturi curatenie</t>
  </si>
  <si>
    <t>Window wipers</t>
  </si>
  <si>
    <t>Stergatoare geam</t>
  </si>
  <si>
    <t>Trash cans and recycle bins</t>
  </si>
  <si>
    <t>Cosuri de gunoi</t>
  </si>
  <si>
    <t>Ironing tables</t>
  </si>
  <si>
    <t>Mese de calcat</t>
  </si>
  <si>
    <t>Drying racks</t>
  </si>
  <si>
    <t>Uscatoare rufe</t>
  </si>
  <si>
    <t>Storage &amp; organization articles</t>
  </si>
  <si>
    <t>Spice grinders and dispensers</t>
  </si>
  <si>
    <t>Articole pentru depozitare &amp; organizare</t>
  </si>
  <si>
    <t>Rasnite si dozatoare condimente</t>
  </si>
  <si>
    <t>Food boxes</t>
  </si>
  <si>
    <t>Cutii alimentare</t>
  </si>
  <si>
    <t>Ladles, spoons and kitchen tongs</t>
  </si>
  <si>
    <t>Polonice, linguri si clesti de bucatarie</t>
  </si>
  <si>
    <t>Strainers and accessories</t>
  </si>
  <si>
    <t>Site bucatarie si accesorii</t>
  </si>
  <si>
    <t>Cookie cutters</t>
  </si>
  <si>
    <t>Forme prajituri</t>
  </si>
  <si>
    <t>Cutlery &amp; Accessories</t>
  </si>
  <si>
    <t>Flatware</t>
  </si>
  <si>
    <t>Tacamuri &amp; Accesorii</t>
  </si>
  <si>
    <t>Tacamuri si seturi</t>
  </si>
  <si>
    <t>Stovetop espresso makers</t>
  </si>
  <si>
    <t>Espressoare pentru aragaz</t>
  </si>
  <si>
    <t>Objects of art</t>
  </si>
  <si>
    <t>Obiecte de arta</t>
  </si>
  <si>
    <t>Floral Arrangements</t>
  </si>
  <si>
    <t>Aranjamente florale</t>
  </si>
  <si>
    <t>Organization, Transportation and Storage</t>
  </si>
  <si>
    <t>Storage boxes</t>
  </si>
  <si>
    <t>Organizare, Transport si Depozitare</t>
  </si>
  <si>
    <t>Cutii depozitare</t>
  </si>
  <si>
    <t>Laundry baskets and humper</t>
  </si>
  <si>
    <t>Cosuri pentru rufe si Ligheane</t>
  </si>
  <si>
    <t>Clothes hangers and racks</t>
  </si>
  <si>
    <t>Umerase pentru haine si suporturi</t>
  </si>
  <si>
    <t>Clothing and footwear organizers</t>
  </si>
  <si>
    <t>Organizatoare imbracaminte si incaltaminte</t>
  </si>
  <si>
    <t>Shopping trolleys</t>
  </si>
  <si>
    <t>Carucioare pentru cumparaturi</t>
  </si>
  <si>
    <t>Photo albums</t>
  </si>
  <si>
    <t>Albume foto</t>
  </si>
  <si>
    <t>Flower bouquets</t>
  </si>
  <si>
    <t>Buchete de flori</t>
  </si>
  <si>
    <t>Flower baskets</t>
  </si>
  <si>
    <t>Cosuri cu flori</t>
  </si>
  <si>
    <t>Souvenirs</t>
  </si>
  <si>
    <t>Suveniruri</t>
  </si>
  <si>
    <t>Handicraft Products</t>
  </si>
  <si>
    <t>Produse Artizanat</t>
  </si>
  <si>
    <t>Ironing table covers</t>
  </si>
  <si>
    <t>Huse mese de calcat</t>
  </si>
  <si>
    <t>Drying racks accessories</t>
  </si>
  <si>
    <t>Accesorii uscatoare rufe</t>
  </si>
  <si>
    <t>Decorative stickers</t>
  </si>
  <si>
    <t>Stickere decorative</t>
  </si>
  <si>
    <t>Mirrors</t>
  </si>
  <si>
    <t>Oglinzi</t>
  </si>
  <si>
    <t>Candle holders</t>
  </si>
  <si>
    <t>Suporturi lumanari</t>
  </si>
  <si>
    <t>Fine art</t>
  </si>
  <si>
    <t>Ashtrays</t>
  </si>
  <si>
    <t>Scrumiere</t>
  </si>
  <si>
    <t>Artificial plants</t>
  </si>
  <si>
    <t>Plante artificiale</t>
  </si>
  <si>
    <t>Decorations</t>
  </si>
  <si>
    <t>Party accessories</t>
  </si>
  <si>
    <t>Balloons</t>
  </si>
  <si>
    <t>Decoratiuni</t>
  </si>
  <si>
    <t>Baloane</t>
  </si>
  <si>
    <t>Carnival masks and costumes</t>
  </si>
  <si>
    <t>Masti si costume carnaval</t>
  </si>
  <si>
    <t>Lampions</t>
  </si>
  <si>
    <t>Lampioane</t>
  </si>
  <si>
    <t>Temporary tattoos</t>
  </si>
  <si>
    <t>Tatuaje temporare</t>
  </si>
  <si>
    <t>Dining</t>
  </si>
  <si>
    <t>Glasses and bar tools</t>
  </si>
  <si>
    <t>Carafes and decanters</t>
  </si>
  <si>
    <t>Servire</t>
  </si>
  <si>
    <t>Pahare si accesorii bar</t>
  </si>
  <si>
    <t>Carafe si decantoare</t>
  </si>
  <si>
    <t>Ice buckets and tongs</t>
  </si>
  <si>
    <t>Frapiere si clesti gheata</t>
  </si>
  <si>
    <t>Ice cube trays</t>
  </si>
  <si>
    <t>Forme cuburi de gheata</t>
  </si>
  <si>
    <t>Beverage holders</t>
  </si>
  <si>
    <t>Suporturi bauturi</t>
  </si>
  <si>
    <t>Kitchen storage</t>
  </si>
  <si>
    <t>Jars and lids</t>
  </si>
  <si>
    <t>Depozitare</t>
  </si>
  <si>
    <t>Borcane si capace</t>
  </si>
  <si>
    <t>Napkin holders</t>
  </si>
  <si>
    <t>Suporturi servetele</t>
  </si>
  <si>
    <t>Serveware</t>
  </si>
  <si>
    <t>Serving sets</t>
  </si>
  <si>
    <t>Articole pentru servit D</t>
  </si>
  <si>
    <t>Seturi pentru servire</t>
  </si>
  <si>
    <t>Toothpicks</t>
  </si>
  <si>
    <t>Scobitori</t>
  </si>
  <si>
    <t>Tableware</t>
  </si>
  <si>
    <t>Dishes drying stand</t>
  </si>
  <si>
    <t>Vesela pentru masa si tacamuri</t>
  </si>
  <si>
    <t>Scurgator vase</t>
  </si>
  <si>
    <t>Flatware holder</t>
  </si>
  <si>
    <t>Suporturi tacamuri</t>
  </si>
  <si>
    <t>Cooking pots</t>
  </si>
  <si>
    <t>Pressure cookers</t>
  </si>
  <si>
    <t>Oale sub presiune</t>
  </si>
  <si>
    <t>Baking trays</t>
  </si>
  <si>
    <t>Tavi copt</t>
  </si>
  <si>
    <t>Tea pots and infusers</t>
  </si>
  <si>
    <t>Ceainice si infuzoare</t>
  </si>
  <si>
    <t>Tea accessories</t>
  </si>
  <si>
    <t>Accesorii ceai</t>
  </si>
  <si>
    <t>Knife sharpeners</t>
  </si>
  <si>
    <t>Ascutitoare cutite</t>
  </si>
  <si>
    <t>Cutting boards</t>
  </si>
  <si>
    <t>Tocatoare de bucatarie</t>
  </si>
  <si>
    <t>Kitchen brushes, spatulas and wisks</t>
  </si>
  <si>
    <t>Pensule, spatule si teluri bucatarie</t>
  </si>
  <si>
    <t>Colanders</t>
  </si>
  <si>
    <t>Strecuratori</t>
  </si>
  <si>
    <t>Graters and accessories</t>
  </si>
  <si>
    <t>Razatori si accesorii</t>
  </si>
  <si>
    <t>Manual kitchen slicers</t>
  </si>
  <si>
    <t>Feliatoare manuale</t>
  </si>
  <si>
    <t>Cookie decorating tools</t>
  </si>
  <si>
    <t>Ustensile ornare prajituri</t>
  </si>
  <si>
    <t>Kitchen measuring tools</t>
  </si>
  <si>
    <t>Ustensile de masurat de bucatarie</t>
  </si>
  <si>
    <t>Kitchen scissors</t>
  </si>
  <si>
    <t>Foarfeci bucatarie</t>
  </si>
  <si>
    <t>Kitchen termometers</t>
  </si>
  <si>
    <t>Termometre bucatarie</t>
  </si>
  <si>
    <t>Funny gifts</t>
  </si>
  <si>
    <t>Cadouri haioase</t>
  </si>
  <si>
    <t>Icons</t>
  </si>
  <si>
    <t>Icoane</t>
  </si>
  <si>
    <t>Decorative magnets</t>
  </si>
  <si>
    <t>Magneti decorativi</t>
  </si>
  <si>
    <t>Easels</t>
  </si>
  <si>
    <t>Sevalete</t>
  </si>
  <si>
    <t>Umbrella racks</t>
  </si>
  <si>
    <t>Suporturi umbrele</t>
  </si>
  <si>
    <t>Dishes for party</t>
  </si>
  <si>
    <t>Vesela pentru petrecere</t>
  </si>
  <si>
    <t>Face and body paint</t>
  </si>
  <si>
    <t>Vopsea fata si corp</t>
  </si>
  <si>
    <t>Personalized gifts</t>
  </si>
  <si>
    <t>Cadouri personalizate</t>
  </si>
  <si>
    <t>Filtering cups accessories</t>
  </si>
  <si>
    <t>Accesorii cani filtrante</t>
  </si>
  <si>
    <t>Manual choppers</t>
  </si>
  <si>
    <t>Taietoare manuale</t>
  </si>
  <si>
    <t>Can openers</t>
  </si>
  <si>
    <t>Desfacatoare conserve</t>
  </si>
  <si>
    <t>Kitchen utensil sets</t>
  </si>
  <si>
    <t>Seturi ustensile de bucatarie</t>
  </si>
  <si>
    <t>Rolling pins</t>
  </si>
  <si>
    <t>Sucitoare</t>
  </si>
  <si>
    <t>Bottles</t>
  </si>
  <si>
    <t>Sticle</t>
  </si>
  <si>
    <t>Electronic commercial scales</t>
  </si>
  <si>
    <t>Cantare electronice comerciale</t>
  </si>
  <si>
    <t>Thermos flask and Mug accessories</t>
  </si>
  <si>
    <t>Accesorii termosuri si Cani termos</t>
  </si>
  <si>
    <t>Manual food grinders</t>
  </si>
  <si>
    <t>Masini de tocat manuale</t>
  </si>
  <si>
    <t>Manual chopper accessories</t>
  </si>
  <si>
    <t>Accesorii taietoare manuale</t>
  </si>
  <si>
    <t>Barrels</t>
  </si>
  <si>
    <t>Butoaie</t>
  </si>
  <si>
    <t>Curtain accessories</t>
  </si>
  <si>
    <t>Accesorii perdele si draperii</t>
  </si>
  <si>
    <t>Collection stamps</t>
  </si>
  <si>
    <t>Timbre</t>
  </si>
  <si>
    <t>Mannequins</t>
  </si>
  <si>
    <t>Manechine plastic</t>
  </si>
  <si>
    <t>Haberdashery products</t>
  </si>
  <si>
    <t>Produse Mercerie</t>
  </si>
  <si>
    <t>Decorative wall patterns</t>
  </si>
  <si>
    <t>Sabloane decorative pereti</t>
  </si>
  <si>
    <t>Church objects</t>
  </si>
  <si>
    <t>Obiecte bisericesti</t>
  </si>
  <si>
    <t>Mattresses and Toppers</t>
  </si>
  <si>
    <t>Mattresses &amp; Toppers</t>
  </si>
  <si>
    <t>Mattresses</t>
  </si>
  <si>
    <t>Saltele</t>
  </si>
  <si>
    <t>Mattress Topper</t>
  </si>
  <si>
    <t>Topper saltele</t>
  </si>
  <si>
    <t>Season</t>
  </si>
  <si>
    <t>Plants &amp; Plant Products</t>
  </si>
  <si>
    <t>Garden repellents</t>
  </si>
  <si>
    <t>Plante &amp; Articole plante</t>
  </si>
  <si>
    <t>Articole antidaunatori gradina</t>
  </si>
  <si>
    <t>Garden Furniture</t>
  </si>
  <si>
    <t>Garden Furniture Sets</t>
  </si>
  <si>
    <t>Mobilier Gradina</t>
  </si>
  <si>
    <t>Seturi mobilier gradina</t>
  </si>
  <si>
    <t>Garden umbrellas and pavilions</t>
  </si>
  <si>
    <t>Umbrele si pavilioane gradina</t>
  </si>
  <si>
    <t>Garden chairs and sunbeds</t>
  </si>
  <si>
    <t>Scaune gradina si sezlonguri</t>
  </si>
  <si>
    <t>Garden tables</t>
  </si>
  <si>
    <t>Mese gradina</t>
  </si>
  <si>
    <t>Hammocks and swings</t>
  </si>
  <si>
    <t>Hamace si leagane</t>
  </si>
  <si>
    <t>Barbecues &amp; Accessories</t>
  </si>
  <si>
    <t>Barbecues</t>
  </si>
  <si>
    <t>Gratare &amp; Accesorii</t>
  </si>
  <si>
    <t>Gratare gradina</t>
  </si>
  <si>
    <t>Barbecue utensils</t>
  </si>
  <si>
    <t>Ustensile gratar</t>
  </si>
  <si>
    <t>Decorative articles for garden</t>
  </si>
  <si>
    <t>Lumanari exterior si antitantari</t>
  </si>
  <si>
    <t>Articole decorative pentru gradina</t>
  </si>
  <si>
    <t>Gardening pots and planters</t>
  </si>
  <si>
    <t>Ghivece si suporturi</t>
  </si>
  <si>
    <t>Potted plants</t>
  </si>
  <si>
    <t>Plante in ghiveci</t>
  </si>
  <si>
    <t>Trees and shrubs</t>
  </si>
  <si>
    <t>Pomi, arbusti si butasi</t>
  </si>
  <si>
    <t>Bulbs, seeds and seedlings</t>
  </si>
  <si>
    <t>Bulbi, seminte si rasaduri</t>
  </si>
  <si>
    <t>Plant soil, fertilizers and pesticides</t>
  </si>
  <si>
    <t>Pamant flori, ingrasaminte si pesticide</t>
  </si>
  <si>
    <t>Garden fences and gates</t>
  </si>
  <si>
    <t>Garduri si porti gradina</t>
  </si>
  <si>
    <t>Decorative garden accessories</t>
  </si>
  <si>
    <t>Accesorii pentru gradina</t>
  </si>
  <si>
    <t>Seasonal Decorations</t>
  </si>
  <si>
    <t>Party hats and blowers</t>
  </si>
  <si>
    <t>Decoratiuni sezon</t>
  </si>
  <si>
    <t>Coifuri si suflatori</t>
  </si>
  <si>
    <t>Lawn care products</t>
  </si>
  <si>
    <t>Produse ingrijirea gazonului</t>
  </si>
  <si>
    <t>Christmas trees</t>
  </si>
  <si>
    <t>Brazi de Craciun</t>
  </si>
  <si>
    <t>Fireworks and confetti</t>
  </si>
  <si>
    <t>Artificii si confeti</t>
  </si>
  <si>
    <t>Decorative banners and garlands</t>
  </si>
  <si>
    <t>Bannere si ghirlande decorative</t>
  </si>
  <si>
    <t>Pools &amp; Pool accessories</t>
  </si>
  <si>
    <t>Swimming Pools</t>
  </si>
  <si>
    <t>Piscine și accesorii pentru piscine</t>
  </si>
  <si>
    <t>Piscine</t>
  </si>
  <si>
    <t>Garden sofas and armchairs</t>
  </si>
  <si>
    <t>Canapele si fotolii gradina</t>
  </si>
  <si>
    <t>Christmas decorations</t>
  </si>
  <si>
    <t>Decoratiuni Craciun</t>
  </si>
  <si>
    <t>Tree stands</t>
  </si>
  <si>
    <t>Suporturi brazi</t>
  </si>
  <si>
    <t>Christmas lights</t>
  </si>
  <si>
    <t>Instalatii de Craciun</t>
  </si>
  <si>
    <t>Christmas Balls</t>
  </si>
  <si>
    <t>Globuri de Craciun</t>
  </si>
  <si>
    <t>Christmas tinsel and garlands</t>
  </si>
  <si>
    <t>Beteala si ghirlande Craciun</t>
  </si>
  <si>
    <t>Christmas wreaths</t>
  </si>
  <si>
    <t>Coronite de Craciun</t>
  </si>
  <si>
    <t>Christmas figurines and decorations</t>
  </si>
  <si>
    <t>Figurine si decoratiuni Craciun</t>
  </si>
  <si>
    <t>Artificial snow</t>
  </si>
  <si>
    <t>Zapada artificiala</t>
  </si>
  <si>
    <t>Christmas costumes and accessories</t>
  </si>
  <si>
    <t>Costume si accesorii Craciun</t>
  </si>
  <si>
    <t>Prefabricated houses</t>
  </si>
  <si>
    <t>Case prefabricate</t>
  </si>
  <si>
    <t>Picnic baskets</t>
  </si>
  <si>
    <t>Cosuri picnic</t>
  </si>
  <si>
    <t>Pool safety covers</t>
  </si>
  <si>
    <t>Acoperis piscina</t>
  </si>
  <si>
    <t>Pool maintenance solutions</t>
  </si>
  <si>
    <t>Solutii intretinere piscina</t>
  </si>
  <si>
    <t>Vacuum the pool</t>
  </si>
  <si>
    <t>Aspiratoare piscina</t>
  </si>
  <si>
    <t>Pool accessories</t>
  </si>
  <si>
    <t>Accesorii piscina</t>
  </si>
  <si>
    <t>Garden houses</t>
  </si>
  <si>
    <t>Casute de gradina</t>
  </si>
  <si>
    <t>Pots and window boxes accessories</t>
  </si>
  <si>
    <t>Accesorii ghivece si jardiniere</t>
  </si>
  <si>
    <t>Egg paint</t>
  </si>
  <si>
    <t>Vopsea oua</t>
  </si>
  <si>
    <t>Event tents</t>
  </si>
  <si>
    <t>Corturi evenimente</t>
  </si>
  <si>
    <t>Garden storage boxes and cabinets</t>
  </si>
  <si>
    <t>Dulapuri si lazi depozitare gradina</t>
  </si>
  <si>
    <t>Media &amp; Toys</t>
  </si>
  <si>
    <t>Media &amp; Office Supplies</t>
  </si>
  <si>
    <t>Books and Media</t>
  </si>
  <si>
    <t>Media</t>
  </si>
  <si>
    <t>Blu-ray and DVD movies</t>
  </si>
  <si>
    <t>Carti_</t>
  </si>
  <si>
    <t>Muzica &amp; filme</t>
  </si>
  <si>
    <t>Filme blu-ray si dvd</t>
  </si>
  <si>
    <t>Vinyls and CDs</t>
  </si>
  <si>
    <t>Vinyl-uri si cd-uri muzica</t>
  </si>
  <si>
    <t>Literature</t>
  </si>
  <si>
    <t>Fiction</t>
  </si>
  <si>
    <t>Beletristica</t>
  </si>
  <si>
    <t>Fictiune</t>
  </si>
  <si>
    <t>Audiobooks and accessories</t>
  </si>
  <si>
    <t>Audiobooks</t>
  </si>
  <si>
    <t>Audio books si accesorii</t>
  </si>
  <si>
    <t>Carti Audio</t>
  </si>
  <si>
    <t>E-books</t>
  </si>
  <si>
    <t>Ebooks</t>
  </si>
  <si>
    <t>Publishing</t>
  </si>
  <si>
    <t>Publicistica</t>
  </si>
  <si>
    <t>Poetry, theater, literary studies</t>
  </si>
  <si>
    <t>Poezie, teatru, studii literare</t>
  </si>
  <si>
    <t>Didactics / Textbooks and school books</t>
  </si>
  <si>
    <t>School manuals and auxiliaries</t>
  </si>
  <si>
    <t>Didactica/ Manuale si carte scolara</t>
  </si>
  <si>
    <t>Manuale si auxiliare scolare</t>
  </si>
  <si>
    <t>Pedagogy and Methodology</t>
  </si>
  <si>
    <t>Pedagogie si metodica</t>
  </si>
  <si>
    <t>Books for children</t>
  </si>
  <si>
    <t>Children poetry</t>
  </si>
  <si>
    <t>Carti pentru copii</t>
  </si>
  <si>
    <t>Poezii pentru copii</t>
  </si>
  <si>
    <t>Atlases and encyclopedias for children</t>
  </si>
  <si>
    <t>Atlase si enciclopedii pentru copii</t>
  </si>
  <si>
    <t>Fiction for children</t>
  </si>
  <si>
    <t>Fictiune pentru copii</t>
  </si>
  <si>
    <t>Children fairy tales</t>
  </si>
  <si>
    <t>Povesti pentru copii</t>
  </si>
  <si>
    <t>Extracurricular activities</t>
  </si>
  <si>
    <t>Activitati extracurriculare</t>
  </si>
  <si>
    <t>Dictionaries</t>
  </si>
  <si>
    <t>Dictionare</t>
  </si>
  <si>
    <t>Atlases</t>
  </si>
  <si>
    <t>Atlase</t>
  </si>
  <si>
    <t>Human sciences</t>
  </si>
  <si>
    <t>Law and Criminology</t>
  </si>
  <si>
    <t>Stiinte umaniste</t>
  </si>
  <si>
    <t>Drept si criminologie</t>
  </si>
  <si>
    <t>Foreign language courses</t>
  </si>
  <si>
    <t>Cursuri limbi straine</t>
  </si>
  <si>
    <t>Religion</t>
  </si>
  <si>
    <t>Religie</t>
  </si>
  <si>
    <t>Health and personal development</t>
  </si>
  <si>
    <t>Pregnancy and childbirth</t>
  </si>
  <si>
    <t>Sanatate si dezvoltare personala</t>
  </si>
  <si>
    <t>Sarcina si cresterea copilului</t>
  </si>
  <si>
    <t>Personal Development</t>
  </si>
  <si>
    <t>Dezvoltare personala</t>
  </si>
  <si>
    <t>Arts and photography</t>
  </si>
  <si>
    <t>Arts</t>
  </si>
  <si>
    <t>Arta si fotografie</t>
  </si>
  <si>
    <t>Arta</t>
  </si>
  <si>
    <t>Biographies, memoirs and journals</t>
  </si>
  <si>
    <t>Biografii, memorii si jurnale</t>
  </si>
  <si>
    <t>Tourism</t>
  </si>
  <si>
    <t>Tourist guides</t>
  </si>
  <si>
    <t>Turism</t>
  </si>
  <si>
    <t>Ghiduri turistice</t>
  </si>
  <si>
    <t>Travel Tips</t>
  </si>
  <si>
    <t>Sfaturi de calatorie</t>
  </si>
  <si>
    <t>Maps</t>
  </si>
  <si>
    <t>Harti</t>
  </si>
  <si>
    <t>Sexual education</t>
  </si>
  <si>
    <t>Educatie sexuala</t>
  </si>
  <si>
    <t>Sociology and philosophy</t>
  </si>
  <si>
    <t>Sociologie si filozofie</t>
  </si>
  <si>
    <t>History</t>
  </si>
  <si>
    <t>Istorie</t>
  </si>
  <si>
    <t>Free time</t>
  </si>
  <si>
    <t>Crossword magazines and gaming books</t>
  </si>
  <si>
    <t>Timp liber</t>
  </si>
  <si>
    <t>Integrame si carti cu jocuri</t>
  </si>
  <si>
    <t>Psychology</t>
  </si>
  <si>
    <t>Psihologie</t>
  </si>
  <si>
    <t>Policy</t>
  </si>
  <si>
    <t>Politica</t>
  </si>
  <si>
    <t>Comic strip books</t>
  </si>
  <si>
    <t>Benzi desenate</t>
  </si>
  <si>
    <t>Hobby</t>
  </si>
  <si>
    <t>Gift books</t>
  </si>
  <si>
    <t>Carti in dar</t>
  </si>
  <si>
    <t>Gastronomy</t>
  </si>
  <si>
    <t>Gastronomie</t>
  </si>
  <si>
    <t>Automotive courses and quizzes</t>
  </si>
  <si>
    <t>Cursuri si chestionare Auto</t>
  </si>
  <si>
    <t>House and garden</t>
  </si>
  <si>
    <t>Casa si gradina</t>
  </si>
  <si>
    <t>Design</t>
  </si>
  <si>
    <t>Exact sciences</t>
  </si>
  <si>
    <t>Medicine and pharmacy</t>
  </si>
  <si>
    <t>Stiinte</t>
  </si>
  <si>
    <t>Medicina si farmacie</t>
  </si>
  <si>
    <t>Spirituality</t>
  </si>
  <si>
    <t>Spiritualitate</t>
  </si>
  <si>
    <t>Grammar and vocabulary / Grammar</t>
  </si>
  <si>
    <t>Gramatica si vocabular / Gramatici</t>
  </si>
  <si>
    <t>Architecture</t>
  </si>
  <si>
    <t>Arhitectura</t>
  </si>
  <si>
    <t>Science and technology</t>
  </si>
  <si>
    <t>Stiinta si tehnica</t>
  </si>
  <si>
    <t>Exams and contests</t>
  </si>
  <si>
    <t>Examene si concursuri</t>
  </si>
  <si>
    <t>Business and Economy</t>
  </si>
  <si>
    <t>Marketing</t>
  </si>
  <si>
    <t>Business si economie</t>
  </si>
  <si>
    <t>Business Administration</t>
  </si>
  <si>
    <t>Administrarea afacerilor</t>
  </si>
  <si>
    <t>Astrology</t>
  </si>
  <si>
    <t>Astrologie</t>
  </si>
  <si>
    <t>Fitness</t>
  </si>
  <si>
    <t>Nature and the environment</t>
  </si>
  <si>
    <t>Natura si mediu</t>
  </si>
  <si>
    <t>Math</t>
  </si>
  <si>
    <t>Matematica</t>
  </si>
  <si>
    <t>Finance &amp; Accounting</t>
  </si>
  <si>
    <t>Finante si contabilitate</t>
  </si>
  <si>
    <t>Public relations</t>
  </si>
  <si>
    <t>Relatii publice</t>
  </si>
  <si>
    <t>Human Resources</t>
  </si>
  <si>
    <t>Resurse umane</t>
  </si>
  <si>
    <t>Management</t>
  </si>
  <si>
    <t>Magazines and Publications</t>
  </si>
  <si>
    <t>Reviste si Publicatii</t>
  </si>
  <si>
    <t>IT si informatica</t>
  </si>
  <si>
    <t>Conversation guides</t>
  </si>
  <si>
    <t>Ghiduri de conversatie</t>
  </si>
  <si>
    <t>Plane tickets</t>
  </si>
  <si>
    <t>Bilete de avion</t>
  </si>
  <si>
    <t>Activities and personal development courses</t>
  </si>
  <si>
    <t>Activitati si cursuri dezvoltare personala</t>
  </si>
  <si>
    <t>Reader accessories</t>
  </si>
  <si>
    <t>Accesorii pentru cititori</t>
  </si>
  <si>
    <t>Event tickets</t>
  </si>
  <si>
    <t>Bilete evenimente</t>
  </si>
  <si>
    <t>Media accessories</t>
  </si>
  <si>
    <t>Accesorii media</t>
  </si>
  <si>
    <t>Office Supplies</t>
  </si>
  <si>
    <t>Office equipment</t>
  </si>
  <si>
    <t>Laminators</t>
  </si>
  <si>
    <t>Birotica &amp; Papetarie</t>
  </si>
  <si>
    <t>Tehnica de birou</t>
  </si>
  <si>
    <t>Laminatoare</t>
  </si>
  <si>
    <t>Article &amp; Fitting Office</t>
  </si>
  <si>
    <t>Office Calculators</t>
  </si>
  <si>
    <t>Articole si accesorii birou</t>
  </si>
  <si>
    <t>Calculatoare de birou</t>
  </si>
  <si>
    <t>Paper &amp; Products Paper</t>
  </si>
  <si>
    <t>Copier paper</t>
  </si>
  <si>
    <t>Hartie si produse din hartie</t>
  </si>
  <si>
    <t>Hartie copiator</t>
  </si>
  <si>
    <t>Office</t>
  </si>
  <si>
    <t>Birotica</t>
  </si>
  <si>
    <t>Shredders</t>
  </si>
  <si>
    <t>Distrugatoare documente si accesorii</t>
  </si>
  <si>
    <t>Guillotines and Trimmers</t>
  </si>
  <si>
    <t>Ghilotine si trimmere</t>
  </si>
  <si>
    <t>Filed Devices</t>
  </si>
  <si>
    <t>Aparate de indosariat</t>
  </si>
  <si>
    <t>Laminating Films</t>
  </si>
  <si>
    <t>Folii laminare</t>
  </si>
  <si>
    <t>Filed devices and accessories</t>
  </si>
  <si>
    <t>Aparate de indosariat si accesorii</t>
  </si>
  <si>
    <t>School articles and supplies</t>
  </si>
  <si>
    <t>Other school accessories</t>
  </si>
  <si>
    <t>Articole si rechizite scolare</t>
  </si>
  <si>
    <t>Alte accesorii scolare</t>
  </si>
  <si>
    <t>Accesorii birotica</t>
  </si>
  <si>
    <t>Privacy Filters</t>
  </si>
  <si>
    <t>Filtre confidentialitate</t>
  </si>
  <si>
    <t>Stamplers</t>
  </si>
  <si>
    <t>Capsatoare si decapsatoare</t>
  </si>
  <si>
    <t>Gift packaging</t>
  </si>
  <si>
    <t>Ambalaje cadouri</t>
  </si>
  <si>
    <t>Communication and presentation</t>
  </si>
  <si>
    <t>Display, Presentation Systems and Planners</t>
  </si>
  <si>
    <t>Comunicare si prezentare</t>
  </si>
  <si>
    <t>Sisteme de afisare, prezentare si plannere</t>
  </si>
  <si>
    <t>Waste paper baskets</t>
  </si>
  <si>
    <t>Cosuri hartie</t>
  </si>
  <si>
    <t>Self Adhesive Labels</t>
  </si>
  <si>
    <t>Etichete autoadezive</t>
  </si>
  <si>
    <t>Administrative articles</t>
  </si>
  <si>
    <t>Packaging articles</t>
  </si>
  <si>
    <t>Articole administrative</t>
  </si>
  <si>
    <t>Articole ambalare</t>
  </si>
  <si>
    <t>Special adhesive tapes</t>
  </si>
  <si>
    <t>Benzi adezive speciale</t>
  </si>
  <si>
    <t>Label printers and accessories</t>
  </si>
  <si>
    <t>Aparate de etichetat si accesorii</t>
  </si>
  <si>
    <t>Workspace cleaning products</t>
  </si>
  <si>
    <t>Produse curatare IT</t>
  </si>
  <si>
    <t>Post-it notes</t>
  </si>
  <si>
    <t>Notite autoadezive</t>
  </si>
  <si>
    <t>Organizing and archiving</t>
  </si>
  <si>
    <t>Accessories for archiving</t>
  </si>
  <si>
    <t>Organizare si arhivare</t>
  </si>
  <si>
    <t>Accesorii pentru arhivare</t>
  </si>
  <si>
    <t>Key Boxes</t>
  </si>
  <si>
    <t>Cutii pentru chei</t>
  </si>
  <si>
    <t>Mechanical Books</t>
  </si>
  <si>
    <t>Caiete mecanice</t>
  </si>
  <si>
    <t>Barcode scanners</t>
  </si>
  <si>
    <t>Cititoare de coduri de bare</t>
  </si>
  <si>
    <t>Plastic file</t>
  </si>
  <si>
    <t>File din plastic</t>
  </si>
  <si>
    <t>Folders</t>
  </si>
  <si>
    <t>Dosare</t>
  </si>
  <si>
    <t>Photo paper</t>
  </si>
  <si>
    <t>Hartie foto</t>
  </si>
  <si>
    <t>Notepapers &amp; Calendars</t>
  </si>
  <si>
    <t>Agende si calendare</t>
  </si>
  <si>
    <t>Copybooks</t>
  </si>
  <si>
    <t>Caiete</t>
  </si>
  <si>
    <t>Envelopes</t>
  </si>
  <si>
    <t>Plicuri</t>
  </si>
  <si>
    <t>Unpersonalised typings</t>
  </si>
  <si>
    <t>Tipizate nepersonalizate</t>
  </si>
  <si>
    <t>Paper blocks and post it notes</t>
  </si>
  <si>
    <t>Cuburi hartie si note adezive</t>
  </si>
  <si>
    <t>Needle, office clips &amp; thumbtacks</t>
  </si>
  <si>
    <t>Ace, clipsuri &amp; pioneze</t>
  </si>
  <si>
    <t>Stamps, Hand stamp pads &amp; Seals</t>
  </si>
  <si>
    <t>Tusuri, tusiere si stampile</t>
  </si>
  <si>
    <t>Scissors &amp; Cutters</t>
  </si>
  <si>
    <t>Foarfece si cuttere</t>
  </si>
  <si>
    <t>Office holder articles</t>
  </si>
  <si>
    <t>Suporturi articole birou</t>
  </si>
  <si>
    <t>Documents holder</t>
  </si>
  <si>
    <t>Suporturi documente</t>
  </si>
  <si>
    <t>Adhesive tapes &amp; Scotch tapes</t>
  </si>
  <si>
    <t>Adezivi si benzi adezive</t>
  </si>
  <si>
    <t>Rulers</t>
  </si>
  <si>
    <t>Rigle</t>
  </si>
  <si>
    <t>Writting tools</t>
  </si>
  <si>
    <t>Premium Writting tools</t>
  </si>
  <si>
    <t>Instrumente de scris</t>
  </si>
  <si>
    <t>Instrumente de scris premium</t>
  </si>
  <si>
    <t>Fountain pens</t>
  </si>
  <si>
    <t>Stilouri</t>
  </si>
  <si>
    <t>Ergonomic Products</t>
  </si>
  <si>
    <t>Produse ergonomice</t>
  </si>
  <si>
    <t>Ball point pens</t>
  </si>
  <si>
    <t>Pixuri</t>
  </si>
  <si>
    <t>Rollers</t>
  </si>
  <si>
    <t>Rollere</t>
  </si>
  <si>
    <t>Pencils &amp; Sharpeners</t>
  </si>
  <si>
    <t>Creioane si ascutitori</t>
  </si>
  <si>
    <t>Liners</t>
  </si>
  <si>
    <t>Linere</t>
  </si>
  <si>
    <t>Corrector and eraser</t>
  </si>
  <si>
    <t>Corectoare si radiere</t>
  </si>
  <si>
    <t>Reserves and ink</t>
  </si>
  <si>
    <t>Mine, rezerve si cerneala</t>
  </si>
  <si>
    <t>Markers</t>
  </si>
  <si>
    <t>Markere</t>
  </si>
  <si>
    <t>Desk Sets</t>
  </si>
  <si>
    <t>Seturi de birou</t>
  </si>
  <si>
    <t>Binders</t>
  </si>
  <si>
    <t>Bibliorafturi</t>
  </si>
  <si>
    <t>Supports for business cards</t>
  </si>
  <si>
    <t>Suporturi carti de vizita</t>
  </si>
  <si>
    <t>Portfolios, briefcases and clipboards</t>
  </si>
  <si>
    <t>Mape, serviete si clipboarduri</t>
  </si>
  <si>
    <t>Archive Boxes &amp; accessories</t>
  </si>
  <si>
    <t>Cutii arhivare si accesorii</t>
  </si>
  <si>
    <t>Flipcharts</t>
  </si>
  <si>
    <t>Flipcharturi si rezerve</t>
  </si>
  <si>
    <t>Whiteboard</t>
  </si>
  <si>
    <t>Table de conferinta</t>
  </si>
  <si>
    <t>Planners</t>
  </si>
  <si>
    <t>Plannere</t>
  </si>
  <si>
    <t>Presentation Accessories</t>
  </si>
  <si>
    <t>Accesorii prezentare</t>
  </si>
  <si>
    <t>Writing and drawing</t>
  </si>
  <si>
    <t>Instrumente de scris si desen</t>
  </si>
  <si>
    <t>Backpacks</t>
  </si>
  <si>
    <t>Ghiozdane si genti</t>
  </si>
  <si>
    <t>Paper and school copybooks</t>
  </si>
  <si>
    <t>Hartie si caiete scolare</t>
  </si>
  <si>
    <t>Wall maps and earth globes</t>
  </si>
  <si>
    <t>Harti de perete si globuri pamantesti</t>
  </si>
  <si>
    <t>Media storage and cases</t>
  </si>
  <si>
    <t>Medii de stocare si suporturi</t>
  </si>
  <si>
    <t>Coins and precious metals bars</t>
  </si>
  <si>
    <t>Monede si lingouri metale pretioase</t>
  </si>
  <si>
    <t>Greeting cards</t>
  </si>
  <si>
    <t>Felicitari</t>
  </si>
  <si>
    <t>Cash registers</t>
  </si>
  <si>
    <t>Case de marcat</t>
  </si>
  <si>
    <t>Cash drawers</t>
  </si>
  <si>
    <t>Sertare si casete bani</t>
  </si>
  <si>
    <t>Money counting machines</t>
  </si>
  <si>
    <t>Masini de numarat bani</t>
  </si>
  <si>
    <t>Crayons and markers</t>
  </si>
  <si>
    <t>Creioane colorate si carioci</t>
  </si>
  <si>
    <t>Books and notebooks covers</t>
  </si>
  <si>
    <t>Coperti caiete si carti</t>
  </si>
  <si>
    <t>School labels</t>
  </si>
  <si>
    <t>Etichete scolare</t>
  </si>
  <si>
    <t>Chalk and blackboards</t>
  </si>
  <si>
    <t>Creta si table scolare</t>
  </si>
  <si>
    <t>Watercolours, brushes and drawing paper</t>
  </si>
  <si>
    <t>Acuarele, pensule si blocuri de desen</t>
  </si>
  <si>
    <t>Plasticine</t>
  </si>
  <si>
    <t>Plastilina</t>
  </si>
  <si>
    <t>Alphabet learning sets and abacus</t>
  </si>
  <si>
    <t>Numaratori si alfabetare</t>
  </si>
  <si>
    <t>Geometry tools</t>
  </si>
  <si>
    <t>Instrumente de geometrie</t>
  </si>
  <si>
    <t>Educational programs and softwares</t>
  </si>
  <si>
    <t>Programe si softuri educationale</t>
  </si>
  <si>
    <t>Kids stationery sets</t>
  </si>
  <si>
    <t>Seturi creative pentru copii</t>
  </si>
  <si>
    <t>Stove lighters</t>
  </si>
  <si>
    <t>Aprinzatoare aragaz</t>
  </si>
  <si>
    <t>POS systems</t>
  </si>
  <si>
    <t>Aparate POS</t>
  </si>
  <si>
    <t>Wedding invitations</t>
  </si>
  <si>
    <t>Invitatii nunta</t>
  </si>
  <si>
    <t>Stamples and paperclips</t>
  </si>
  <si>
    <t>Capse si agrafe</t>
  </si>
  <si>
    <t>Perforators</t>
  </si>
  <si>
    <t>Perforatoare</t>
  </si>
  <si>
    <t>Cork and textile panels</t>
  </si>
  <si>
    <t>Panouri de pluta si textile</t>
  </si>
  <si>
    <t>Crafting paper</t>
  </si>
  <si>
    <t>Hartie lucru manual</t>
  </si>
  <si>
    <t>Special paper</t>
  </si>
  <si>
    <t>Hartie speciala</t>
  </si>
  <si>
    <t>Pencil cases</t>
  </si>
  <si>
    <t>Penare</t>
  </si>
  <si>
    <t>Toys</t>
  </si>
  <si>
    <t>Plush Toys</t>
  </si>
  <si>
    <t>Jucarii pentru copii</t>
  </si>
  <si>
    <t>Jucarii de plus</t>
  </si>
  <si>
    <t>Outdoor Toys</t>
  </si>
  <si>
    <t>Tricycles</t>
  </si>
  <si>
    <t>Jucarii de exterior</t>
  </si>
  <si>
    <t>Triciclete</t>
  </si>
  <si>
    <t>Children cars and vehicles</t>
  </si>
  <si>
    <t>Masinute si vehicule pentru copii</t>
  </si>
  <si>
    <t>Games and Puzzles</t>
  </si>
  <si>
    <t>Interactive toys</t>
  </si>
  <si>
    <t>Jocuri si Puzzle</t>
  </si>
  <si>
    <t>Jucarii interactive copii</t>
  </si>
  <si>
    <t>Dolls and Accessories</t>
  </si>
  <si>
    <t>Doll strollers and accessories</t>
  </si>
  <si>
    <t>Papusi si Accesorii</t>
  </si>
  <si>
    <t>Carucioare papusi si accesorii</t>
  </si>
  <si>
    <t>Figurine Toys</t>
  </si>
  <si>
    <t>Figurines</t>
  </si>
  <si>
    <t>Jucarii Hobby</t>
  </si>
  <si>
    <t>Figurine</t>
  </si>
  <si>
    <t>Remote control vehicles and toys</t>
  </si>
  <si>
    <t>Toy construction vehicles</t>
  </si>
  <si>
    <t>Vehicule si jucarii cu telecomanda</t>
  </si>
  <si>
    <t>Utilaje constructie de jucarie</t>
  </si>
  <si>
    <t>Toy Trains</t>
  </si>
  <si>
    <t>Trenulete de jucarie</t>
  </si>
  <si>
    <t>Educational games</t>
  </si>
  <si>
    <t>Jocuri si jucarii educative</t>
  </si>
  <si>
    <t>Puzzle</t>
  </si>
  <si>
    <t>Model cars</t>
  </si>
  <si>
    <t>Automachete</t>
  </si>
  <si>
    <t>Collectible toys</t>
  </si>
  <si>
    <t>Jucarii de colectie</t>
  </si>
  <si>
    <t>Video games figurines</t>
  </si>
  <si>
    <t>Figurine pentru jocuri video</t>
  </si>
  <si>
    <t>Creative Toys</t>
  </si>
  <si>
    <t>Painting and drawing sets</t>
  </si>
  <si>
    <t>Jucarii creative</t>
  </si>
  <si>
    <t>Seturi pictura si desen</t>
  </si>
  <si>
    <t>Toy helicopters, planes and boats</t>
  </si>
  <si>
    <t>Elicoptere, avioane si nave de jucarie</t>
  </si>
  <si>
    <t>Craft kits</t>
  </si>
  <si>
    <t>Seturi de artizanat</t>
  </si>
  <si>
    <t>Dough, clay and mouldable sand</t>
  </si>
  <si>
    <t>Pasta, lut si nisip modelabil</t>
  </si>
  <si>
    <t>Toy building sets and cubes</t>
  </si>
  <si>
    <t>Building Sets</t>
  </si>
  <si>
    <t>Seturi de constructie si cuburi</t>
  </si>
  <si>
    <t>Seturi de constructie</t>
  </si>
  <si>
    <t>Cubes and bricks</t>
  </si>
  <si>
    <t>Cuburi si caramizi</t>
  </si>
  <si>
    <t>Toy Motorcycles</t>
  </si>
  <si>
    <t>Motociclete de jucarie</t>
  </si>
  <si>
    <t>Toy Cars</t>
  </si>
  <si>
    <t>Masinute</t>
  </si>
  <si>
    <t>Remote control toy boats</t>
  </si>
  <si>
    <t>Barci cu telecomanda</t>
  </si>
  <si>
    <t>Tents and children houses</t>
  </si>
  <si>
    <t>Casute si corturi copii</t>
  </si>
  <si>
    <t>Playground and accessories</t>
  </si>
  <si>
    <t>Spatii de joaca si accesorii</t>
  </si>
  <si>
    <t>Role playing</t>
  </si>
  <si>
    <t>Musical Instruments and music boxes</t>
  </si>
  <si>
    <t>Jucarii de Rol</t>
  </si>
  <si>
    <t>Instrumente muzicale de jucarie</t>
  </si>
  <si>
    <t>Children cleaning kits and accessories</t>
  </si>
  <si>
    <t>Seturi de curatenie copii si accesorii</t>
  </si>
  <si>
    <t>Children Kitchens</t>
  </si>
  <si>
    <t>Bucatarii copii</t>
  </si>
  <si>
    <t>Doctor play sets</t>
  </si>
  <si>
    <t>Set joaca doctor</t>
  </si>
  <si>
    <t>Workshops and workbenches</t>
  </si>
  <si>
    <t>Ateliere si bancuri de lucru</t>
  </si>
  <si>
    <t>Dolls</t>
  </si>
  <si>
    <t>Papusi</t>
  </si>
  <si>
    <t>Board games</t>
  </si>
  <si>
    <t>Jocuri de societate</t>
  </si>
  <si>
    <t>Toy Robots</t>
  </si>
  <si>
    <t>Roboti de jucarie</t>
  </si>
  <si>
    <t>Kites and flying toys</t>
  </si>
  <si>
    <t>Zmeie si jucarii zburatoare</t>
  </si>
  <si>
    <t>Beach toys and sand</t>
  </si>
  <si>
    <t>Jucarii pentru plaja si nisip</t>
  </si>
  <si>
    <t>Doll houses and accessories</t>
  </si>
  <si>
    <t>Casute de papusi si mobilier</t>
  </si>
  <si>
    <t>Jucarii, Copii &amp; Bebe</t>
  </si>
  <si>
    <t>Modeling for competitions</t>
  </si>
  <si>
    <t>Aeromodels</t>
  </si>
  <si>
    <t>Modelism pentru competitii</t>
  </si>
  <si>
    <t>Aeromodele</t>
  </si>
  <si>
    <t>Built modeling</t>
  </si>
  <si>
    <t>Airplane Model Building Kits</t>
  </si>
  <si>
    <t>Modelism de construit</t>
  </si>
  <si>
    <t>Aeromodele de construit</t>
  </si>
  <si>
    <t>Automodels</t>
  </si>
  <si>
    <t>Automodele</t>
  </si>
  <si>
    <t>Boat Models</t>
  </si>
  <si>
    <t>Navomodele</t>
  </si>
  <si>
    <t>Children Skateboard</t>
  </si>
  <si>
    <t>Skateboard copii</t>
  </si>
  <si>
    <t>Sledges and winter toys</t>
  </si>
  <si>
    <t>Saniute si jucarii de iarna</t>
  </si>
  <si>
    <t>Robotics</t>
  </si>
  <si>
    <t>Robotic processors and microcontrollers</t>
  </si>
  <si>
    <t>Robotica</t>
  </si>
  <si>
    <t>Procesoare si microcontrollere robotica</t>
  </si>
  <si>
    <t>Robot kits</t>
  </si>
  <si>
    <t>Kit Roboti</t>
  </si>
  <si>
    <t>Robot sensors</t>
  </si>
  <si>
    <t>Senzori robotica</t>
  </si>
  <si>
    <t>Robot mechanical parts</t>
  </si>
  <si>
    <t>Parti mecanice robotica</t>
  </si>
  <si>
    <t>LCD for robotics and automatics</t>
  </si>
  <si>
    <t>LCD robotica &amp; automatizare</t>
  </si>
  <si>
    <t>Robot wireless components</t>
  </si>
  <si>
    <t>Componente Wireless roboti</t>
  </si>
  <si>
    <t>Robot power supply</t>
  </si>
  <si>
    <t>Surse de alimentare robotica</t>
  </si>
  <si>
    <t>E-Textiles for robotics</t>
  </si>
  <si>
    <t>E-Textil robotica</t>
  </si>
  <si>
    <t>Robot modules and components</t>
  </si>
  <si>
    <t>Module &amp; Componente robotica</t>
  </si>
  <si>
    <t>Robot accessories</t>
  </si>
  <si>
    <t>Accesorii robotica</t>
  </si>
  <si>
    <t>Baby and toddler toys</t>
  </si>
  <si>
    <t>Baby teether toys</t>
  </si>
  <si>
    <t>Jucarii bebelusi</t>
  </si>
  <si>
    <t>Jucarii pentru dentitie</t>
  </si>
  <si>
    <t>Baby activity play centers</t>
  </si>
  <si>
    <t>Centre de activitati</t>
  </si>
  <si>
    <t>Bath toys</t>
  </si>
  <si>
    <t>Jucarii de baie</t>
  </si>
  <si>
    <t>Baby rattles</t>
  </si>
  <si>
    <t>Jucarii zornaitoare</t>
  </si>
  <si>
    <t>Crib toys</t>
  </si>
  <si>
    <t>Carusel patut</t>
  </si>
  <si>
    <t>Push and pull toys</t>
  </si>
  <si>
    <t>Jucarii de tras/impins</t>
  </si>
  <si>
    <t>Strollers and crib toys</t>
  </si>
  <si>
    <t>Jucarii pentru carucioare si patut</t>
  </si>
  <si>
    <t>Toy weapons</t>
  </si>
  <si>
    <t>Arme de jucarie</t>
  </si>
  <si>
    <t>Beauty, jewelry and girl accessories</t>
  </si>
  <si>
    <t>Frumusete, bijuterii si accesorii fetite</t>
  </si>
  <si>
    <t>Children masks and costumes</t>
  </si>
  <si>
    <t>Masti si costume copii</t>
  </si>
  <si>
    <t>Supermarket play set</t>
  </si>
  <si>
    <t>Set joaca supermarket</t>
  </si>
  <si>
    <t>Gardener play set</t>
  </si>
  <si>
    <t>Set joaca gradinarit</t>
  </si>
  <si>
    <t>Children laptops, tablets and gadgets</t>
  </si>
  <si>
    <t>Laptopuri, tablete si gadget-uri copii</t>
  </si>
  <si>
    <t>Baby interactive toys</t>
  </si>
  <si>
    <t>Jucarii interactive bebelusi</t>
  </si>
  <si>
    <t>Trampolines</t>
  </si>
  <si>
    <t>Trambuline</t>
  </si>
  <si>
    <t>Children slides</t>
  </si>
  <si>
    <t>Tobogane copii</t>
  </si>
  <si>
    <t>Children swings</t>
  </si>
  <si>
    <t>Leagane copii</t>
  </si>
  <si>
    <t>Children seesaws</t>
  </si>
  <si>
    <t>Balansoare copii</t>
  </si>
  <si>
    <t>Trains</t>
  </si>
  <si>
    <t>Starter Train set</t>
  </si>
  <si>
    <t>Trenulete</t>
  </si>
  <si>
    <t>Starter set Trenulete</t>
  </si>
  <si>
    <t>Train Sets</t>
  </si>
  <si>
    <t>Garnituri trenulete</t>
  </si>
  <si>
    <t>Locomotives</t>
  </si>
  <si>
    <t>Locomotive</t>
  </si>
  <si>
    <t>Train carriages</t>
  </si>
  <si>
    <t>Vagoane</t>
  </si>
  <si>
    <t>Train tracks</t>
  </si>
  <si>
    <t>Sine trenulete</t>
  </si>
  <si>
    <t>Toy train accessories</t>
  </si>
  <si>
    <t>Accesorii trenulete</t>
  </si>
  <si>
    <t>Engines and ESC</t>
  </si>
  <si>
    <t>Motoare si ESC</t>
  </si>
  <si>
    <t>Radio control</t>
  </si>
  <si>
    <t>Radiocomenzi</t>
  </si>
  <si>
    <t>Modeling batteries and chargers</t>
  </si>
  <si>
    <t>Acumulatori si incarcatoare pentru modelism</t>
  </si>
  <si>
    <t>Fuel, Oils and Accessories</t>
  </si>
  <si>
    <t>Combustibili, Uleiuri si Accesorii</t>
  </si>
  <si>
    <t>Car Model Building Kits</t>
  </si>
  <si>
    <t>Automodele de construit</t>
  </si>
  <si>
    <t>Boat Model Building Kits</t>
  </si>
  <si>
    <t>Navomodele de construit</t>
  </si>
  <si>
    <t>Military Vehicle Model Building Kits</t>
  </si>
  <si>
    <t>Vehicule militare de construit</t>
  </si>
  <si>
    <t>FALLER Car System</t>
  </si>
  <si>
    <t>Model Building Paints and adhesives</t>
  </si>
  <si>
    <t>Vopsele si adezivi pentru modelism</t>
  </si>
  <si>
    <t>Model Building Tools and accessories</t>
  </si>
  <si>
    <t>Unelte si accesorii modelism</t>
  </si>
  <si>
    <t>Model toys</t>
  </si>
  <si>
    <t>Model airplanes</t>
  </si>
  <si>
    <t>Machete</t>
  </si>
  <si>
    <t>Aeromachete</t>
  </si>
  <si>
    <t>Model boats</t>
  </si>
  <si>
    <t>Navomachete</t>
  </si>
  <si>
    <t>Military vehicle models</t>
  </si>
  <si>
    <t>Machete militare</t>
  </si>
  <si>
    <t>Construction vehicle models</t>
  </si>
  <si>
    <t>Machete masini de constructii</t>
  </si>
  <si>
    <t>Collectible Toys New</t>
  </si>
  <si>
    <t>Collectible dolls</t>
  </si>
  <si>
    <t>Papusi de colectie</t>
  </si>
  <si>
    <t>Collectible trains</t>
  </si>
  <si>
    <t>Trenulete de colectie</t>
  </si>
  <si>
    <t>Collectible cars</t>
  </si>
  <si>
    <t>Automodele si elemente auto de colectie</t>
  </si>
  <si>
    <t>Collectible plush toys</t>
  </si>
  <si>
    <t>Plusuri de colectie</t>
  </si>
  <si>
    <t>Other collectible toys</t>
  </si>
  <si>
    <t>Alte jucarii de colectie</t>
  </si>
  <si>
    <t>Dioramas</t>
  </si>
  <si>
    <t>Preformed dioramas</t>
  </si>
  <si>
    <t>Diorame</t>
  </si>
  <si>
    <t>Diorame preformate</t>
  </si>
  <si>
    <t>Terraforming infrastructure for dioramas</t>
  </si>
  <si>
    <t>Infrastructura teraformare pentru diorame</t>
  </si>
  <si>
    <t>Embankment and gravel for dioramas</t>
  </si>
  <si>
    <t>Terasament si pietris pentru diorame</t>
  </si>
  <si>
    <t>Tunnels, portals and retaining walls for dioramas</t>
  </si>
  <si>
    <t>Tunele, portale si pereti de sprijin pentru diorame</t>
  </si>
  <si>
    <t>Streets, fencing and accessories for dioramas</t>
  </si>
  <si>
    <t>Strazi, parapeti si accesorii pentru diorame</t>
  </si>
  <si>
    <t>Bridges and viaducts for dioramas</t>
  </si>
  <si>
    <t>Poduri si viaducte pentru diorame</t>
  </si>
  <si>
    <t>Grass and fields for dioramas</t>
  </si>
  <si>
    <t>Iarba si campuri pentru diorame</t>
  </si>
  <si>
    <t>Trees and bushes for dioramas</t>
  </si>
  <si>
    <t>Pomi si tufisuri pentru diorame</t>
  </si>
  <si>
    <t>Diorama buildings</t>
  </si>
  <si>
    <t>Cladiri pentru diorame</t>
  </si>
  <si>
    <t>Figures for dioramas</t>
  </si>
  <si>
    <t>Figurine pentru diorame</t>
  </si>
  <si>
    <t>Accessories for dioramas</t>
  </si>
  <si>
    <t>Accesorii pentru diorame</t>
  </si>
  <si>
    <t>Memory and intelligence games</t>
  </si>
  <si>
    <t>Jocuri de memorie si inteligenta</t>
  </si>
  <si>
    <t>Children pools</t>
  </si>
  <si>
    <t>Piscine copii</t>
  </si>
  <si>
    <t>Children coils, swimming glasses and accessories</t>
  </si>
  <si>
    <t>Colaci, ochelari si accesorii inot copii</t>
  </si>
  <si>
    <t>Beach mattresses and balls</t>
  </si>
  <si>
    <t>Saltele si mingi pentru plaja</t>
  </si>
  <si>
    <t>Children protective gear</t>
  </si>
  <si>
    <t>Echipamente de protectie copii</t>
  </si>
  <si>
    <t>Toys for sorting</t>
  </si>
  <si>
    <t>Jucarii de sortat</t>
  </si>
  <si>
    <t>Scooter accessories</t>
  </si>
  <si>
    <t>Accesorii trotinete</t>
  </si>
  <si>
    <t>Roller skate accessories</t>
  </si>
  <si>
    <t>Accesorii role</t>
  </si>
  <si>
    <t>Children ice skates</t>
  </si>
  <si>
    <t>Patine copii</t>
  </si>
  <si>
    <t>Girth</t>
  </si>
  <si>
    <t>PLC Name</t>
  </si>
  <si>
    <t>Length</t>
  </si>
  <si>
    <t>Width</t>
  </si>
  <si>
    <t>Height</t>
  </si>
  <si>
    <t>Weight</t>
  </si>
  <si>
    <t>PLC-9</t>
  </si>
  <si>
    <t>PLC-8</t>
  </si>
  <si>
    <t>PLC-7</t>
  </si>
  <si>
    <t>PLC-6</t>
  </si>
  <si>
    <t>PLC-5</t>
  </si>
  <si>
    <t>PLC-4</t>
  </si>
  <si>
    <t>PLC-3</t>
  </si>
  <si>
    <t>PLC-2</t>
  </si>
  <si>
    <t>PLC-1</t>
  </si>
  <si>
    <t>Estimated FBE cost &amp; income</t>
  </si>
  <si>
    <t>lead name:</t>
  </si>
  <si>
    <t>&lt; insert your name here &gt;</t>
  </si>
  <si>
    <t>choose currency &gt;&gt;</t>
  </si>
  <si>
    <t>RON</t>
  </si>
  <si>
    <t>*cc - chosen curency</t>
  </si>
  <si>
    <t>info</t>
  </si>
  <si>
    <t>date:</t>
  </si>
  <si>
    <t>&lt; insert date as: MM / DD / YY &gt;</t>
  </si>
  <si>
    <t>exchange rate &gt;&gt;</t>
  </si>
  <si>
    <t>overall
Price w VAT per unit (RON)</t>
  </si>
  <si>
    <t>overall
Price wo VAT per unit (RON)</t>
  </si>
  <si>
    <t>overall
Commission Invoice per unit (RON)</t>
  </si>
  <si>
    <t>overall
estimated  GMV (RON)</t>
  </si>
  <si>
    <t>overall
GMV (*cc)</t>
  </si>
  <si>
    <t>overall
Commission Invoice (*cc)</t>
  </si>
  <si>
    <t>overall
Order Fee (*cc)</t>
  </si>
  <si>
    <t>overall
Storage fees *cc (m³ / day)</t>
  </si>
  <si>
    <t>overall
FBE Fee (*cc) for avg storage</t>
  </si>
  <si>
    <t>overall
TOTAL Cost (*cc)</t>
  </si>
  <si>
    <t>Seller Income (*cc)</t>
  </si>
  <si>
    <t>GM1 w VAT</t>
  </si>
  <si>
    <t>Net Seller Income (*cc)</t>
  </si>
  <si>
    <t>GM1 wo VAT</t>
  </si>
  <si>
    <t>Removal Fee (*cc)</t>
  </si>
  <si>
    <t>Disposal Fee (*cc)</t>
  </si>
  <si>
    <t>choose season &gt;&gt;</t>
  </si>
  <si>
    <t>Jan - Sep (first 30 days from supply)</t>
  </si>
  <si>
    <t>avg storage days &gt;&gt;</t>
  </si>
  <si>
    <t>days</t>
  </si>
  <si>
    <t>*tailored for you</t>
  </si>
  <si>
    <t xml:space="preserve">TOTAL: </t>
  </si>
  <si>
    <t>Enter your: ↓</t>
  </si>
  <si>
    <r>
      <rPr>
        <rFont val="Calibri"/>
        <i/>
        <color theme="1"/>
        <sz val="11.0"/>
      </rPr>
      <t xml:space="preserve">in "grams" </t>
    </r>
    <r>
      <rPr>
        <rFont val="Calibri"/>
        <i val="0"/>
        <color theme="1"/>
        <sz val="11.0"/>
      </rPr>
      <t>↓</t>
    </r>
  </si>
  <si>
    <t>in "mm" ↓</t>
  </si>
  <si>
    <t>cost 1</t>
  </si>
  <si>
    <t>cost 2</t>
  </si>
  <si>
    <t>cost 3</t>
  </si>
  <si>
    <t>cost FBE
(2+3*avg storage)</t>
  </si>
  <si>
    <t>cost
(1+FBE)</t>
  </si>
  <si>
    <t>Product code</t>
  </si>
  <si>
    <t>EAN, UPC, ISBN or ASIN</t>
  </si>
  <si>
    <t>Product name</t>
  </si>
  <si>
    <t>Price with VAT (desired)</t>
  </si>
  <si>
    <t>Net Price wo VAT (desired)</t>
  </si>
  <si>
    <t>VAT</t>
  </si>
  <si>
    <t>Category ID</t>
  </si>
  <si>
    <t>Quantity</t>
  </si>
  <si>
    <t>Weight ©</t>
  </si>
  <si>
    <t>Length ©</t>
  </si>
  <si>
    <t>Width ©</t>
  </si>
  <si>
    <t>Height ©</t>
  </si>
  <si>
    <t>Look4</t>
  </si>
  <si>
    <t>Lead_Name</t>
  </si>
  <si>
    <t>Lead_date</t>
  </si>
  <si>
    <t>Net Girth</t>
  </si>
  <si>
    <t>Girth ©</t>
  </si>
  <si>
    <t>PLC</t>
  </si>
  <si>
    <t>Volume ( m³)</t>
  </si>
  <si>
    <t>Commission %</t>
  </si>
  <si>
    <t>Price w VAT per unit (RON)</t>
  </si>
  <si>
    <t>Price wo VAT per unit (RON)</t>
  </si>
  <si>
    <t>Commission Invoice per unit (RON)</t>
  </si>
  <si>
    <t>GMV (RON)</t>
  </si>
  <si>
    <t>GMV (*cc)</t>
  </si>
  <si>
    <t>Commission Invoice (*cc)</t>
  </si>
  <si>
    <t>Order Fee (*cc)</t>
  </si>
  <si>
    <t>Storage fees *cc (m³ / day)</t>
  </si>
  <si>
    <t>FBE Fee (*cc) for avg storage</t>
  </si>
  <si>
    <t>TOTAL Cost (*cc)</t>
  </si>
  <si>
    <t>Net Price wo VAT sample</t>
  </si>
  <si>
    <t>Price w VAT sample</t>
  </si>
  <si>
    <t>EUR</t>
  </si>
  <si>
    <t>&lt;&lt; exchange rate</t>
  </si>
  <si>
    <t>Category ID &gt;&gt;</t>
  </si>
  <si>
    <t>Category Name &gt;&gt;</t>
  </si>
  <si>
    <t>Length &gt;&gt;</t>
  </si>
  <si>
    <t>mm</t>
  </si>
  <si>
    <t xml:space="preserve"> &lt;&lt; insert dimensions here</t>
  </si>
  <si>
    <t>Width &gt;&gt;</t>
  </si>
  <si>
    <t>Height &gt;&gt;</t>
  </si>
  <si>
    <t>Weight &gt;&gt;</t>
  </si>
  <si>
    <t>grams</t>
  </si>
  <si>
    <t>Your Fulfilment</t>
  </si>
  <si>
    <t>Fulfilment by eMAG</t>
  </si>
  <si>
    <t>Fulfilment by others</t>
  </si>
  <si>
    <t>Revenue</t>
  </si>
  <si>
    <t>Item price</t>
  </si>
  <si>
    <t>Cost</t>
  </si>
  <si>
    <t>Shipping</t>
  </si>
  <si>
    <t>Seller proceeds</t>
  </si>
  <si>
    <t>Total revenue</t>
  </si>
  <si>
    <t>Net profit</t>
  </si>
  <si>
    <t>Selling on eMAG Marketplace (or other)</t>
  </si>
  <si>
    <t>Fulfilment Cost</t>
  </si>
  <si>
    <t>Cost of Seller Fulfilment</t>
  </si>
  <si>
    <t>Labour</t>
  </si>
  <si>
    <t>Packaging material</t>
  </si>
  <si>
    <t>Ship to customer</t>
  </si>
  <si>
    <t>Customer service</t>
  </si>
  <si>
    <t>Fulfilment fees</t>
  </si>
  <si>
    <t>Ship to eMAG</t>
  </si>
  <si>
    <t>Total fulfilment cost</t>
  </si>
  <si>
    <t>Storage cost</t>
  </si>
  <si>
    <t>Monthly storage cost per unit</t>
  </si>
  <si>
    <t>Estimated monthly units sold with Seller Fulfilment</t>
  </si>
  <si>
    <t>Average inventory units stored</t>
  </si>
  <si>
    <t>Estimated monthly sales increase by FBE</t>
  </si>
  <si>
    <t>Storage cost per unit</t>
  </si>
  <si>
    <t>Estimated monthly sales increase with fulfilment by "other"</t>
  </si>
  <si>
    <t>Other Fees &amp; Discounts</t>
  </si>
  <si>
    <t>Discounts</t>
  </si>
  <si>
    <t>discount description</t>
  </si>
  <si>
    <t>Other Fees</t>
  </si>
  <si>
    <t>fee description</t>
  </si>
  <si>
    <t>Cost of product</t>
  </si>
  <si>
    <t>Profitability</t>
  </si>
  <si>
    <t>Net margin</t>
  </si>
  <si>
    <r>
      <rPr>
        <rFont val="Calibri"/>
        <b/>
        <color theme="1"/>
        <sz val="11.0"/>
      </rPr>
      <t xml:space="preserve">Search here </t>
    </r>
    <r>
      <rPr>
        <rFont val="Calibri"/>
        <b/>
        <color theme="1"/>
        <sz val="11.0"/>
      </rPr>
      <t>↓</t>
    </r>
  </si>
  <si>
    <t>desktop</t>
  </si>
  <si>
    <t>Results ↓</t>
  </si>
  <si>
    <t>RANK</t>
  </si>
  <si>
    <t>search id</t>
  </si>
  <si>
    <t>search supracategory</t>
  </si>
  <si>
    <t>search category</t>
  </si>
  <si>
    <t>search subcategory</t>
  </si>
  <si>
    <t>Gift</t>
  </si>
  <si>
    <t>Gift ideas</t>
  </si>
  <si>
    <t>Car detergents</t>
  </si>
  <si>
    <t>Car maintenance products</t>
  </si>
  <si>
    <t>Covers</t>
  </si>
  <si>
    <t>Interior Car Mirrors</t>
  </si>
  <si>
    <t>Decorative Car Antenna</t>
  </si>
  <si>
    <t>Ailerons</t>
  </si>
  <si>
    <t>Spoiler</t>
  </si>
  <si>
    <t>Car Tuning Accesssories</t>
  </si>
  <si>
    <t>Car Ornaments</t>
  </si>
  <si>
    <t>Radar Detectors</t>
  </si>
  <si>
    <t>Car DVD Players</t>
  </si>
  <si>
    <t>Car CD Changer</t>
  </si>
  <si>
    <t>Toys and scale motorcycle models</t>
  </si>
  <si>
    <t>Snowmobile protective gear</t>
  </si>
  <si>
    <t>Rim accessories</t>
  </si>
  <si>
    <t>Tire accessories</t>
  </si>
  <si>
    <t>Luxury perfumes</t>
  </si>
  <si>
    <t>Pregnancy t-shirts</t>
  </si>
  <si>
    <t>Pregnancy blouses and shirts</t>
  </si>
  <si>
    <t>Pregnancy trousers, jeans and leggings</t>
  </si>
  <si>
    <t>Pregnancy knitwear</t>
  </si>
  <si>
    <t>Pregnancy coats and jackets</t>
  </si>
  <si>
    <t>Pregnancy underwear and pyjamas</t>
  </si>
  <si>
    <t>Pregnancy dresses and skirts</t>
  </si>
  <si>
    <t>Romanian traditional products</t>
  </si>
  <si>
    <t>Folk Costumes</t>
  </si>
  <si>
    <t>Selected beverages</t>
  </si>
  <si>
    <t>OTC Medicines and Medical Supplies</t>
  </si>
  <si>
    <t>Vitamins, supplements and remedies</t>
  </si>
  <si>
    <t>Antibacterial gel</t>
  </si>
  <si>
    <t>Audio, E-Books &amp; Drones</t>
  </si>
  <si>
    <t>Drones &amp; accessories</t>
  </si>
  <si>
    <t>Accessories Consoles &amp; PC</t>
  </si>
  <si>
    <t>Gamepad, Joysticks &amp; Gaming Headphones</t>
  </si>
  <si>
    <t>Action cameras accessories</t>
  </si>
  <si>
    <t>Domestic hot water heaters</t>
  </si>
  <si>
    <t>Bread machines</t>
  </si>
  <si>
    <t>Steam cleaners</t>
  </si>
  <si>
    <t>Smart Home</t>
  </si>
  <si>
    <t>Men Trench Coats</t>
  </si>
  <si>
    <t>Women Trench Coats</t>
  </si>
  <si>
    <t>Men Cufflinks</t>
  </si>
  <si>
    <t>Men Boot</t>
  </si>
  <si>
    <t>Children ski costumes</t>
  </si>
  <si>
    <t>Children trousers and overalls</t>
  </si>
  <si>
    <t>Children apres ski boots</t>
  </si>
  <si>
    <t>Children loafers</t>
  </si>
  <si>
    <t>Girls Flats</t>
  </si>
  <si>
    <t>Newborn overalls</t>
  </si>
  <si>
    <t>Baby footed pants</t>
  </si>
  <si>
    <t>Newborn beanies</t>
  </si>
  <si>
    <t>Newborn gloves</t>
  </si>
  <si>
    <t>Newborn snowsuits</t>
  </si>
  <si>
    <t>Baby and children bodys</t>
  </si>
  <si>
    <t>Sports bras</t>
  </si>
  <si>
    <t>Sports clothing sets and equipment</t>
  </si>
  <si>
    <t>Sports sweatshirts</t>
  </si>
  <si>
    <t>Sports undershirts</t>
  </si>
  <si>
    <t>Sports blouses</t>
  </si>
  <si>
    <t>Sports t-shirts</t>
  </si>
  <si>
    <t>Sports skirts</t>
  </si>
  <si>
    <t>Sports trousers</t>
  </si>
  <si>
    <t>Sport dresses</t>
  </si>
  <si>
    <t>Sports underwear</t>
  </si>
  <si>
    <t>Sports waistcoats</t>
  </si>
  <si>
    <t>Sports jackets</t>
  </si>
  <si>
    <t>Sports scarfs</t>
  </si>
  <si>
    <t>Sports socks</t>
  </si>
  <si>
    <t>Sports hats</t>
  </si>
  <si>
    <t>Sports caps and bandanas</t>
  </si>
  <si>
    <t>Sports sandals</t>
  </si>
  <si>
    <t>Sports shoes</t>
  </si>
  <si>
    <t>Sports slippers</t>
  </si>
  <si>
    <t>Sports boots</t>
  </si>
  <si>
    <t>Hydration and Nutrition</t>
  </si>
  <si>
    <t>Panels and Fence elements</t>
  </si>
  <si>
    <t>Bathtubes, showers and shower doors</t>
  </si>
  <si>
    <t>Plumbing</t>
  </si>
  <si>
    <t>Furniture sets</t>
  </si>
  <si>
    <t>Bookcases</t>
  </si>
  <si>
    <t>Mattresses &amp; Mattress Protectors</t>
  </si>
  <si>
    <t>Mattress pads</t>
  </si>
  <si>
    <t>Beds and Blankets</t>
  </si>
  <si>
    <t>Kitchen aprons</t>
  </si>
  <si>
    <t>Dinnerware sets</t>
  </si>
  <si>
    <t>Inflatable swimming pools</t>
  </si>
  <si>
    <t>Other</t>
  </si>
  <si>
    <t>Educational toys</t>
  </si>
  <si>
    <t>Children trampolines</t>
  </si>
  <si>
    <t>Kids scooters</t>
  </si>
  <si>
    <t>Children Roller Blades</t>
  </si>
  <si>
    <t>Soft lines</t>
  </si>
  <si>
    <t>Storage fees / cubic meter/ day</t>
  </si>
  <si>
    <t>Type</t>
  </si>
  <si>
    <t>Daily price RON</t>
  </si>
  <si>
    <t>Oth Daily price RON</t>
  </si>
  <si>
    <t>Oth Monthly price EUR</t>
  </si>
  <si>
    <t>Oct - Dec (first 30 days from supply)</t>
  </si>
  <si>
    <t>Jan - Sep (31-180 days from supply)</t>
  </si>
  <si>
    <t>Oct - Dec (31-180 days from supply)</t>
  </si>
  <si>
    <t>Jan - Sep (181-365 + 90 days from supply)</t>
  </si>
  <si>
    <t>Oct - Dec (181-365 + 90 days from supply)</t>
  </si>
  <si>
    <t>Month</t>
  </si>
  <si>
    <t>January</t>
  </si>
  <si>
    <t>February</t>
  </si>
  <si>
    <t>March</t>
  </si>
  <si>
    <t>April</t>
  </si>
  <si>
    <t>May</t>
  </si>
  <si>
    <t>June</t>
  </si>
  <si>
    <t>July</t>
  </si>
  <si>
    <t>August</t>
  </si>
  <si>
    <t>September</t>
  </si>
  <si>
    <t>October</t>
  </si>
  <si>
    <t>November</t>
  </si>
  <si>
    <t>December</t>
  </si>
  <si>
    <r>
      <rPr>
        <rFont val="Calibri"/>
        <b/>
        <color theme="1"/>
        <sz val="11.0"/>
      </rPr>
      <t xml:space="preserve">1. </t>
    </r>
    <r>
      <rPr>
        <rFont val="Calibri"/>
        <color theme="1"/>
        <sz val="11.0"/>
      </rPr>
      <t>First 30 days from supply</t>
    </r>
  </si>
  <si>
    <t>Free</t>
  </si>
  <si>
    <r>
      <rPr>
        <rFont val="Calibri"/>
        <b/>
        <color theme="1"/>
        <sz val="11.0"/>
      </rPr>
      <t xml:space="preserve">2. </t>
    </r>
    <r>
      <rPr>
        <rFont val="Calibri"/>
        <color theme="1"/>
        <sz val="11.0"/>
      </rPr>
      <t>31 - 180 days from supply</t>
    </r>
  </si>
  <si>
    <t>January-September</t>
  </si>
  <si>
    <t>2.5 RON/day/m3</t>
  </si>
  <si>
    <t>October-December</t>
  </si>
  <si>
    <t>3.0 RON/day/m3</t>
  </si>
  <si>
    <r>
      <rPr>
        <rFont val="Calibri"/>
        <b/>
        <color theme="1"/>
        <sz val="11.0"/>
      </rPr>
      <t xml:space="preserve">3. </t>
    </r>
    <r>
      <rPr>
        <rFont val="Calibri"/>
        <color theme="1"/>
        <sz val="11.0"/>
      </rPr>
      <t>181 - 365 plus 90 days from supply</t>
    </r>
  </si>
  <si>
    <t xml:space="preserve">choose currency &gt;&gt; </t>
  </si>
  <si>
    <t>2.5 + 1.5 RON/day/m3</t>
  </si>
  <si>
    <t>3.0 + 1.5 RON/day/m3</t>
  </si>
  <si>
    <t>*cc &gt;&gt;</t>
  </si>
  <si>
    <t>chosen currency</t>
  </si>
  <si>
    <t>Order Fee RON</t>
  </si>
  <si>
    <t>Removal Fee RON</t>
  </si>
  <si>
    <t>Disposal Fee RON</t>
  </si>
  <si>
    <t>Oth Order Fee EUR</t>
  </si>
  <si>
    <t>Oth Order Fee RON</t>
  </si>
  <si>
    <t>Order Fee *cc</t>
  </si>
  <si>
    <t>Removal Fee *cc</t>
  </si>
  <si>
    <t>Disposal Fee *cc</t>
  </si>
  <si>
    <t>Exchange Rates</t>
  </si>
  <si>
    <t>Data source:</t>
  </si>
  <si>
    <t>https://www.cursbnr.ro</t>
  </si>
  <si>
    <t>last refresh on ⬇</t>
  </si>
  <si>
    <t>Currency</t>
  </si>
  <si>
    <t>updated value</t>
  </si>
  <si>
    <t>Symbol</t>
  </si>
  <si>
    <t>Denomination</t>
  </si>
  <si>
    <t>insert ⬇</t>
  </si>
  <si>
    <t>Simbol</t>
  </si>
  <si>
    <t>Denumire</t>
  </si>
  <si>
    <t>21.07.2022</t>
  </si>
  <si>
    <t>21.07.20222</t>
  </si>
  <si>
    <t>Romanian Leu</t>
  </si>
  <si>
    <t>Euro</t>
  </si>
  <si>
    <t>USD</t>
  </si>
  <si>
    <t>Dolarul SUA</t>
  </si>
  <si>
    <t>US Dollar</t>
  </si>
  <si>
    <t>XAU</t>
  </si>
  <si>
    <t>Gramul de aur</t>
  </si>
  <si>
    <t>GBP</t>
  </si>
  <si>
    <t>Pound Sterling</t>
  </si>
  <si>
    <t>AUD</t>
  </si>
  <si>
    <t>Dolarul australian</t>
  </si>
  <si>
    <t>CHF</t>
  </si>
  <si>
    <t>Swiss Franc</t>
  </si>
  <si>
    <t>CAD</t>
  </si>
  <si>
    <t>Dolarul canadian</t>
  </si>
  <si>
    <t>CNY</t>
  </si>
  <si>
    <t>Chinese Yuan</t>
  </si>
  <si>
    <t>Francul elveţian</t>
  </si>
  <si>
    <t>Canadian Dollar</t>
  </si>
  <si>
    <t>CZK</t>
  </si>
  <si>
    <t>Coroana cehă</t>
  </si>
  <si>
    <t>Australian Dollar</t>
  </si>
  <si>
    <t>DKK</t>
  </si>
  <si>
    <t>Coroana daneză</t>
  </si>
  <si>
    <t>NZD</t>
  </si>
  <si>
    <t>New Zealand Dollar</t>
  </si>
  <si>
    <t>EGP</t>
  </si>
  <si>
    <t>Lira egipteană</t>
  </si>
  <si>
    <t>SEK</t>
  </si>
  <si>
    <t>Swedish Krona</t>
  </si>
  <si>
    <t>Lira sterlină</t>
  </si>
  <si>
    <t>Danish Krone</t>
  </si>
  <si>
    <t>100HUF</t>
  </si>
  <si>
    <t>100 Forinți maghiari</t>
  </si>
  <si>
    <t>NOK</t>
  </si>
  <si>
    <t>Norvegian Krone</t>
  </si>
  <si>
    <t>100JPY</t>
  </si>
  <si>
    <t>100 Yeni japonezi</t>
  </si>
  <si>
    <t>Czech Koruna</t>
  </si>
  <si>
    <t>MDL</t>
  </si>
  <si>
    <t>Leul moldovenesc</t>
  </si>
  <si>
    <t>RUB</t>
  </si>
  <si>
    <t>Russian Ruble</t>
  </si>
  <si>
    <t>Coroana norvegiană</t>
  </si>
  <si>
    <t>PLN</t>
  </si>
  <si>
    <t>Poland złoty</t>
  </si>
  <si>
    <t>Zlotul polonez</t>
  </si>
  <si>
    <t>Moldovan Leu</t>
  </si>
  <si>
    <t>Coroana suedeză</t>
  </si>
  <si>
    <t>Egyptian Pound</t>
  </si>
  <si>
    <t>TRY</t>
  </si>
  <si>
    <t>Noua lira turcească</t>
  </si>
  <si>
    <t>100 Hungarian Forint</t>
  </si>
  <si>
    <t>XDR</t>
  </si>
  <si>
    <t>DST</t>
  </si>
  <si>
    <t>100 Japanese Yen</t>
  </si>
  <si>
    <t>Rubla rusească</t>
  </si>
  <si>
    <t>Turkish lira</t>
  </si>
  <si>
    <t>BGN</t>
  </si>
  <si>
    <t>Leva bulgarească</t>
  </si>
  <si>
    <t>ZAR</t>
  </si>
  <si>
    <t>Randul sud-african</t>
  </si>
  <si>
    <t>Bulgarian Lev</t>
  </si>
  <si>
    <t>BRL</t>
  </si>
  <si>
    <t>Realul brazilian</t>
  </si>
  <si>
    <t>South African Rand</t>
  </si>
  <si>
    <t>Renminbi-ul chinezesc
(RMB)</t>
  </si>
  <si>
    <t>Brazilian Real</t>
  </si>
  <si>
    <t>INR</t>
  </si>
  <si>
    <t>Rupia indiană</t>
  </si>
  <si>
    <t>Indian Rupee</t>
  </si>
  <si>
    <t>100KRW</t>
  </si>
  <si>
    <t>100 Woni sud-coreeni</t>
  </si>
  <si>
    <t>100 South Korean won</t>
  </si>
  <si>
    <t>MXN</t>
  </si>
  <si>
    <t>Peso-ul mexican</t>
  </si>
  <si>
    <t>Mexican Peso</t>
  </si>
  <si>
    <t>Dolarul neo-zeelandez</t>
  </si>
  <si>
    <t>RSD</t>
  </si>
  <si>
    <t>Serbian Dinar</t>
  </si>
  <si>
    <t>Dinarul sârbesc</t>
  </si>
  <si>
    <t>UAH</t>
  </si>
  <si>
    <t>Ukrainian hryvnia</t>
  </si>
  <si>
    <t>Hryvna ucraineană</t>
  </si>
  <si>
    <t>AED</t>
  </si>
  <si>
    <t>United Arab Emirates Dirham</t>
  </si>
  <si>
    <t>Dirhamul Emiratelor
Arabe</t>
  </si>
  <si>
    <t>HRK</t>
  </si>
  <si>
    <t>Croatian Kuna</t>
  </si>
  <si>
    <t>Kuna croată</t>
  </si>
  <si>
    <t>THB</t>
  </si>
  <si>
    <t>Thai Baht</t>
  </si>
  <si>
    <t>Bahtul thailandez</t>
  </si>
  <si>
    <t>Gram of Gold</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</si>
</sst>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0.0%"/>
    <numFmt numFmtId="165" formatCode="[$-409]d\-mmm\-yy"/>
    <numFmt numFmtId="166" formatCode="#,##0.0000_);\(#,##0.0000\)"/>
    <numFmt numFmtId="167" formatCode="_(* #,##0_);_(* \(#,##0\);_(* &quot;-&quot;??_);_(@_)"/>
    <numFmt numFmtId="168" formatCode="_(* #,##0.00_);_(* \(#,##0.00\);_(* &quot;-&quot;??_);_(@_)"/>
    <numFmt numFmtId="169" formatCode="_(* #,##0.0000_);_(* \(#,##0.0000\);_(* &quot;-&quot;??_);_(@_)"/>
    <numFmt numFmtId="170" formatCode="#,##0.0000"/>
    <numFmt numFmtId="171" formatCode="dd\.mm\.yy"/>
    <numFmt numFmtId="172" formatCode="#,##0.00;[Red]\-#,##0.00"/>
    <numFmt numFmtId="173" formatCode="0.0000"/>
  </numFmts>
  <fonts count="22">
    <font>
      <sz val="11.0"/>
      <color theme="1"/>
      <name val="Calibri"/>
      <scheme val="minor"/>
    </font>
    <font>
      <sz val="11.0"/>
      <color theme="1"/>
      <name val="Calibri"/>
    </font>
    <font>
      <sz val="11.0"/>
      <color rgb="FF92D050"/>
      <name val="Calibri"/>
    </font>
    <font>
      <sz val="11.0"/>
      <color rgb="FF00B0F0"/>
      <name val="Calibri"/>
    </font>
    <font>
      <sz val="11.0"/>
      <color rgb="FFFFD965"/>
      <name val="Calibri"/>
    </font>
    <font>
      <b/>
      <sz val="11.0"/>
      <color theme="1"/>
      <name val="Calibri"/>
    </font>
    <font>
      <b/>
      <sz val="28.0"/>
      <color rgb="FF002060"/>
      <name val="Calibri"/>
    </font>
    <font/>
    <font>
      <i/>
      <sz val="11.0"/>
      <color theme="1"/>
      <name val="Calibri"/>
    </font>
    <font>
      <b/>
      <sz val="11.0"/>
      <color rgb="FF2F5496"/>
      <name val="Calibri"/>
    </font>
    <font>
      <b/>
      <sz val="14.0"/>
      <color theme="1"/>
      <name val="Calibri"/>
    </font>
    <font>
      <sz val="11.0"/>
      <color rgb="FFFF0000"/>
      <name val="Calibri"/>
    </font>
    <font>
      <sz val="11.0"/>
      <color rgb="FF2F5496"/>
      <name val="Calibri"/>
    </font>
    <font>
      <i/>
      <sz val="8.0"/>
      <color theme="1"/>
      <name val="Calibri"/>
    </font>
    <font>
      <sz val="11.0"/>
      <color theme="0"/>
      <name val="Calibri"/>
    </font>
    <font>
      <b/>
      <sz val="12.0"/>
      <color theme="1"/>
      <name val="Calibri"/>
    </font>
    <font>
      <i/>
      <sz val="11.0"/>
      <color rgb="FF7F7F7F"/>
      <name val="Calibri"/>
    </font>
    <font>
      <sz val="11.0"/>
      <color rgb="FF548135"/>
      <name val="Calibri"/>
    </font>
    <font>
      <i/>
      <sz val="11.0"/>
      <color theme="1"/>
      <name val="Arimo"/>
    </font>
    <font>
      <b/>
      <sz val="11.0"/>
      <color rgb="FF002060"/>
      <name val="Calibri"/>
    </font>
    <font>
      <u/>
      <sz val="11.0"/>
      <color theme="10"/>
      <name val="Calibri"/>
    </font>
    <font>
      <color theme="1"/>
      <name val="Calibri"/>
      <scheme val="minor"/>
    </font>
  </fonts>
  <fills count="29">
    <fill>
      <patternFill patternType="none"/>
    </fill>
    <fill>
      <patternFill patternType="lightGray"/>
    </fill>
    <fill>
      <patternFill patternType="solid">
        <fgColor rgb="FFFFFF00"/>
        <bgColor rgb="FFFFFF00"/>
      </patternFill>
    </fill>
    <fill>
      <patternFill patternType="solid">
        <fgColor theme="7"/>
        <bgColor theme="7"/>
      </patternFill>
    </fill>
    <fill>
      <patternFill patternType="solid">
        <fgColor rgb="FF92D050"/>
        <bgColor rgb="FF92D050"/>
      </patternFill>
    </fill>
    <fill>
      <patternFill patternType="solid">
        <fgColor rgb="FF00B0F0"/>
        <bgColor rgb="FF00B0F0"/>
      </patternFill>
    </fill>
    <fill>
      <patternFill patternType="solid">
        <fgColor rgb="FFFFD965"/>
        <bgColor rgb="FFFFD965"/>
      </patternFill>
    </fill>
    <fill>
      <patternFill patternType="solid">
        <fgColor rgb="FFE2EFD9"/>
        <bgColor rgb="FFE2EFD9"/>
      </patternFill>
    </fill>
    <fill>
      <patternFill patternType="solid">
        <fgColor rgb="FFDEEAF6"/>
        <bgColor rgb="FFDEEAF6"/>
      </patternFill>
    </fill>
    <fill>
      <patternFill patternType="solid">
        <fgColor rgb="FFBDD6EE"/>
        <bgColor rgb="FFBDD6EE"/>
      </patternFill>
    </fill>
    <fill>
      <patternFill patternType="solid">
        <fgColor rgb="FFC5E0B3"/>
        <bgColor rgb="FFC5E0B3"/>
      </patternFill>
    </fill>
    <fill>
      <patternFill patternType="solid">
        <fgColor rgb="FFADB9CA"/>
        <bgColor rgb="FFADB9CA"/>
      </patternFill>
    </fill>
    <fill>
      <patternFill patternType="solid">
        <fgColor rgb="FFFBE4D5"/>
        <bgColor rgb="FFFBE4D5"/>
      </patternFill>
    </fill>
    <fill>
      <patternFill patternType="solid">
        <fgColor rgb="FFFEF2CB"/>
        <bgColor rgb="FFFEF2CB"/>
      </patternFill>
    </fill>
    <fill>
      <patternFill patternType="solid">
        <fgColor rgb="FFA5A5A5"/>
        <bgColor rgb="FFA5A5A5"/>
      </patternFill>
    </fill>
    <fill>
      <patternFill patternType="solid">
        <fgColor rgb="FF8496B0"/>
        <bgColor rgb="FF8496B0"/>
      </patternFill>
    </fill>
    <fill>
      <patternFill patternType="solid">
        <fgColor rgb="FFD9E2F3"/>
        <bgColor rgb="FFD9E2F3"/>
      </patternFill>
    </fill>
    <fill>
      <patternFill patternType="solid">
        <fgColor rgb="FFFFEDB3"/>
        <bgColor rgb="FFFFEDB3"/>
      </patternFill>
    </fill>
    <fill>
      <patternFill patternType="solid">
        <fgColor rgb="FFFFE598"/>
        <bgColor rgb="FFFFE598"/>
      </patternFill>
    </fill>
    <fill>
      <patternFill patternType="solid">
        <fgColor rgb="FF9CC2E5"/>
        <bgColor rgb="FF9CC2E5"/>
      </patternFill>
    </fill>
    <fill>
      <patternFill patternType="solid">
        <fgColor rgb="FFF2F2F2"/>
        <bgColor rgb="FFF2F2F2"/>
      </patternFill>
    </fill>
    <fill>
      <patternFill patternType="solid">
        <fgColor rgb="FFD6DCE4"/>
        <bgColor rgb="FFD6DCE4"/>
      </patternFill>
    </fill>
    <fill>
      <patternFill patternType="solid">
        <fgColor rgb="FFE6E9EE"/>
        <bgColor rgb="FFE6E9EE"/>
      </patternFill>
    </fill>
    <fill>
      <patternFill patternType="solid">
        <fgColor theme="0"/>
        <bgColor theme="0"/>
      </patternFill>
    </fill>
    <fill>
      <patternFill patternType="solid">
        <fgColor rgb="FF61D6FF"/>
        <bgColor rgb="FF61D6FF"/>
      </patternFill>
    </fill>
    <fill>
      <patternFill patternType="solid">
        <fgColor rgb="FFC4E59F"/>
        <bgColor rgb="FFC4E59F"/>
      </patternFill>
    </fill>
    <fill>
      <patternFill patternType="solid">
        <fgColor rgb="FFD0CECE"/>
        <bgColor rgb="FFD0CECE"/>
      </patternFill>
    </fill>
    <fill>
      <patternFill patternType="solid">
        <fgColor rgb="FFA8D08D"/>
        <bgColor rgb="FFA8D08D"/>
      </patternFill>
    </fill>
    <fill>
      <patternFill patternType="solid">
        <fgColor rgb="FFECF5E7"/>
        <bgColor rgb="FFECF5E7"/>
      </patternFill>
    </fill>
  </fills>
  <borders count="24">
    <border/>
    <border>
      <left/>
      <right/>
      <top/>
      <bottom/>
    </border>
    <border>
      <left/>
      <top/>
      <bottom/>
    </border>
    <border>
      <top/>
      <bottom/>
    </border>
    <border>
      <right/>
      <top/>
      <bottom/>
    </border>
    <border>
      <right style="thin">
        <color rgb="FF7030A0"/>
      </right>
      <top/>
      <bottom/>
    </border>
    <border>
      <left style="thin">
        <color rgb="FF7030A0"/>
      </left>
      <right style="thin">
        <color rgb="FF7030A0"/>
      </right>
      <top style="thin">
        <color rgb="FF7030A0"/>
      </top>
      <bottom style="thin">
        <color rgb="FF7030A0"/>
      </bottom>
    </border>
    <border>
      <left/>
      <right/>
      <top style="thin">
        <color theme="4"/>
      </top>
    </border>
    <border>
      <left style="thin">
        <color rgb="FF7030A0"/>
      </left>
      <top style="thin">
        <color rgb="FF7030A0"/>
      </top>
      <bottom style="thin">
        <color rgb="FF7030A0"/>
      </bottom>
    </border>
    <border>
      <right style="thin">
        <color rgb="FF7030A0"/>
      </right>
      <top style="thin">
        <color rgb="FF7030A0"/>
      </top>
      <bottom style="thin">
        <color rgb="FF7030A0"/>
      </bottom>
    </border>
    <border>
      <left/>
      <right/>
      <bottom/>
    </border>
    <border>
      <left style="thick">
        <color rgb="FF0070C0"/>
      </left>
      <right/>
      <top/>
      <bottom/>
    </border>
    <border>
      <left style="thick">
        <color rgb="FF0070C0"/>
      </left>
    </border>
    <border>
      <left/>
      <right/>
      <top style="thin">
        <color theme="4"/>
      </top>
      <bottom style="thin">
        <color theme="4"/>
      </bottom>
    </border>
    <border>
      <left style="thin">
        <color rgb="FF000000"/>
      </left>
      <right style="thin">
        <color rgb="FF000000"/>
      </right>
      <top style="thin">
        <color rgb="FF000000"/>
      </top>
      <bottom style="thin">
        <color rgb="FF000000"/>
      </bottom>
    </border>
    <border>
      <left style="thin">
        <color rgb="FF000000"/>
      </left>
    </border>
    <border>
      <bottom style="thin">
        <color theme="9"/>
      </bottom>
    </border>
    <border>
      <bottom style="thin">
        <color rgb="FF000000"/>
      </bottom>
    </border>
    <border>
      <left style="thin">
        <color rgb="FF000000"/>
      </left>
      <top style="thin">
        <color rgb="FF000000"/>
      </top>
    </border>
    <border>
      <right style="thin">
        <color rgb="FF000000"/>
      </right>
      <top style="thin">
        <color rgb="FF000000"/>
      </top>
    </border>
    <border>
      <right style="thin">
        <color rgb="FF000000"/>
      </right>
    </border>
    <border>
      <left style="thin">
        <color rgb="FF000000"/>
      </left>
      <bottom style="thin">
        <color rgb="FF000000"/>
      </bottom>
    </border>
    <border>
      <right style="thin">
        <color rgb="FF000000"/>
      </right>
      <bottom style="thin">
        <color rgb="FF000000"/>
      </bottom>
    </border>
    <border>
      <left/>
      <right/>
      <top style="thin">
        <color rgb="FF8EAADB"/>
      </top>
      <bottom style="thin">
        <color rgb="FF8EAADB"/>
      </bottom>
    </border>
  </borders>
  <cellStyleXfs count="1">
    <xf borderId="0" fillId="0" fontId="0" numFmtId="0" applyAlignment="1" applyFont="1"/>
  </cellStyleXfs>
  <cellXfs count="196">
    <xf borderId="0" fillId="0" fontId="0" numFmtId="0" xfId="0" applyAlignment="1" applyFont="1">
      <alignment readingOrder="0" shrinkToFit="0" vertical="bottom" wrapText="0"/>
    </xf>
    <xf borderId="1" fillId="2" fontId="1" numFmtId="0" xfId="0" applyAlignment="1" applyBorder="1" applyFill="1" applyFont="1">
      <alignment horizontal="left" vertical="top"/>
    </xf>
    <xf borderId="1" fillId="3" fontId="1" numFmtId="0" xfId="0" applyAlignment="1" applyBorder="1" applyFill="1" applyFont="1">
      <alignment horizontal="left" vertical="top"/>
    </xf>
    <xf borderId="0" fillId="0" fontId="1" numFmtId="0" xfId="0" applyFont="1"/>
    <xf borderId="1" fillId="4" fontId="2" numFmtId="164" xfId="0" applyBorder="1" applyFill="1" applyFont="1" applyNumberFormat="1"/>
    <xf borderId="1" fillId="5" fontId="3" numFmtId="164" xfId="0" applyBorder="1" applyFill="1" applyFont="1" applyNumberFormat="1"/>
    <xf borderId="1" fillId="6" fontId="4" numFmtId="10" xfId="0" applyBorder="1" applyFill="1" applyFont="1" applyNumberFormat="1"/>
    <xf borderId="0" fillId="0" fontId="5" numFmtId="0" xfId="0" applyAlignment="1" applyFont="1">
      <alignment horizontal="left" vertical="top"/>
    </xf>
    <xf borderId="0" fillId="0" fontId="5" numFmtId="0" xfId="0" applyFont="1"/>
    <xf borderId="0" fillId="0" fontId="1" numFmtId="4" xfId="0" applyAlignment="1" applyFont="1" applyNumberFormat="1">
      <alignment horizontal="center" vertical="center"/>
    </xf>
    <xf borderId="0" fillId="0" fontId="1" numFmtId="0" xfId="0" applyAlignment="1" applyFont="1">
      <alignment vertical="center"/>
    </xf>
    <xf borderId="0" fillId="0" fontId="1" numFmtId="4" xfId="0" applyFont="1" applyNumberFormat="1"/>
    <xf borderId="0" fillId="0" fontId="1" numFmtId="4" xfId="0" applyFont="1" applyNumberFormat="1"/>
    <xf borderId="0" fillId="0" fontId="6" numFmtId="0" xfId="0" applyAlignment="1" applyFont="1">
      <alignment horizontal="left" shrinkToFit="0" vertical="center" wrapText="1"/>
    </xf>
    <xf borderId="1" fillId="7" fontId="1" numFmtId="0" xfId="0" applyAlignment="1" applyBorder="1" applyFill="1" applyFont="1">
      <alignment horizontal="right" vertical="center"/>
    </xf>
    <xf borderId="2" fillId="7" fontId="1" numFmtId="0" xfId="0" applyAlignment="1" applyBorder="1" applyFont="1">
      <alignment horizontal="left" vertical="center"/>
    </xf>
    <xf borderId="3" fillId="0" fontId="7" numFmtId="0" xfId="0" applyBorder="1" applyFont="1"/>
    <xf borderId="4" fillId="0" fontId="7" numFmtId="0" xfId="0" applyBorder="1" applyFont="1"/>
    <xf borderId="2" fillId="8" fontId="1" numFmtId="0" xfId="0" applyAlignment="1" applyBorder="1" applyFill="1" applyFont="1">
      <alignment horizontal="right" vertical="center"/>
    </xf>
    <xf borderId="5" fillId="0" fontId="7" numFmtId="0" xfId="0" applyBorder="1" applyFont="1"/>
    <xf borderId="6" fillId="8" fontId="1" numFmtId="0" xfId="0" applyAlignment="1" applyBorder="1" applyFont="1">
      <alignment horizontal="center" vertical="center"/>
    </xf>
    <xf borderId="1" fillId="8" fontId="8" numFmtId="0" xfId="0" applyAlignment="1" applyBorder="1" applyFont="1">
      <alignment vertical="center"/>
    </xf>
    <xf borderId="2" fillId="8" fontId="1" numFmtId="0" xfId="0" applyAlignment="1" applyBorder="1" applyFont="1">
      <alignment horizontal="center" vertical="center"/>
    </xf>
    <xf borderId="2" fillId="7" fontId="1" numFmtId="0" xfId="0" applyAlignment="1" applyBorder="1" applyFont="1">
      <alignment horizontal="center" vertical="center"/>
    </xf>
    <xf borderId="2" fillId="2" fontId="1" numFmtId="0" xfId="0" applyAlignment="1" applyBorder="1" applyFont="1">
      <alignment horizontal="center" vertical="center"/>
    </xf>
    <xf borderId="2" fillId="7" fontId="1" numFmtId="165" xfId="0" applyAlignment="1" applyBorder="1" applyFont="1" applyNumberFormat="1">
      <alignment horizontal="left" vertical="center"/>
    </xf>
    <xf borderId="2" fillId="9" fontId="1" numFmtId="0" xfId="0" applyAlignment="1" applyBorder="1" applyFill="1" applyFont="1">
      <alignment horizontal="right" vertical="center"/>
    </xf>
    <xf borderId="1" fillId="9" fontId="1" numFmtId="166" xfId="0" applyAlignment="1" applyBorder="1" applyFont="1" applyNumberFormat="1">
      <alignment horizontal="center" vertical="center"/>
    </xf>
    <xf borderId="1" fillId="9" fontId="1" numFmtId="0" xfId="0" applyBorder="1" applyFont="1"/>
    <xf borderId="7" fillId="8" fontId="9" numFmtId="0" xfId="0" applyAlignment="1" applyBorder="1" applyFont="1">
      <alignment horizontal="left" shrinkToFit="0" vertical="top" wrapText="1"/>
    </xf>
    <xf borderId="7" fillId="7" fontId="9" numFmtId="0" xfId="0" applyAlignment="1" applyBorder="1" applyFont="1">
      <alignment horizontal="left" shrinkToFit="0" vertical="center" wrapText="1"/>
    </xf>
    <xf borderId="7" fillId="10" fontId="9" numFmtId="0" xfId="0" applyAlignment="1" applyBorder="1" applyFill="1" applyFont="1">
      <alignment horizontal="left" shrinkToFit="0" vertical="center" wrapText="1"/>
    </xf>
    <xf borderId="7" fillId="2" fontId="9" numFmtId="0" xfId="0" applyAlignment="1" applyBorder="1" applyFont="1">
      <alignment horizontal="left" shrinkToFit="0" vertical="center" wrapText="1"/>
    </xf>
    <xf borderId="1" fillId="11" fontId="1" numFmtId="0" xfId="0" applyAlignment="1" applyBorder="1" applyFill="1" applyFont="1">
      <alignment horizontal="right" vertical="center"/>
    </xf>
    <xf borderId="8" fillId="11" fontId="1" numFmtId="166" xfId="0" applyAlignment="1" applyBorder="1" applyFont="1" applyNumberFormat="1">
      <alignment horizontal="left" shrinkToFit="0" vertical="center" wrapText="1"/>
    </xf>
    <xf borderId="9" fillId="0" fontId="7" numFmtId="0" xfId="0" applyBorder="1" applyFont="1"/>
    <xf borderId="1" fillId="11" fontId="1" numFmtId="166" xfId="0" applyAlignment="1" applyBorder="1" applyFont="1" applyNumberFormat="1">
      <alignment horizontal="center" vertical="center"/>
    </xf>
    <xf borderId="2" fillId="12" fontId="1" numFmtId="0" xfId="0" applyAlignment="1" applyBorder="1" applyFill="1" applyFont="1">
      <alignment horizontal="right" vertical="center"/>
    </xf>
    <xf borderId="1" fillId="12" fontId="1" numFmtId="1" xfId="0" applyAlignment="1" applyBorder="1" applyFont="1" applyNumberFormat="1">
      <alignment horizontal="center" vertical="center"/>
    </xf>
    <xf borderId="1" fillId="12" fontId="1" numFmtId="0" xfId="0" applyAlignment="1" applyBorder="1" applyFont="1">
      <alignment vertical="center"/>
    </xf>
    <xf borderId="10" fillId="0" fontId="7" numFmtId="0" xfId="0" applyBorder="1" applyFont="1"/>
    <xf borderId="0" fillId="0" fontId="1" numFmtId="0" xfId="0" applyAlignment="1" applyFont="1">
      <alignment horizontal="left" vertical="center"/>
    </xf>
    <xf borderId="0" fillId="0" fontId="1" numFmtId="0" xfId="0" applyAlignment="1" applyFont="1">
      <alignment horizontal="center" vertical="center"/>
    </xf>
    <xf borderId="0" fillId="0" fontId="10" numFmtId="0" xfId="0" applyAlignment="1" applyFont="1">
      <alignment horizontal="right" vertical="center"/>
    </xf>
    <xf borderId="1" fillId="11" fontId="1" numFmtId="167" xfId="0" applyAlignment="1" applyBorder="1" applyFont="1" applyNumberFormat="1">
      <alignment horizontal="center" vertical="center"/>
    </xf>
    <xf borderId="1" fillId="11" fontId="1" numFmtId="0" xfId="0" applyAlignment="1" applyBorder="1" applyFont="1">
      <alignment horizontal="center" vertical="center"/>
    </xf>
    <xf borderId="1" fillId="11" fontId="1" numFmtId="2" xfId="0" applyAlignment="1" applyBorder="1" applyFont="1" applyNumberFormat="1">
      <alignment horizontal="center" vertical="center"/>
    </xf>
    <xf borderId="1" fillId="11" fontId="1" numFmtId="9" xfId="0" applyAlignment="1" applyBorder="1" applyFont="1" applyNumberFormat="1">
      <alignment horizontal="center" vertical="center"/>
    </xf>
    <xf borderId="1" fillId="8" fontId="1" numFmtId="168" xfId="0" applyAlignment="1" applyBorder="1" applyFont="1" applyNumberFormat="1">
      <alignment horizontal="center" vertical="center"/>
    </xf>
    <xf borderId="1" fillId="7" fontId="1" numFmtId="168" xfId="0" applyAlignment="1" applyBorder="1" applyFont="1" applyNumberFormat="1">
      <alignment horizontal="center" vertical="center"/>
    </xf>
    <xf borderId="1" fillId="7" fontId="1" numFmtId="169" xfId="0" applyAlignment="1" applyBorder="1" applyFont="1" applyNumberFormat="1">
      <alignment horizontal="center" vertical="center"/>
    </xf>
    <xf borderId="1" fillId="10" fontId="1" numFmtId="164" xfId="0" applyAlignment="1" applyBorder="1" applyFont="1" applyNumberFormat="1">
      <alignment horizontal="center" vertical="center"/>
    </xf>
    <xf borderId="1" fillId="13" fontId="1" numFmtId="2" xfId="0" applyAlignment="1" applyBorder="1" applyFill="1" applyFont="1" applyNumberFormat="1">
      <alignment horizontal="center" vertical="center"/>
    </xf>
    <xf borderId="0" fillId="0" fontId="1" numFmtId="0" xfId="0" applyAlignment="1" applyFont="1">
      <alignment vertical="center"/>
    </xf>
    <xf borderId="0" fillId="0" fontId="10" numFmtId="0" xfId="0" applyAlignment="1" applyFont="1">
      <alignment vertical="center"/>
    </xf>
    <xf borderId="0" fillId="0" fontId="8" numFmtId="0" xfId="0" applyAlignment="1" applyFont="1">
      <alignment horizontal="center"/>
    </xf>
    <xf borderId="0" fillId="0" fontId="8" numFmtId="0" xfId="0" applyFont="1"/>
    <xf borderId="0" fillId="0" fontId="1" numFmtId="4" xfId="0" applyAlignment="1" applyFont="1" applyNumberFormat="1">
      <alignment horizontal="center" vertical="center"/>
    </xf>
    <xf borderId="0" fillId="0" fontId="1" numFmtId="170" xfId="0" applyAlignment="1" applyFont="1" applyNumberFormat="1">
      <alignment horizontal="center" vertical="center"/>
    </xf>
    <xf borderId="0" fillId="0" fontId="11" numFmtId="0" xfId="0" applyAlignment="1" applyFont="1">
      <alignment horizontal="center" vertical="center"/>
    </xf>
    <xf borderId="0" fillId="0" fontId="11" numFmtId="0" xfId="0" applyAlignment="1" applyFont="1">
      <alignment horizontal="center" shrinkToFit="0" vertical="center" wrapText="1"/>
    </xf>
    <xf borderId="1" fillId="14" fontId="1" numFmtId="0" xfId="0" applyAlignment="1" applyBorder="1" applyFill="1" applyFont="1">
      <alignment horizontal="left" shrinkToFit="0" vertical="center" wrapText="1"/>
    </xf>
    <xf borderId="1" fillId="15" fontId="1" numFmtId="0" xfId="0" applyAlignment="1" applyBorder="1" applyFill="1" applyFont="1">
      <alignment horizontal="left" shrinkToFit="0" vertical="center" wrapText="1"/>
    </xf>
    <xf borderId="1" fillId="11"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11" fillId="14" fontId="1" numFmtId="0" xfId="0" applyAlignment="1" applyBorder="1" applyFont="1">
      <alignment horizontal="left" shrinkToFit="0" vertical="center" wrapText="1"/>
    </xf>
    <xf borderId="1" fillId="8" fontId="1" numFmtId="0" xfId="0" applyAlignment="1" applyBorder="1" applyFont="1">
      <alignment horizontal="left" shrinkToFit="0" vertical="center" wrapText="1"/>
    </xf>
    <xf borderId="1" fillId="7" fontId="1" numFmtId="0" xfId="0" applyAlignment="1" applyBorder="1" applyFont="1">
      <alignment horizontal="left" shrinkToFit="0" vertical="center" wrapText="1"/>
    </xf>
    <xf borderId="1" fillId="10" fontId="1" numFmtId="0" xfId="0" applyAlignment="1" applyBorder="1" applyFont="1">
      <alignment horizontal="left" shrinkToFit="0" vertical="center" wrapText="1"/>
    </xf>
    <xf borderId="0" fillId="0" fontId="1" numFmtId="0" xfId="0" applyAlignment="1" applyFont="1">
      <alignment horizontal="left" shrinkToFit="0" vertical="center" wrapText="1"/>
    </xf>
    <xf borderId="0" fillId="0" fontId="1" numFmtId="168" xfId="0" applyAlignment="1" applyFont="1" applyNumberFormat="1">
      <alignment horizontal="center" vertical="center"/>
    </xf>
    <xf borderId="0" fillId="0" fontId="1" numFmtId="9" xfId="0" applyAlignment="1" applyFont="1" applyNumberFormat="1">
      <alignment horizontal="center" vertical="center"/>
    </xf>
    <xf borderId="0" fillId="0" fontId="1" numFmtId="1" xfId="0" applyAlignment="1" applyFont="1" applyNumberFormat="1">
      <alignment horizontal="center" vertical="center"/>
    </xf>
    <xf borderId="0" fillId="0" fontId="1" numFmtId="0" xfId="0" applyAlignment="1" applyFont="1">
      <alignment horizontal="center" vertical="center"/>
    </xf>
    <xf borderId="0" fillId="0" fontId="1" numFmtId="3" xfId="0" applyAlignment="1" applyFont="1" applyNumberFormat="1">
      <alignment horizontal="center" vertical="center"/>
    </xf>
    <xf borderId="0" fillId="0" fontId="1" numFmtId="0" xfId="0" applyFont="1"/>
    <xf borderId="0" fillId="0" fontId="1" numFmtId="171" xfId="0" applyFont="1" applyNumberFormat="1"/>
    <xf borderId="12" fillId="0" fontId="1" numFmtId="0" xfId="0" applyAlignment="1" applyBorder="1" applyFont="1">
      <alignment horizontal="left" shrinkToFit="0" vertical="center" wrapText="1"/>
    </xf>
    <xf borderId="0" fillId="0" fontId="1" numFmtId="0" xfId="0" applyAlignment="1" applyFont="1">
      <alignment horizontal="left" vertical="center"/>
    </xf>
    <xf borderId="0" fillId="0" fontId="1" numFmtId="170" xfId="0" applyAlignment="1" applyFont="1" applyNumberFormat="1">
      <alignment horizontal="center" vertical="center"/>
    </xf>
    <xf borderId="0" fillId="0" fontId="1" numFmtId="164" xfId="0" applyAlignment="1" applyFont="1" applyNumberFormat="1">
      <alignment horizontal="center" vertical="center"/>
    </xf>
    <xf borderId="12" fillId="0" fontId="1" numFmtId="0" xfId="0" applyBorder="1" applyFont="1"/>
    <xf borderId="13" fillId="2" fontId="9" numFmtId="0" xfId="0" applyAlignment="1" applyBorder="1" applyFont="1">
      <alignment horizontal="left" shrinkToFit="0" vertical="center" wrapText="1"/>
    </xf>
    <xf borderId="1" fillId="16" fontId="12" numFmtId="3" xfId="0" applyAlignment="1" applyBorder="1" applyFill="1" applyFont="1" applyNumberFormat="1">
      <alignment horizontal="center" vertical="center"/>
    </xf>
    <xf borderId="13" fillId="14" fontId="9" numFmtId="0" xfId="0" applyAlignment="1" applyBorder="1" applyFont="1">
      <alignment horizontal="left" shrinkToFit="0" vertical="center" wrapText="1"/>
    </xf>
    <xf borderId="1" fillId="16" fontId="12" numFmtId="0" xfId="0" applyAlignment="1" applyBorder="1" applyFont="1">
      <alignment horizontal="center" vertical="center"/>
    </xf>
    <xf borderId="1" fillId="16" fontId="12" numFmtId="0" xfId="0" applyAlignment="1" applyBorder="1" applyFont="1">
      <alignment horizontal="left" vertical="center"/>
    </xf>
    <xf borderId="1" fillId="16" fontId="12" numFmtId="0" xfId="0" applyBorder="1" applyFont="1"/>
    <xf borderId="1" fillId="16" fontId="12" numFmtId="170" xfId="0" applyAlignment="1" applyBorder="1" applyFont="1" applyNumberFormat="1">
      <alignment horizontal="center" vertical="center"/>
    </xf>
    <xf borderId="1" fillId="16" fontId="12" numFmtId="164" xfId="0" applyAlignment="1" applyBorder="1" applyFont="1" applyNumberFormat="1">
      <alignment horizontal="center" vertical="center"/>
    </xf>
    <xf borderId="6" fillId="11" fontId="1" numFmtId="166" xfId="0" applyAlignment="1" applyBorder="1" applyFont="1" applyNumberFormat="1">
      <alignment horizontal="left" vertical="center"/>
    </xf>
    <xf borderId="1" fillId="8" fontId="1" numFmtId="0" xfId="0" applyAlignment="1" applyBorder="1" applyFont="1">
      <alignment horizontal="right" vertical="center"/>
    </xf>
    <xf borderId="1" fillId="8" fontId="1" numFmtId="0" xfId="0" applyBorder="1" applyFont="1"/>
    <xf borderId="1" fillId="8" fontId="1" numFmtId="166" xfId="0" applyAlignment="1" applyBorder="1" applyFont="1" applyNumberFormat="1">
      <alignment horizontal="center" vertical="center"/>
    </xf>
    <xf borderId="14" fillId="7" fontId="12" numFmtId="1" xfId="0" applyAlignment="1" applyBorder="1" applyFont="1" applyNumberFormat="1">
      <alignment horizontal="center" vertical="center"/>
    </xf>
    <xf borderId="1" fillId="7" fontId="1" numFmtId="0" xfId="0" applyBorder="1" applyFont="1"/>
    <xf borderId="2" fillId="7" fontId="8" numFmtId="0" xfId="0" applyAlignment="1" applyBorder="1" applyFont="1">
      <alignment horizontal="left" vertical="center"/>
    </xf>
    <xf borderId="0" fillId="0" fontId="13" numFmtId="0" xfId="0" applyAlignment="1" applyFont="1">
      <alignment horizontal="left" vertical="center"/>
    </xf>
    <xf borderId="1" fillId="13" fontId="1" numFmtId="0" xfId="0" applyAlignment="1" applyBorder="1" applyFont="1">
      <alignment horizontal="right" vertical="center"/>
    </xf>
    <xf borderId="14" fillId="13" fontId="12" numFmtId="3" xfId="0" applyAlignment="1" applyBorder="1" applyFont="1" applyNumberFormat="1">
      <alignment horizontal="center" vertical="center"/>
    </xf>
    <xf borderId="1" fillId="13" fontId="1" numFmtId="0" xfId="0" applyBorder="1" applyFont="1"/>
    <xf borderId="1" fillId="13" fontId="13" numFmtId="0" xfId="0" applyAlignment="1" applyBorder="1" applyFont="1">
      <alignment horizontal="left" vertical="center"/>
    </xf>
    <xf borderId="15" fillId="0" fontId="8" numFmtId="0" xfId="0" applyAlignment="1" applyBorder="1" applyFont="1">
      <alignment horizontal="left" vertical="top"/>
    </xf>
    <xf borderId="0" fillId="0" fontId="13" numFmtId="0" xfId="0" applyAlignment="1" applyFont="1">
      <alignment horizontal="right" vertical="top"/>
    </xf>
    <xf borderId="15" fillId="0" fontId="7" numFmtId="0" xfId="0" applyBorder="1" applyFont="1"/>
    <xf borderId="1" fillId="17" fontId="1" numFmtId="0" xfId="0" applyAlignment="1" applyBorder="1" applyFill="1" applyFont="1">
      <alignment horizontal="right" vertical="center"/>
    </xf>
    <xf borderId="1" fillId="17" fontId="1" numFmtId="0" xfId="0" applyBorder="1" applyFont="1"/>
    <xf borderId="1" fillId="17" fontId="13" numFmtId="0" xfId="0" applyAlignment="1" applyBorder="1" applyFont="1">
      <alignment horizontal="left" vertical="center"/>
    </xf>
    <xf borderId="1" fillId="18" fontId="1" numFmtId="0" xfId="0" applyAlignment="1" applyBorder="1" applyFill="1" applyFont="1">
      <alignment horizontal="right" vertical="center"/>
    </xf>
    <xf borderId="1" fillId="18" fontId="1" numFmtId="0" xfId="0" applyBorder="1" applyFont="1"/>
    <xf borderId="1" fillId="18" fontId="13" numFmtId="0" xfId="0" applyAlignment="1" applyBorder="1" applyFont="1">
      <alignment horizontal="left" vertical="center"/>
    </xf>
    <xf borderId="1" fillId="12" fontId="1" numFmtId="0" xfId="0" applyAlignment="1" applyBorder="1" applyFont="1">
      <alignment horizontal="right" vertical="center"/>
    </xf>
    <xf borderId="1" fillId="12" fontId="1" numFmtId="0" xfId="0" applyBorder="1" applyFont="1"/>
    <xf borderId="1" fillId="12" fontId="13" numFmtId="0" xfId="0" applyAlignment="1" applyBorder="1" applyFont="1">
      <alignment horizontal="left" vertical="center"/>
    </xf>
    <xf borderId="0" fillId="0" fontId="5" numFmtId="0" xfId="0" applyAlignment="1" applyFont="1">
      <alignment horizontal="center" vertical="center"/>
    </xf>
    <xf borderId="0" fillId="0" fontId="14" numFmtId="0" xfId="0" applyFont="1"/>
    <xf borderId="1" fillId="19" fontId="1" numFmtId="0" xfId="0" applyBorder="1" applyFill="1" applyFont="1"/>
    <xf borderId="1" fillId="19" fontId="15" numFmtId="0" xfId="0" applyBorder="1" applyFont="1"/>
    <xf borderId="0" fillId="0" fontId="14" numFmtId="168" xfId="0" applyFont="1" applyNumberFormat="1"/>
    <xf borderId="0" fillId="0" fontId="1" numFmtId="0" xfId="0" applyAlignment="1" applyFont="1">
      <alignment horizontal="right" vertical="center"/>
    </xf>
    <xf borderId="14" fillId="20" fontId="1" numFmtId="168" xfId="0" applyBorder="1" applyFill="1" applyFont="1" applyNumberFormat="1"/>
    <xf borderId="1" fillId="20" fontId="1" numFmtId="168" xfId="0" applyBorder="1" applyFont="1" applyNumberFormat="1"/>
    <xf borderId="2" fillId="21" fontId="15" numFmtId="0" xfId="0" applyAlignment="1" applyBorder="1" applyFill="1" applyFont="1">
      <alignment horizontal="left"/>
    </xf>
    <xf borderId="1" fillId="21" fontId="15" numFmtId="0" xfId="0" applyBorder="1" applyFont="1"/>
    <xf borderId="1" fillId="21" fontId="1" numFmtId="0" xfId="0" applyBorder="1" applyFont="1"/>
    <xf borderId="1" fillId="21" fontId="1" numFmtId="168" xfId="0" applyBorder="1" applyFont="1" applyNumberFormat="1"/>
    <xf borderId="1" fillId="9" fontId="15" numFmtId="0" xfId="0" applyAlignment="1" applyBorder="1" applyFont="1">
      <alignment horizontal="left"/>
    </xf>
    <xf borderId="1" fillId="22" fontId="1" numFmtId="0" xfId="0" applyBorder="1" applyFill="1" applyFont="1"/>
    <xf borderId="1" fillId="22" fontId="1" numFmtId="0" xfId="0" applyAlignment="1" applyBorder="1" applyFont="1">
      <alignment horizontal="right" vertical="center"/>
    </xf>
    <xf borderId="1" fillId="22" fontId="1" numFmtId="168" xfId="0" applyBorder="1" applyFont="1" applyNumberFormat="1"/>
    <xf borderId="0" fillId="0" fontId="16" numFmtId="0" xfId="0" applyAlignment="1" applyFont="1">
      <alignment horizontal="right" vertical="center"/>
    </xf>
    <xf borderId="1" fillId="22" fontId="5" numFmtId="0" xfId="0" applyAlignment="1" applyBorder="1" applyFont="1">
      <alignment horizontal="right" vertical="center"/>
    </xf>
    <xf borderId="1" fillId="8" fontId="15" numFmtId="0" xfId="0" applyAlignment="1" applyBorder="1" applyFont="1">
      <alignment horizontal="left"/>
    </xf>
    <xf borderId="0" fillId="0" fontId="5" numFmtId="0" xfId="0" applyAlignment="1" applyFont="1">
      <alignment horizontal="right" vertical="center"/>
    </xf>
    <xf borderId="14" fillId="23" fontId="1" numFmtId="167" xfId="0" applyAlignment="1" applyBorder="1" applyFill="1" applyFont="1" applyNumberFormat="1">
      <alignment vertical="center"/>
    </xf>
    <xf borderId="14" fillId="20" fontId="1" numFmtId="167" xfId="0" applyBorder="1" applyFont="1" applyNumberFormat="1"/>
    <xf borderId="14" fillId="23" fontId="1" numFmtId="9" xfId="0" applyAlignment="1" applyBorder="1" applyFont="1" applyNumberFormat="1">
      <alignment vertical="center"/>
    </xf>
    <xf borderId="1" fillId="8" fontId="1" numFmtId="172" xfId="0" applyBorder="1" applyFont="1" applyNumberFormat="1"/>
    <xf borderId="1" fillId="7" fontId="1" numFmtId="168" xfId="0" applyBorder="1" applyFont="1" applyNumberFormat="1"/>
    <xf borderId="2" fillId="7" fontId="1" numFmtId="0" xfId="0" applyAlignment="1" applyBorder="1" applyFont="1">
      <alignment horizontal="right"/>
    </xf>
    <xf borderId="1" fillId="7" fontId="5" numFmtId="0" xfId="0" applyAlignment="1" applyBorder="1" applyFont="1">
      <alignment horizontal="right" vertical="center"/>
    </xf>
    <xf borderId="16" fillId="0" fontId="1" numFmtId="0" xfId="0" applyBorder="1" applyFont="1"/>
    <xf borderId="16" fillId="0" fontId="5" numFmtId="0" xfId="0" applyAlignment="1" applyBorder="1" applyFont="1">
      <alignment horizontal="right" vertical="center"/>
    </xf>
    <xf borderId="1" fillId="12" fontId="1" numFmtId="168" xfId="0" applyBorder="1" applyFont="1" applyNumberFormat="1"/>
    <xf borderId="2" fillId="12" fontId="1" numFmtId="0" xfId="0" applyAlignment="1" applyBorder="1" applyFont="1">
      <alignment horizontal="right"/>
    </xf>
    <xf borderId="1" fillId="12" fontId="5" numFmtId="0" xfId="0" applyAlignment="1" applyBorder="1" applyFont="1">
      <alignment horizontal="right" vertical="center"/>
    </xf>
    <xf borderId="17" fillId="0" fontId="1" numFmtId="0" xfId="0" applyBorder="1" applyFont="1"/>
    <xf borderId="1" fillId="16" fontId="1" numFmtId="0" xfId="0" applyBorder="1" applyFont="1"/>
    <xf borderId="1" fillId="16" fontId="5" numFmtId="0" xfId="0" applyBorder="1" applyFont="1"/>
    <xf borderId="1" fillId="16" fontId="1" numFmtId="0" xfId="0" applyAlignment="1" applyBorder="1" applyFont="1">
      <alignment horizontal="right" vertical="center"/>
    </xf>
    <xf borderId="1" fillId="16" fontId="1" numFmtId="168" xfId="0" applyBorder="1" applyFont="1" applyNumberFormat="1"/>
    <xf borderId="1" fillId="10" fontId="1" numFmtId="0" xfId="0" applyBorder="1" applyFont="1"/>
    <xf borderId="1" fillId="10" fontId="15" numFmtId="0" xfId="0" applyBorder="1" applyFont="1"/>
    <xf borderId="1" fillId="22" fontId="17" numFmtId="168" xfId="0" applyBorder="1" applyFont="1" applyNumberFormat="1"/>
    <xf borderId="1" fillId="22" fontId="17" numFmtId="10" xfId="0" applyBorder="1" applyFont="1" applyNumberFormat="1"/>
    <xf borderId="1" fillId="5" fontId="5" numFmtId="0" xfId="0" applyAlignment="1" applyBorder="1" applyFont="1">
      <alignment vertical="center"/>
    </xf>
    <xf borderId="1" fillId="24" fontId="1" numFmtId="0" xfId="0" applyAlignment="1" applyBorder="1" applyFill="1" applyFont="1">
      <alignment horizontal="center" vertical="center"/>
    </xf>
    <xf borderId="1" fillId="4" fontId="5" numFmtId="0" xfId="0" applyAlignment="1" applyBorder="1" applyFont="1">
      <alignment vertical="center"/>
    </xf>
    <xf borderId="1" fillId="25" fontId="18" numFmtId="0" xfId="0" applyAlignment="1" applyBorder="1" applyFill="1" applyFont="1">
      <alignment horizontal="center" vertical="center"/>
    </xf>
    <xf borderId="0" fillId="0" fontId="1" numFmtId="0" xfId="0" applyAlignment="1" applyFont="1">
      <alignment horizontal="center" shrinkToFit="0" vertical="center" wrapText="1"/>
    </xf>
    <xf borderId="0" fillId="0" fontId="1" numFmtId="0" xfId="0" applyAlignment="1" applyFont="1">
      <alignment horizontal="left" shrinkToFit="0" vertical="center" wrapText="1"/>
    </xf>
    <xf borderId="1" fillId="3" fontId="1" numFmtId="0" xfId="0" applyAlignment="1" applyBorder="1" applyFont="1">
      <alignment shrinkToFit="0" vertical="top" wrapText="1"/>
    </xf>
    <xf borderId="1" fillId="19" fontId="1" numFmtId="0" xfId="0" applyAlignment="1" applyBorder="1" applyFont="1">
      <alignment horizontal="left" vertical="top"/>
    </xf>
    <xf borderId="1" fillId="18" fontId="1" numFmtId="1" xfId="0" applyAlignment="1" applyBorder="1" applyFont="1" applyNumberFormat="1">
      <alignment horizontal="center" vertical="center"/>
    </xf>
    <xf borderId="1" fillId="18" fontId="1" numFmtId="0" xfId="0" applyAlignment="1" applyBorder="1" applyFont="1">
      <alignment horizontal="center" vertical="center"/>
    </xf>
    <xf borderId="1" fillId="13" fontId="1" numFmtId="1" xfId="0" applyAlignment="1" applyBorder="1" applyFont="1" applyNumberFormat="1">
      <alignment horizontal="center" vertical="center"/>
    </xf>
    <xf borderId="1" fillId="13" fontId="1" numFmtId="0" xfId="0" applyAlignment="1" applyBorder="1" applyFont="1">
      <alignment horizontal="center" vertical="center"/>
    </xf>
    <xf borderId="1" fillId="26" fontId="5" numFmtId="0" xfId="0" applyBorder="1" applyFill="1" applyFont="1"/>
    <xf borderId="0" fillId="0" fontId="1" numFmtId="173" xfId="0" applyFont="1" applyNumberFormat="1"/>
    <xf borderId="18" fillId="0" fontId="10" numFmtId="0" xfId="0" applyAlignment="1" applyBorder="1" applyFont="1">
      <alignment vertical="center"/>
    </xf>
    <xf borderId="19" fillId="0" fontId="1" numFmtId="0" xfId="0" applyAlignment="1" applyBorder="1" applyFont="1">
      <alignment vertical="center"/>
    </xf>
    <xf borderId="15" fillId="0" fontId="1" numFmtId="0" xfId="0" applyBorder="1" applyFont="1"/>
    <xf borderId="20" fillId="0" fontId="1" numFmtId="0" xfId="0" applyAlignment="1" applyBorder="1" applyFont="1">
      <alignment horizontal="left"/>
    </xf>
    <xf borderId="15" fillId="0" fontId="1" numFmtId="0" xfId="0" applyAlignment="1" applyBorder="1" applyFont="1">
      <alignment horizontal="left"/>
    </xf>
    <xf borderId="1" fillId="27" fontId="1" numFmtId="0" xfId="0" applyAlignment="1" applyBorder="1" applyFill="1" applyFont="1">
      <alignment horizontal="right" vertical="center"/>
    </xf>
    <xf borderId="1" fillId="27" fontId="1" numFmtId="0" xfId="0" applyAlignment="1" applyBorder="1" applyFont="1">
      <alignment horizontal="center" vertical="center"/>
    </xf>
    <xf borderId="1" fillId="7" fontId="1" numFmtId="173" xfId="0" applyAlignment="1" applyBorder="1" applyFont="1" applyNumberFormat="1">
      <alignment horizontal="center" vertical="center"/>
    </xf>
    <xf borderId="21" fillId="0" fontId="1" numFmtId="0" xfId="0" applyAlignment="1" applyBorder="1" applyFont="1">
      <alignment horizontal="left"/>
    </xf>
    <xf borderId="22" fillId="0" fontId="1" numFmtId="0" xfId="0" applyAlignment="1" applyBorder="1" applyFont="1">
      <alignment horizontal="left"/>
    </xf>
    <xf borderId="1" fillId="28" fontId="1" numFmtId="0" xfId="0" applyAlignment="1" applyBorder="1" applyFill="1" applyFont="1">
      <alignment horizontal="right" vertical="center"/>
    </xf>
    <xf borderId="1" fillId="28" fontId="1" numFmtId="0" xfId="0" applyAlignment="1" applyBorder="1" applyFont="1">
      <alignment horizontal="left" vertical="center"/>
    </xf>
    <xf borderId="1" fillId="28" fontId="1" numFmtId="0" xfId="0" applyBorder="1" applyFont="1"/>
    <xf borderId="23" fillId="27" fontId="19" numFmtId="0" xfId="0" applyAlignment="1" applyBorder="1" applyFont="1">
      <alignment horizontal="left" vertical="top"/>
    </xf>
    <xf borderId="0" fillId="0" fontId="1" numFmtId="4" xfId="0" applyAlignment="1" applyFont="1" applyNumberFormat="1">
      <alignment horizontal="left" vertical="center"/>
    </xf>
    <xf borderId="1" fillId="10" fontId="1" numFmtId="173" xfId="0" applyAlignment="1" applyBorder="1" applyFont="1" applyNumberFormat="1">
      <alignment horizontal="center" vertical="center"/>
    </xf>
    <xf borderId="1" fillId="13" fontId="11" numFmtId="0" xfId="0" applyAlignment="1" applyBorder="1" applyFont="1">
      <alignment vertical="center"/>
    </xf>
    <xf borderId="1" fillId="13" fontId="11" numFmtId="4" xfId="0" applyAlignment="1" applyBorder="1" applyFont="1" applyNumberFormat="1">
      <alignment horizontal="center" vertical="center"/>
    </xf>
    <xf borderId="0" fillId="0" fontId="6" numFmtId="0" xfId="0" applyAlignment="1" applyFont="1">
      <alignment horizontal="left" vertical="center"/>
    </xf>
    <xf borderId="0" fillId="0" fontId="20" numFmtId="0" xfId="0" applyFont="1"/>
    <xf borderId="1" fillId="9" fontId="1" numFmtId="0" xfId="0" applyAlignment="1" applyBorder="1" applyFont="1">
      <alignment vertical="center"/>
    </xf>
    <xf borderId="1" fillId="8" fontId="1" numFmtId="0" xfId="0" applyAlignment="1" applyBorder="1" applyFont="1">
      <alignment vertical="center"/>
    </xf>
    <xf borderId="0" fillId="0" fontId="21" numFmtId="0" xfId="0" applyFont="1"/>
    <xf borderId="0" fillId="0" fontId="1" numFmtId="166" xfId="0" applyAlignment="1" applyFont="1" applyNumberFormat="1">
      <alignment horizontal="center" vertical="center"/>
    </xf>
    <xf borderId="0" fillId="0" fontId="1" numFmtId="0" xfId="0" applyAlignment="1" applyFont="1">
      <alignment horizontal="left"/>
    </xf>
    <xf borderId="0" fillId="0" fontId="1" numFmtId="168" xfId="0" applyFont="1" applyNumberFormat="1"/>
    <xf borderId="0" fillId="0" fontId="1" numFmtId="170" xfId="0" applyFont="1" applyNumberFormat="1"/>
  </cellXfs>
  <cellStyles count="1">
    <cellStyle xfId="0" name="Normal" builtinId="0"/>
  </cellStyles>
  <dxfs count="9">
    <dxf>
      <font/>
      <fill>
        <patternFill patternType="none"/>
      </fill>
      <border/>
    </dxf>
    <dxf>
      <font/>
      <fill>
        <patternFill patternType="solid">
          <fgColor theme="4"/>
          <bgColor theme="4"/>
        </patternFill>
      </fill>
      <border/>
    </dxf>
    <dxf>
      <font/>
      <fill>
        <patternFill patternType="solid">
          <fgColor rgb="FFD9E2F3"/>
          <bgColor rgb="FFD9E2F3"/>
        </patternFill>
      </fill>
      <border/>
    </dxf>
    <dxf>
      <font/>
      <fill>
        <patternFill patternType="solid">
          <fgColor theme="0"/>
          <bgColor theme="0"/>
        </patternFill>
      </fill>
      <border/>
    </dxf>
    <dxf>
      <font>
        <color rgb="FF9C0006"/>
      </font>
      <fill>
        <patternFill patternType="solid">
          <fgColor rgb="FFFFC7CE"/>
          <bgColor rgb="FFFFC7CE"/>
        </patternFill>
      </fill>
      <border/>
    </dxf>
    <dxf>
      <font/>
      <fill>
        <patternFill patternType="solid">
          <fgColor rgb="FFDEEAF6"/>
          <bgColor rgb="FFDEEAF6"/>
        </patternFill>
      </fill>
      <border/>
    </dxf>
    <dxf>
      <font/>
      <fill>
        <patternFill patternType="solid">
          <fgColor theme="0"/>
          <bgColor theme="0"/>
        </patternFill>
      </fill>
      <border/>
    </dxf>
    <dxf>
      <font/>
      <fill>
        <patternFill patternType="solid">
          <fgColor theme="9"/>
          <bgColor theme="9"/>
        </patternFill>
      </fill>
      <border/>
    </dxf>
    <dxf>
      <font/>
      <fill>
        <patternFill patternType="solid">
          <fgColor rgb="FFE2EFD9"/>
          <bgColor rgb="FFE2EFD9"/>
        </patternFill>
      </fill>
      <border/>
    </dxf>
  </dxfs>
  <tableStyles count="10">
    <tableStyle count="3" pivot="0" name="Classes-style">
      <tableStyleElement dxfId="1" type="headerRow"/>
      <tableStyleElement dxfId="2" type="firstRowStripe"/>
      <tableStyleElement dxfId="2" type="secondRowStripe"/>
    </tableStyle>
    <tableStyle count="3" pivot="0" name="Classes-style 2">
      <tableStyleElement dxfId="1" type="headerRow"/>
      <tableStyleElement dxfId="2" type="firstRowStripe"/>
      <tableStyleElement dxfId="2" type="secondRowStripe"/>
    </tableStyle>
    <tableStyle count="3" pivot="0" name="Classes-style 3">
      <tableStyleElement dxfId="1" type="headerRow"/>
      <tableStyleElement dxfId="2" type="firstRowStripe"/>
      <tableStyleElement dxfId="2" type="secondRowStripe"/>
    </tableStyle>
    <tableStyle count="3" pivot="0" name="Classes-style 4">
      <tableStyleElement dxfId="1" type="headerRow"/>
      <tableStyleElement dxfId="2" type="firstRowStripe"/>
      <tableStyleElement dxfId="2" type="secondRowStripe"/>
    </tableStyle>
    <tableStyle count="3" pivot="0" name="Classes-style 5">
      <tableStyleElement dxfId="1" type="headerRow"/>
      <tableStyleElement dxfId="2" type="firstRowStripe"/>
      <tableStyleElement dxfId="2" type="secondRowStripe"/>
    </tableStyle>
    <tableStyle count="3" pivot="0" name="Classes-style 6">
      <tableStyleElement dxfId="1" type="headerRow"/>
      <tableStyleElement dxfId="2" type="firstRowStripe"/>
      <tableStyleElement dxfId="2" type="secondRowStripe"/>
    </tableStyle>
    <tableStyle count="3" pivot="0" name="Income&amp;Cost-style">
      <tableStyleElement dxfId="3" type="headerRow"/>
      <tableStyleElement dxfId="2" type="firstRowStripe"/>
      <tableStyleElement dxfId="2" type="secondRowStripe"/>
    </tableStyle>
    <tableStyle count="3" pivot="0" name="Categories ID-style">
      <tableStyleElement dxfId="3" type="headerRow"/>
      <tableStyleElement dxfId="5" type="firstRowStripe"/>
      <tableStyleElement dxfId="2" type="secondRowStripe"/>
    </tableStyle>
    <tableStyle count="3" pivot="0" name="FBE Fees-style">
      <tableStyleElement dxfId="1" type="headerRow"/>
      <tableStyleElement dxfId="2" type="firstRowStripe"/>
      <tableStyleElement dxfId="2" type="secondRowStripe"/>
    </tableStyle>
    <tableStyle count="3" pivot="0" name="XChange-style">
      <tableStyleElement dxfId="7" type="headerRow"/>
      <tableStyleElement dxfId="8" type="firstRowStripe"/>
      <tableStyleElement dxfId="2"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microsoft.com/office/2007/relationships/slicerCache" Target="slicerCaches/slicerCache2.xml"/><Relationship Id="rId12" Type="http://schemas.microsoft.com/office/2007/relationships/slicerCache" Target="slicerCaches/slicerCache1.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microsoft.com/office/2007/relationships/slicerCache" Target="slicerCaches/slicerCache4.xml"/><Relationship Id="rId14" Type="http://schemas.microsoft.com/office/2007/relationships/slicerCache" Target="slicerCaches/slicerCache3.xml"/><Relationship Id="rId17" Type="http://schemas.microsoft.com/office/2007/relationships/slicerCache" Target="slicerCaches/slicerCache6.xml"/><Relationship Id="rId16" Type="http://schemas.microsoft.com/office/2007/relationships/slicerCache" Target="slicerCaches/slicerCache5.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mn-lt"/>
              </a:defRPr>
            </a:pPr>
            <a:r>
              <a:rPr b="1" i="0" sz="1600">
                <a:solidFill>
                  <a:srgbClr val="757575"/>
                </a:solidFill>
                <a:latin typeface="+mn-lt"/>
              </a:rPr>
              <a:t>Revenue
item price + shipping</a:t>
            </a:r>
          </a:p>
        </c:rich>
      </c:tx>
      <c:overlay val="0"/>
    </c:title>
    <c:plotArea>
      <c:layout>
        <c:manualLayout>
          <c:xMode val="edge"/>
          <c:yMode val="edge"/>
          <c:x val="0.05092592592592592"/>
          <c:y val="0.2878703703703704"/>
          <c:w val="0.8981481481481481"/>
          <c:h val="0.6612037037037037"/>
        </c:manualLayout>
      </c:layout>
      <c:barChart>
        <c:barDir val="col"/>
        <c:ser>
          <c:idx val="0"/>
          <c:order val="0"/>
          <c:tx>
            <c:strRef>
              <c:f>Profitability!$U$38</c:f>
            </c:strRef>
          </c:tx>
          <c:cat>
            <c:strRef>
              <c:f>Profitability!$V$38:$X$38</c:f>
            </c:strRef>
          </c:cat>
          <c:val>
            <c:numRef>
              <c:f>Profitability!$V$38:$X$38</c:f>
              <c:numCache/>
            </c:numRef>
          </c:val>
        </c:ser>
        <c:axId val="1828679768"/>
        <c:axId val="1511193212"/>
      </c:barChart>
      <c:catAx>
        <c:axId val="182867976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511193212"/>
      </c:catAx>
      <c:valAx>
        <c:axId val="1511193212"/>
        <c:scaling>
          <c:orientation val="minMax"/>
        </c:scaling>
        <c:delete val="0"/>
        <c:axPos val="l"/>
        <c:tickLblPos val="nextTo"/>
        <c:spPr>
          <a:ln>
            <a:noFill/>
          </a:ln>
        </c:spPr>
        <c:crossAx val="1828679768"/>
      </c:valAx>
    </c:plotArea>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mn-lt"/>
              </a:defRPr>
            </a:pPr>
            <a:r>
              <a:rPr b="1" i="0" sz="1600">
                <a:solidFill>
                  <a:srgbClr val="757575"/>
                </a:solidFill>
                <a:latin typeface="+mn-lt"/>
              </a:rPr>
              <a:t>Cost
selling on eMAG + fulfilment + storage</a:t>
            </a:r>
          </a:p>
        </c:rich>
      </c:tx>
      <c:overlay val="0"/>
    </c:title>
    <c:plotArea>
      <c:layout>
        <c:manualLayout>
          <c:xMode val="edge"/>
          <c:yMode val="edge"/>
          <c:x val="0.05092592592592592"/>
          <c:y val="0.2878703703703704"/>
          <c:w val="0.8981481481481481"/>
          <c:h val="0.6612037037037037"/>
        </c:manualLayout>
      </c:layout>
      <c:barChart>
        <c:barDir val="col"/>
        <c:ser>
          <c:idx val="0"/>
          <c:order val="0"/>
          <c:tx>
            <c:strRef>
              <c:f>Profitability!$U$40</c:f>
            </c:strRef>
          </c:tx>
          <c:cat>
            <c:strRef>
              <c:f>Profitability!$V$40:$X$40</c:f>
            </c:strRef>
          </c:cat>
          <c:val>
            <c:numRef>
              <c:f>Profitability!$V$40:$X$40</c:f>
              <c:numCache/>
            </c:numRef>
          </c:val>
        </c:ser>
        <c:axId val="868412131"/>
        <c:axId val="147570738"/>
      </c:barChart>
      <c:catAx>
        <c:axId val="86841213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47570738"/>
      </c:catAx>
      <c:valAx>
        <c:axId val="147570738"/>
        <c:scaling>
          <c:orientation val="minMax"/>
        </c:scaling>
        <c:delete val="0"/>
        <c:axPos val="l"/>
        <c:tickLblPos val="nextTo"/>
        <c:spPr>
          <a:ln>
            <a:noFill/>
          </a:ln>
        </c:spPr>
        <c:crossAx val="868412131"/>
      </c:valAx>
    </c:plotArea>
    <c:plotVisOnly val="1"/>
  </c:chart>
  <c:spPr>
    <a:solidFill>
      <a:schemeClr val="accent2"/>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mn-lt"/>
              </a:defRPr>
            </a:pPr>
            <a:r>
              <a:rPr b="1" i="0" sz="1600">
                <a:solidFill>
                  <a:srgbClr val="757575"/>
                </a:solidFill>
                <a:latin typeface="+mn-lt"/>
              </a:rPr>
              <a:t>Seller proceeds
revenue - selling on eMAG - fulfilment - storage</a:t>
            </a:r>
          </a:p>
        </c:rich>
      </c:tx>
      <c:overlay val="0"/>
    </c:title>
    <c:plotArea>
      <c:layout>
        <c:manualLayout>
          <c:xMode val="edge"/>
          <c:yMode val="edge"/>
          <c:x val="0.05092592592592592"/>
          <c:y val="0.2878703703703704"/>
          <c:w val="0.8981481481481481"/>
          <c:h val="0.6612037037037037"/>
        </c:manualLayout>
      </c:layout>
      <c:barChart>
        <c:barDir val="col"/>
        <c:ser>
          <c:idx val="0"/>
          <c:order val="0"/>
          <c:tx>
            <c:strRef>
              <c:f>Profitability!$U$42</c:f>
            </c:strRef>
          </c:tx>
          <c:cat>
            <c:strRef>
              <c:f>Profitability!$V$42:$X$42</c:f>
            </c:strRef>
          </c:cat>
          <c:val>
            <c:numRef>
              <c:f>Profitability!$V$42:$X$42</c:f>
              <c:numCache/>
            </c:numRef>
          </c:val>
        </c:ser>
        <c:axId val="1419755588"/>
        <c:axId val="693392491"/>
      </c:barChart>
      <c:catAx>
        <c:axId val="141975558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693392491"/>
      </c:catAx>
      <c:valAx>
        <c:axId val="693392491"/>
        <c:scaling>
          <c:orientation val="minMax"/>
        </c:scaling>
        <c:delete val="0"/>
        <c:axPos val="l"/>
        <c:tickLblPos val="nextTo"/>
        <c:spPr>
          <a:ln>
            <a:noFill/>
          </a:ln>
        </c:spPr>
        <c:crossAx val="1419755588"/>
      </c:valAx>
    </c:plotArea>
    <c:plotVisOnly val="1"/>
  </c:chart>
  <c:spPr>
    <a:solidFill>
      <a:schemeClr val="accent4"/>
    </a:solidFill>
  </c:spPr>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mn-lt"/>
              </a:defRPr>
            </a:pPr>
            <a:r>
              <a:rPr b="1" i="0" sz="1600">
                <a:solidFill>
                  <a:srgbClr val="757575"/>
                </a:solidFill>
                <a:latin typeface="+mn-lt"/>
              </a:rPr>
              <a:t>Net profit
revenue - cost</a:t>
            </a:r>
          </a:p>
        </c:rich>
      </c:tx>
      <c:overlay val="0"/>
    </c:title>
    <c:plotArea>
      <c:layout>
        <c:manualLayout>
          <c:xMode val="edge"/>
          <c:yMode val="edge"/>
          <c:x val="0.05092592592592592"/>
          <c:y val="0.2878703703703704"/>
          <c:w val="0.8981481481481481"/>
          <c:h val="0.6612037037037037"/>
        </c:manualLayout>
      </c:layout>
      <c:barChart>
        <c:barDir val="col"/>
        <c:ser>
          <c:idx val="0"/>
          <c:order val="0"/>
          <c:tx>
            <c:strRef>
              <c:f>Profitability!$U$44</c:f>
            </c:strRef>
          </c:tx>
          <c:cat>
            <c:strRef>
              <c:f>Profitability!$V$44:$X$44</c:f>
            </c:strRef>
          </c:cat>
          <c:val>
            <c:numRef>
              <c:f>Profitability!$V$44:$X$44</c:f>
              <c:numCache/>
            </c:numRef>
          </c:val>
        </c:ser>
        <c:axId val="499995879"/>
        <c:axId val="1770172467"/>
      </c:barChart>
      <c:catAx>
        <c:axId val="499995879"/>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770172467"/>
      </c:catAx>
      <c:valAx>
        <c:axId val="1770172467"/>
        <c:scaling>
          <c:orientation val="minMax"/>
        </c:scaling>
        <c:delete val="0"/>
        <c:axPos val="l"/>
        <c:tickLblPos val="nextTo"/>
        <c:spPr>
          <a:ln>
            <a:noFill/>
          </a:ln>
        </c:spPr>
        <c:crossAx val="499995879"/>
      </c:valAx>
    </c:plotArea>
    <c:plotVisOnly val="1"/>
  </c:chart>
  <c:spPr>
    <a:solidFill>
      <a:schemeClr val="accent6"/>
    </a:solidFill>
  </c:spPr>
</c:chartSpace>
</file>

<file path=xl/drawings/_rels/drawing3.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2.png"/><Relationship Id="rId3" Type="http://schemas.openxmlformats.org/officeDocument/2006/relationships/image" Target="../media/image4.png"/><Relationship Id="rId4" Type="http://schemas.openxmlformats.org/officeDocument/2006/relationships/image" Target="../media/image1.png"/><Relationship Id="rId5" Type="http://schemas.openxmlformats.org/officeDocument/2006/relationships/image" Target="../media/image5.png"/><Relationship Id="rId6"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10" Type="http://schemas.openxmlformats.org/officeDocument/2006/relationships/image" Target="../media/image3.png"/><Relationship Id="rId9" Type="http://schemas.openxmlformats.org/officeDocument/2006/relationships/image" Target="../media/image5.png"/><Relationship Id="rId5" Type="http://schemas.openxmlformats.org/officeDocument/2006/relationships/image" Target="../media/image7.png"/><Relationship Id="rId6" Type="http://schemas.openxmlformats.org/officeDocument/2006/relationships/image" Target="../media/image2.png"/><Relationship Id="rId7" Type="http://schemas.openxmlformats.org/officeDocument/2006/relationships/image" Target="../media/image4.png"/><Relationship Id="rId8"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2.png"/><Relationship Id="rId3" Type="http://schemas.openxmlformats.org/officeDocument/2006/relationships/image" Target="../media/image4.png"/><Relationship Id="rId4" Type="http://schemas.openxmlformats.org/officeDocument/2006/relationships/image" Target="../media/image1.png"/><Relationship Id="rId5" Type="http://schemas.openxmlformats.org/officeDocument/2006/relationships/image" Target="../media/image5.png"/><Relationship Id="rId6"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2.png"/><Relationship Id="rId3" Type="http://schemas.openxmlformats.org/officeDocument/2006/relationships/image" Target="../media/image4.png"/><Relationship Id="rId4" Type="http://schemas.openxmlformats.org/officeDocument/2006/relationships/image" Target="../media/image1.png"/><Relationship Id="rId5" Type="http://schemas.openxmlformats.org/officeDocument/2006/relationships/image" Target="../media/image5.png"/><Relationship Id="rId6" Type="http://schemas.openxmlformats.org/officeDocument/2006/relationships/image" Target="../media/image3.png"/><Relationship Id="rId7"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png"/><Relationship Id="rId3" Type="http://schemas.openxmlformats.org/officeDocument/2006/relationships/image" Target="../media/image1.png"/><Relationship Id="rId4" Type="http://schemas.openxmlformats.org/officeDocument/2006/relationships/image" Target="../media/image5.png"/><Relationship Id="rId5"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40</xdr:col>
      <xdr:colOff>57150</xdr:colOff>
      <xdr:row>0</xdr:row>
      <xdr:rowOff>95250</xdr:rowOff>
    </xdr:from>
    <xdr:ext cx="3638550" cy="1343025"/>
    <xdr:grpSp>
      <xdr:nvGrpSpPr>
        <xdr:cNvPr id="2" name="Shape 2"/>
        <xdr:cNvGrpSpPr/>
      </xdr:nvGrpSpPr>
      <xdr:grpSpPr>
        <a:xfrm>
          <a:off x="3526725" y="3108488"/>
          <a:ext cx="3638550" cy="1343025"/>
          <a:chOff x="3526725" y="3108488"/>
          <a:chExt cx="3638550" cy="1343025"/>
        </a:xfrm>
      </xdr:grpSpPr>
      <xdr:grpSp>
        <xdr:nvGrpSpPr>
          <xdr:cNvPr id="3" name="Shape 3"/>
          <xdr:cNvGrpSpPr/>
        </xdr:nvGrpSpPr>
        <xdr:grpSpPr>
          <a:xfrm>
            <a:off x="3526725" y="3108488"/>
            <a:ext cx="3638550" cy="1343025"/>
            <a:chOff x="7848600" y="266700"/>
            <a:chExt cx="3678773" cy="533400"/>
          </a:xfrm>
        </xdr:grpSpPr>
        <xdr:sp>
          <xdr:nvSpPr>
            <xdr:cNvPr id="4" name="Shape 4"/>
            <xdr:cNvSpPr/>
          </xdr:nvSpPr>
          <xdr:spPr>
            <a:xfrm>
              <a:off x="7848600" y="266700"/>
              <a:ext cx="3678750" cy="5334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5" name="Shape 5"/>
            <xdr:cNvPicPr preferRelativeResize="0"/>
          </xdr:nvPicPr>
          <xdr:blipFill rotWithShape="1">
            <a:blip r:embed="rId1">
              <a:alphaModFix/>
            </a:blip>
            <a:srcRect b="3766" l="0" r="63977" t="81251"/>
            <a:stretch/>
          </xdr:blipFill>
          <xdr:spPr>
            <a:xfrm>
              <a:off x="9854740" y="266700"/>
              <a:ext cx="1672633" cy="533400"/>
            </a:xfrm>
            <a:prstGeom prst="rect">
              <a:avLst/>
            </a:prstGeom>
            <a:noFill/>
            <a:ln>
              <a:noFill/>
            </a:ln>
          </xdr:spPr>
        </xdr:pic>
        <xdr:pic>
          <xdr:nvPicPr>
            <xdr:cNvPr id="6" name="Shape 6"/>
            <xdr:cNvPicPr preferRelativeResize="0"/>
          </xdr:nvPicPr>
          <xdr:blipFill rotWithShape="1">
            <a:blip r:embed="rId1">
              <a:alphaModFix/>
            </a:blip>
            <a:srcRect b="82424" l="0" r="32402" t="0"/>
            <a:stretch/>
          </xdr:blipFill>
          <xdr:spPr>
            <a:xfrm>
              <a:off x="7848600" y="323851"/>
              <a:ext cx="2102365" cy="419099"/>
            </a:xfrm>
            <a:prstGeom prst="rect">
              <a:avLst/>
            </a:prstGeom>
            <a:noFill/>
            <a:ln>
              <a:noFill/>
            </a:ln>
          </xdr:spPr>
        </xdr:pic>
      </xdr:grpSp>
    </xdr:grpSp>
    <xdr:clientData fLocksWithSheet="0"/>
  </xdr:oneCellAnchor>
  <xdr:oneCellAnchor>
    <xdr:from>
      <xdr:col>35</xdr:col>
      <xdr:colOff>781050</xdr:colOff>
      <xdr:row>0</xdr:row>
      <xdr:rowOff>0</xdr:rowOff>
    </xdr:from>
    <xdr:ext cx="723900" cy="12763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36</xdr:col>
      <xdr:colOff>600075</xdr:colOff>
      <xdr:row>0</xdr:row>
      <xdr:rowOff>0</xdr:rowOff>
    </xdr:from>
    <xdr:ext cx="723900" cy="127635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39</xdr:col>
      <xdr:colOff>57150</xdr:colOff>
      <xdr:row>0</xdr:row>
      <xdr:rowOff>0</xdr:rowOff>
    </xdr:from>
    <xdr:ext cx="733425" cy="1276350"/>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38</xdr:col>
      <xdr:colOff>238125</xdr:colOff>
      <xdr:row>0</xdr:row>
      <xdr:rowOff>0</xdr:rowOff>
    </xdr:from>
    <xdr:ext cx="723900" cy="127635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37</xdr:col>
      <xdr:colOff>419100</xdr:colOff>
      <xdr:row>0</xdr:row>
      <xdr:rowOff>0</xdr:rowOff>
    </xdr:from>
    <xdr:ext cx="723900" cy="1276350"/>
    <xdr:pic>
      <xdr:nvPicPr>
        <xdr:cNvPr id="0" name="image3.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19</xdr:col>
      <xdr:colOff>9525</xdr:colOff>
      <xdr:row>36</xdr:row>
      <xdr:rowOff>19050</xdr:rowOff>
    </xdr:from>
    <xdr:ext cx="3076575" cy="3838575"/>
    <xdr:graphicFrame>
      <xdr:nvGraphicFramePr>
        <xdr:cNvPr id="1963942243"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22</xdr:col>
      <xdr:colOff>457200</xdr:colOff>
      <xdr:row>36</xdr:row>
      <xdr:rowOff>19050</xdr:rowOff>
    </xdr:from>
    <xdr:ext cx="3067050" cy="3838575"/>
    <xdr:graphicFrame>
      <xdr:nvGraphicFramePr>
        <xdr:cNvPr id="584319467" name="Chart 2"/>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25</xdr:col>
      <xdr:colOff>419100</xdr:colOff>
      <xdr:row>36</xdr:row>
      <xdr:rowOff>19050</xdr:rowOff>
    </xdr:from>
    <xdr:ext cx="3067050" cy="3838575"/>
    <xdr:graphicFrame>
      <xdr:nvGraphicFramePr>
        <xdr:cNvPr id="659781652" name="Chart 3"/>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28</xdr:col>
      <xdr:colOff>390525</xdr:colOff>
      <xdr:row>36</xdr:row>
      <xdr:rowOff>19050</xdr:rowOff>
    </xdr:from>
    <xdr:ext cx="3067050" cy="3838575"/>
    <xdr:graphicFrame>
      <xdr:nvGraphicFramePr>
        <xdr:cNvPr id="353835732" name="Chart 4"/>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27</xdr:col>
      <xdr:colOff>819150</xdr:colOff>
      <xdr:row>18</xdr:row>
      <xdr:rowOff>28575</xdr:rowOff>
    </xdr:from>
    <xdr:ext cx="3619500" cy="533400"/>
    <xdr:grpSp>
      <xdr:nvGrpSpPr>
        <xdr:cNvPr id="2" name="Shape 2"/>
        <xdr:cNvGrpSpPr/>
      </xdr:nvGrpSpPr>
      <xdr:grpSpPr>
        <a:xfrm>
          <a:off x="3536250" y="3513300"/>
          <a:ext cx="3619500" cy="533400"/>
          <a:chOff x="3536250" y="3513300"/>
          <a:chExt cx="3619500" cy="533400"/>
        </a:xfrm>
      </xdr:grpSpPr>
      <xdr:grpSp>
        <xdr:nvGrpSpPr>
          <xdr:cNvPr id="7" name="Shape 7"/>
          <xdr:cNvGrpSpPr/>
        </xdr:nvGrpSpPr>
        <xdr:grpSpPr>
          <a:xfrm>
            <a:off x="3536250" y="3513300"/>
            <a:ext cx="3619500" cy="533400"/>
            <a:chOff x="7848600" y="266700"/>
            <a:chExt cx="3678773" cy="533400"/>
          </a:xfrm>
        </xdr:grpSpPr>
        <xdr:sp>
          <xdr:nvSpPr>
            <xdr:cNvPr id="4" name="Shape 4"/>
            <xdr:cNvSpPr/>
          </xdr:nvSpPr>
          <xdr:spPr>
            <a:xfrm>
              <a:off x="7848600" y="266700"/>
              <a:ext cx="3678750" cy="5334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8" name="Shape 8"/>
            <xdr:cNvPicPr preferRelativeResize="0"/>
          </xdr:nvPicPr>
          <xdr:blipFill rotWithShape="1">
            <a:blip r:embed="rId5">
              <a:alphaModFix/>
            </a:blip>
            <a:srcRect b="3766" l="0" r="63977" t="81251"/>
            <a:stretch/>
          </xdr:blipFill>
          <xdr:spPr>
            <a:xfrm>
              <a:off x="9854740" y="266700"/>
              <a:ext cx="1672633" cy="533400"/>
            </a:xfrm>
            <a:prstGeom prst="rect">
              <a:avLst/>
            </a:prstGeom>
            <a:noFill/>
            <a:ln>
              <a:noFill/>
            </a:ln>
          </xdr:spPr>
        </xdr:pic>
        <xdr:pic>
          <xdr:nvPicPr>
            <xdr:cNvPr id="9" name="Shape 9"/>
            <xdr:cNvPicPr preferRelativeResize="0"/>
          </xdr:nvPicPr>
          <xdr:blipFill rotWithShape="1">
            <a:blip r:embed="rId5">
              <a:alphaModFix/>
            </a:blip>
            <a:srcRect b="82424" l="0" r="32402" t="0"/>
            <a:stretch/>
          </xdr:blipFill>
          <xdr:spPr>
            <a:xfrm>
              <a:off x="7848600" y="323851"/>
              <a:ext cx="2102365" cy="419099"/>
            </a:xfrm>
            <a:prstGeom prst="rect">
              <a:avLst/>
            </a:prstGeom>
            <a:noFill/>
            <a:ln>
              <a:noFill/>
            </a:ln>
          </xdr:spPr>
        </xdr:pic>
      </xdr:grpSp>
    </xdr:grpSp>
    <xdr:clientData fLocksWithSheet="0"/>
  </xdr:oneCellAnchor>
  <xdr:oneCellAnchor>
    <xdr:from>
      <xdr:col>24</xdr:col>
      <xdr:colOff>457200</xdr:colOff>
      <xdr:row>0</xdr:row>
      <xdr:rowOff>190500</xdr:rowOff>
    </xdr:from>
    <xdr:ext cx="723900" cy="4133850"/>
    <xdr:pic>
      <xdr:nvPicPr>
        <xdr:cNvPr id="0" name="image2.png"/>
        <xdr:cNvPicPr preferRelativeResize="0"/>
      </xdr:nvPicPr>
      <xdr:blipFill>
        <a:blip cstate="print" r:embed="rId6"/>
        <a:stretch>
          <a:fillRect/>
        </a:stretch>
      </xdr:blipFill>
      <xdr:spPr>
        <a:prstGeom prst="rect">
          <a:avLst/>
        </a:prstGeom>
        <a:noFill/>
      </xdr:spPr>
    </xdr:pic>
    <xdr:clientData fLocksWithSheet="0"/>
  </xdr:oneCellAnchor>
  <xdr:oneCellAnchor>
    <xdr:from>
      <xdr:col>25</xdr:col>
      <xdr:colOff>66675</xdr:colOff>
      <xdr:row>0</xdr:row>
      <xdr:rowOff>190500</xdr:rowOff>
    </xdr:from>
    <xdr:ext cx="733425" cy="4133850"/>
    <xdr:pic>
      <xdr:nvPicPr>
        <xdr:cNvPr id="0" name="image4.png"/>
        <xdr:cNvPicPr preferRelativeResize="0"/>
      </xdr:nvPicPr>
      <xdr:blipFill>
        <a:blip cstate="print" r:embed="rId7"/>
        <a:stretch>
          <a:fillRect/>
        </a:stretch>
      </xdr:blipFill>
      <xdr:spPr>
        <a:prstGeom prst="rect">
          <a:avLst/>
        </a:prstGeom>
        <a:noFill/>
      </xdr:spPr>
    </xdr:pic>
    <xdr:clientData fLocksWithSheet="0"/>
  </xdr:oneCellAnchor>
  <xdr:oneCellAnchor>
    <xdr:from>
      <xdr:col>26</xdr:col>
      <xdr:colOff>1019175</xdr:colOff>
      <xdr:row>0</xdr:row>
      <xdr:rowOff>190500</xdr:rowOff>
    </xdr:from>
    <xdr:ext cx="723900" cy="4133850"/>
    <xdr:pic>
      <xdr:nvPicPr>
        <xdr:cNvPr id="0" name="image1.png"/>
        <xdr:cNvPicPr preferRelativeResize="0"/>
      </xdr:nvPicPr>
      <xdr:blipFill>
        <a:blip cstate="print" r:embed="rId8"/>
        <a:stretch>
          <a:fillRect/>
        </a:stretch>
      </xdr:blipFill>
      <xdr:spPr>
        <a:prstGeom prst="rect">
          <a:avLst/>
        </a:prstGeom>
        <a:noFill/>
      </xdr:spPr>
    </xdr:pic>
    <xdr:clientData fLocksWithSheet="0"/>
  </xdr:oneCellAnchor>
  <xdr:oneCellAnchor>
    <xdr:from>
      <xdr:col>26</xdr:col>
      <xdr:colOff>352425</xdr:colOff>
      <xdr:row>0</xdr:row>
      <xdr:rowOff>190500</xdr:rowOff>
    </xdr:from>
    <xdr:ext cx="723900" cy="4133850"/>
    <xdr:pic>
      <xdr:nvPicPr>
        <xdr:cNvPr id="0" name="image5.png"/>
        <xdr:cNvPicPr preferRelativeResize="0"/>
      </xdr:nvPicPr>
      <xdr:blipFill>
        <a:blip cstate="print" r:embed="rId9"/>
        <a:stretch>
          <a:fillRect/>
        </a:stretch>
      </xdr:blipFill>
      <xdr:spPr>
        <a:prstGeom prst="rect">
          <a:avLst/>
        </a:prstGeom>
        <a:noFill/>
      </xdr:spPr>
    </xdr:pic>
    <xdr:clientData fLocksWithSheet="0"/>
  </xdr:oneCellAnchor>
  <xdr:oneCellAnchor>
    <xdr:from>
      <xdr:col>25</xdr:col>
      <xdr:colOff>733425</xdr:colOff>
      <xdr:row>0</xdr:row>
      <xdr:rowOff>190500</xdr:rowOff>
    </xdr:from>
    <xdr:ext cx="723900" cy="4133850"/>
    <xdr:pic>
      <xdr:nvPicPr>
        <xdr:cNvPr id="0" name="image3.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2647950</xdr:colOff>
      <xdr:row>1</xdr:row>
      <xdr:rowOff>0</xdr:rowOff>
    </xdr:from>
    <xdr:ext cx="3676650" cy="523875"/>
    <xdr:grpSp>
      <xdr:nvGrpSpPr>
        <xdr:cNvPr id="2" name="Shape 2"/>
        <xdr:cNvGrpSpPr/>
      </xdr:nvGrpSpPr>
      <xdr:grpSpPr>
        <a:xfrm>
          <a:off x="3507675" y="3518063"/>
          <a:ext cx="3676650" cy="523875"/>
          <a:chOff x="3507675" y="3518063"/>
          <a:chExt cx="3676650" cy="523875"/>
        </a:xfrm>
      </xdr:grpSpPr>
      <xdr:grpSp>
        <xdr:nvGrpSpPr>
          <xdr:cNvPr id="10" name="Shape 10"/>
          <xdr:cNvGrpSpPr/>
        </xdr:nvGrpSpPr>
        <xdr:grpSpPr>
          <a:xfrm>
            <a:off x="3507675" y="3518063"/>
            <a:ext cx="3676650" cy="523875"/>
            <a:chOff x="7848600" y="266700"/>
            <a:chExt cx="3678773" cy="533400"/>
          </a:xfrm>
        </xdr:grpSpPr>
        <xdr:sp>
          <xdr:nvSpPr>
            <xdr:cNvPr id="4" name="Shape 4"/>
            <xdr:cNvSpPr/>
          </xdr:nvSpPr>
          <xdr:spPr>
            <a:xfrm>
              <a:off x="7848600" y="266700"/>
              <a:ext cx="3678750" cy="5334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11" name="Shape 11"/>
            <xdr:cNvPicPr preferRelativeResize="0"/>
          </xdr:nvPicPr>
          <xdr:blipFill rotWithShape="1">
            <a:blip r:embed="rId1">
              <a:alphaModFix/>
            </a:blip>
            <a:srcRect b="3766" l="0" r="63977" t="81251"/>
            <a:stretch/>
          </xdr:blipFill>
          <xdr:spPr>
            <a:xfrm>
              <a:off x="9854740" y="266700"/>
              <a:ext cx="1672633" cy="533400"/>
            </a:xfrm>
            <a:prstGeom prst="rect">
              <a:avLst/>
            </a:prstGeom>
            <a:noFill/>
            <a:ln>
              <a:noFill/>
            </a:ln>
          </xdr:spPr>
        </xdr:pic>
        <xdr:pic>
          <xdr:nvPicPr>
            <xdr:cNvPr id="12" name="Shape 12"/>
            <xdr:cNvPicPr preferRelativeResize="0"/>
          </xdr:nvPicPr>
          <xdr:blipFill rotWithShape="1">
            <a:blip r:embed="rId1">
              <a:alphaModFix/>
            </a:blip>
            <a:srcRect b="82424" l="0" r="32402" t="0"/>
            <a:stretch/>
          </xdr:blipFill>
          <xdr:spPr>
            <a:xfrm>
              <a:off x="7848600" y="323851"/>
              <a:ext cx="2102365" cy="419099"/>
            </a:xfrm>
            <a:prstGeom prst="rect">
              <a:avLst/>
            </a:prstGeom>
            <a:noFill/>
            <a:ln>
              <a:noFill/>
            </a:ln>
          </xdr:spPr>
        </xdr:pic>
      </xdr:grpSp>
    </xdr:grpSp>
    <xdr:clientData fLocksWithSheet="0"/>
  </xdr:oneCellAnchor>
  <xdr:oneCellAnchor>
    <xdr:from>
      <xdr:col>10</xdr:col>
      <xdr:colOff>2486025</xdr:colOff>
      <xdr:row>0</xdr:row>
      <xdr:rowOff>95250</xdr:rowOff>
    </xdr:from>
    <xdr:ext cx="733425" cy="7429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3152775</xdr:colOff>
      <xdr:row>0</xdr:row>
      <xdr:rowOff>95250</xdr:rowOff>
    </xdr:from>
    <xdr:ext cx="733425" cy="74295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11</xdr:col>
      <xdr:colOff>1800225</xdr:colOff>
      <xdr:row>0</xdr:row>
      <xdr:rowOff>95250</xdr:rowOff>
    </xdr:from>
    <xdr:ext cx="733425" cy="742950"/>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11</xdr:col>
      <xdr:colOff>1123950</xdr:colOff>
      <xdr:row>0</xdr:row>
      <xdr:rowOff>95250</xdr:rowOff>
    </xdr:from>
    <xdr:ext cx="733425" cy="74295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11</xdr:col>
      <xdr:colOff>457200</xdr:colOff>
      <xdr:row>0</xdr:row>
      <xdr:rowOff>95250</xdr:rowOff>
    </xdr:from>
    <xdr:ext cx="733425" cy="742950"/>
    <xdr:pic>
      <xdr:nvPicPr>
        <xdr:cNvPr id="0" name="image3.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38100</xdr:colOff>
      <xdr:row>1</xdr:row>
      <xdr:rowOff>19050</xdr:rowOff>
    </xdr:from>
    <xdr:ext cx="1181100" cy="2857500"/>
    <mc:AlternateContent>
      <mc:Choice Requires="sle15">
        <xdr:graphicFrame>
          <xdr:nvGraphicFramePr>
            <xdr:cNvPr id="1" name="PLC Name_1"/>
            <xdr:cNvGraphicFramePr/>
          </xdr:nvGraphicFramePr>
          <xdr:xfrm>
            <a:off x="0" y="0"/>
            <a:ext cx="0" cy="0"/>
          </xdr:xfrm>
          <a:graphic>
            <a:graphicData uri="http://schemas.microsoft.com/office/drawing/2010/slicer">
              <x3Unk:slicer name="PLC Name_1"/>
            </a:graphicData>
          </a:graphic>
        </xdr:graphicFrame>
      </mc:Choice>
      <mc:Fallback>
        <xdr:sp>
          <xdr:nvSpPr>
            <xdr:cNvPr id="1"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5</xdr:col>
      <xdr:colOff>28575</xdr:colOff>
      <xdr:row>1</xdr:row>
      <xdr:rowOff>19050</xdr:rowOff>
    </xdr:from>
    <xdr:ext cx="1190625" cy="2857500"/>
    <mc:AlternateContent>
      <mc:Choice Requires="sle15">
        <xdr:graphicFrame>
          <xdr:nvGraphicFramePr>
            <xdr:cNvPr id="2" name="Weight_2"/>
            <xdr:cNvGraphicFramePr/>
          </xdr:nvGraphicFramePr>
          <xdr:xfrm>
            <a:off x="0" y="0"/>
            <a:ext cx="0" cy="0"/>
          </xdr:xfrm>
          <a:graphic>
            <a:graphicData uri="http://schemas.microsoft.com/office/drawing/2010/slicer">
              <x3Unk:slicer name="Weight_2"/>
            </a:graphicData>
          </a:graphic>
        </xdr:graphicFrame>
      </mc:Choice>
      <mc:Fallback>
        <xdr:sp>
          <xdr:nvSpPr>
            <xdr:cNvPr id="2"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6</xdr:col>
      <xdr:colOff>38100</xdr:colOff>
      <xdr:row>1</xdr:row>
      <xdr:rowOff>19050</xdr:rowOff>
    </xdr:from>
    <xdr:ext cx="1181100" cy="2857500"/>
    <mc:AlternateContent>
      <mc:Choice Requires="sle15">
        <xdr:graphicFrame>
          <xdr:nvGraphicFramePr>
            <xdr:cNvPr id="3" name="Length_3"/>
            <xdr:cNvGraphicFramePr/>
          </xdr:nvGraphicFramePr>
          <xdr:xfrm>
            <a:off x="0" y="0"/>
            <a:ext cx="0" cy="0"/>
          </xdr:xfrm>
          <a:graphic>
            <a:graphicData uri="http://schemas.microsoft.com/office/drawing/2010/slicer">
              <x3Unk:slicer name="Length_3"/>
            </a:graphicData>
          </a:graphic>
        </xdr:graphicFrame>
      </mc:Choice>
      <mc:Fallback>
        <xdr:sp>
          <xdr:nvSpPr>
            <xdr:cNvPr id="3"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7</xdr:col>
      <xdr:colOff>28575</xdr:colOff>
      <xdr:row>1</xdr:row>
      <xdr:rowOff>19050</xdr:rowOff>
    </xdr:from>
    <xdr:ext cx="1181100" cy="2857500"/>
    <mc:AlternateContent>
      <mc:Choice Requires="sle15">
        <xdr:graphicFrame>
          <xdr:nvGraphicFramePr>
            <xdr:cNvPr id="4" name="Width_4"/>
            <xdr:cNvGraphicFramePr/>
          </xdr:nvGraphicFramePr>
          <xdr:xfrm>
            <a:off x="0" y="0"/>
            <a:ext cx="0" cy="0"/>
          </xdr:xfrm>
          <a:graphic>
            <a:graphicData uri="http://schemas.microsoft.com/office/drawing/2010/slicer">
              <x3Unk:slicer name="Width_4"/>
            </a:graphicData>
          </a:graphic>
        </xdr:graphicFrame>
      </mc:Choice>
      <mc:Fallback>
        <xdr:sp>
          <xdr:nvSpPr>
            <xdr:cNvPr id="4"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8</xdr:col>
      <xdr:colOff>28575</xdr:colOff>
      <xdr:row>1</xdr:row>
      <xdr:rowOff>19050</xdr:rowOff>
    </xdr:from>
    <xdr:ext cx="1181100" cy="2857500"/>
    <mc:AlternateContent>
      <mc:Choice Requires="sle15">
        <xdr:graphicFrame>
          <xdr:nvGraphicFramePr>
            <xdr:cNvPr id="5" name="Height_5"/>
            <xdr:cNvGraphicFramePr/>
          </xdr:nvGraphicFramePr>
          <xdr:xfrm>
            <a:off x="0" y="0"/>
            <a:ext cx="0" cy="0"/>
          </xdr:xfrm>
          <a:graphic>
            <a:graphicData uri="http://schemas.microsoft.com/office/drawing/2010/slicer">
              <x3Unk:slicer name="Height_5"/>
            </a:graphicData>
          </a:graphic>
        </xdr:graphicFrame>
      </mc:Choice>
      <mc:Fallback>
        <xdr:sp>
          <xdr:nvSpPr>
            <xdr:cNvPr id="5"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9</xdr:col>
      <xdr:colOff>28575</xdr:colOff>
      <xdr:row>1</xdr:row>
      <xdr:rowOff>19050</xdr:rowOff>
    </xdr:from>
    <xdr:ext cx="1181100" cy="2857500"/>
    <mc:AlternateContent>
      <mc:Choice Requires="sle15">
        <xdr:graphicFrame>
          <xdr:nvGraphicFramePr>
            <xdr:cNvPr id="6" name="Girth_6"/>
            <xdr:cNvGraphicFramePr/>
          </xdr:nvGraphicFramePr>
          <xdr:xfrm>
            <a:off x="0" y="0"/>
            <a:ext cx="0" cy="0"/>
          </xdr:xfrm>
          <a:graphic>
            <a:graphicData uri="http://schemas.microsoft.com/office/drawing/2010/slicer">
              <x3Unk:slicer name="Girth_6"/>
            </a:graphicData>
          </a:graphic>
        </xdr:graphicFrame>
      </mc:Choice>
      <mc:Fallback>
        <xdr:sp>
          <xdr:nvSpPr>
            <xdr:cNvPr id="6"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oneCellAnchor>
    <xdr:from>
      <xdr:col>18</xdr:col>
      <xdr:colOff>285750</xdr:colOff>
      <xdr:row>4</xdr:row>
      <xdr:rowOff>76200</xdr:rowOff>
    </xdr:from>
    <xdr:ext cx="3648075" cy="514350"/>
    <xdr:grpSp>
      <xdr:nvGrpSpPr>
        <xdr:cNvPr id="2" name="Shape 2"/>
        <xdr:cNvGrpSpPr/>
      </xdr:nvGrpSpPr>
      <xdr:grpSpPr>
        <a:xfrm>
          <a:off x="3521963" y="3522825"/>
          <a:ext cx="3648075" cy="514350"/>
          <a:chOff x="3521963" y="3522825"/>
          <a:chExt cx="3648075" cy="514350"/>
        </a:xfrm>
      </xdr:grpSpPr>
      <xdr:grpSp>
        <xdr:nvGrpSpPr>
          <xdr:cNvPr id="13" name="Shape 13"/>
          <xdr:cNvGrpSpPr/>
        </xdr:nvGrpSpPr>
        <xdr:grpSpPr>
          <a:xfrm>
            <a:off x="3521963" y="3522825"/>
            <a:ext cx="3648075" cy="514350"/>
            <a:chOff x="7848600" y="266700"/>
            <a:chExt cx="3678773" cy="533400"/>
          </a:xfrm>
        </xdr:grpSpPr>
        <xdr:sp>
          <xdr:nvSpPr>
            <xdr:cNvPr id="4" name="Shape 4"/>
            <xdr:cNvSpPr/>
          </xdr:nvSpPr>
          <xdr:spPr>
            <a:xfrm>
              <a:off x="7848600" y="266700"/>
              <a:ext cx="3678750" cy="5334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14" name="Shape 14"/>
            <xdr:cNvPicPr preferRelativeResize="0"/>
          </xdr:nvPicPr>
          <xdr:blipFill rotWithShape="1">
            <a:blip r:embed="rId1">
              <a:alphaModFix/>
            </a:blip>
            <a:srcRect b="3766" l="0" r="63977" t="81251"/>
            <a:stretch/>
          </xdr:blipFill>
          <xdr:spPr>
            <a:xfrm>
              <a:off x="9854740" y="266700"/>
              <a:ext cx="1672633" cy="533400"/>
            </a:xfrm>
            <a:prstGeom prst="rect">
              <a:avLst/>
            </a:prstGeom>
            <a:noFill/>
            <a:ln>
              <a:noFill/>
            </a:ln>
          </xdr:spPr>
        </xdr:pic>
        <xdr:pic>
          <xdr:nvPicPr>
            <xdr:cNvPr id="15" name="Shape 15"/>
            <xdr:cNvPicPr preferRelativeResize="0"/>
          </xdr:nvPicPr>
          <xdr:blipFill rotWithShape="1">
            <a:blip r:embed="rId1">
              <a:alphaModFix/>
            </a:blip>
            <a:srcRect b="82424" l="0" r="32402" t="0"/>
            <a:stretch/>
          </xdr:blipFill>
          <xdr:spPr>
            <a:xfrm>
              <a:off x="7848600" y="323851"/>
              <a:ext cx="2102365" cy="419099"/>
            </a:xfrm>
            <a:prstGeom prst="rect">
              <a:avLst/>
            </a:prstGeom>
            <a:noFill/>
            <a:ln>
              <a:noFill/>
            </a:ln>
          </xdr:spPr>
        </xdr:pic>
      </xdr:grpSp>
    </xdr:grpSp>
    <xdr:clientData fLocksWithSheet="0"/>
  </xdr:oneCellAnchor>
  <xdr:oneCellAnchor>
    <xdr:from>
      <xdr:col>18</xdr:col>
      <xdr:colOff>695325</xdr:colOff>
      <xdr:row>1</xdr:row>
      <xdr:rowOff>9525</xdr:rowOff>
    </xdr:from>
    <xdr:ext cx="723900" cy="7143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18</xdr:col>
      <xdr:colOff>1362075</xdr:colOff>
      <xdr:row>1</xdr:row>
      <xdr:rowOff>9525</xdr:rowOff>
    </xdr:from>
    <xdr:ext cx="723900" cy="71437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20</xdr:col>
      <xdr:colOff>600075</xdr:colOff>
      <xdr:row>1</xdr:row>
      <xdr:rowOff>9525</xdr:rowOff>
    </xdr:from>
    <xdr:ext cx="723900" cy="7143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19</xdr:col>
      <xdr:colOff>1314450</xdr:colOff>
      <xdr:row>1</xdr:row>
      <xdr:rowOff>9525</xdr:rowOff>
    </xdr:from>
    <xdr:ext cx="723900" cy="714375"/>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19</xdr:col>
      <xdr:colOff>647700</xdr:colOff>
      <xdr:row>1</xdr:row>
      <xdr:rowOff>9525</xdr:rowOff>
    </xdr:from>
    <xdr:ext cx="723900" cy="714375"/>
    <xdr:pic>
      <xdr:nvPicPr>
        <xdr:cNvPr id="0" name="image3.png"/>
        <xdr:cNvPicPr preferRelativeResize="0"/>
      </xdr:nvPicPr>
      <xdr:blipFill>
        <a:blip cstate="print" r:embed="rId6"/>
        <a:stretch>
          <a:fillRect/>
        </a:stretch>
      </xdr:blipFill>
      <xdr:spPr>
        <a:prstGeom prst="rect">
          <a:avLst/>
        </a:prstGeom>
        <a:noFill/>
      </xdr:spPr>
    </xdr:pic>
    <xdr:clientData fLocksWithSheet="0"/>
  </xdr:oneCellAnchor>
  <xdr:oneCellAnchor>
    <xdr:from>
      <xdr:col>10</xdr:col>
      <xdr:colOff>38100</xdr:colOff>
      <xdr:row>1</xdr:row>
      <xdr:rowOff>0</xdr:rowOff>
    </xdr:from>
    <xdr:ext cx="3676650" cy="2200275"/>
    <xdr:pic>
      <xdr:nvPicPr>
        <xdr:cNvPr descr="Romania — Pioneers In Europe" id="0" name="image6.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600075</xdr:colOff>
      <xdr:row>0</xdr:row>
      <xdr:rowOff>19050</xdr:rowOff>
    </xdr:from>
    <xdr:ext cx="733425" cy="7524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428625</xdr:colOff>
      <xdr:row>0</xdr:row>
      <xdr:rowOff>19050</xdr:rowOff>
    </xdr:from>
    <xdr:ext cx="733425" cy="75247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390525</xdr:colOff>
      <xdr:row>0</xdr:row>
      <xdr:rowOff>19050</xdr:rowOff>
    </xdr:from>
    <xdr:ext cx="723900" cy="7524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1762125</xdr:colOff>
      <xdr:row>0</xdr:row>
      <xdr:rowOff>19050</xdr:rowOff>
    </xdr:from>
    <xdr:ext cx="733425" cy="752475"/>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1095375</xdr:colOff>
      <xdr:row>0</xdr:row>
      <xdr:rowOff>19050</xdr:rowOff>
    </xdr:from>
    <xdr:ext cx="733425" cy="752475"/>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wsDr>
</file>

<file path=xl/slicerCaches/slicerCache1.xml><?xml version="1.0" encoding="utf-8"?>
<x14:slicer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name="SlicerCache_Table_9_Col_2" sourceName="PLC Name">
  <x14:extLst>
    <ext uri="{2F2917AC-EB37-4324-AD4E-5DD8C200BD13}">
      <x15:tableSlicerCache tableId="9" column="2"/>
    </ext>
  </x14:extLst>
</x14:slicerCacheDefinition>
</file>

<file path=xl/slicerCaches/slicerCache2.xml><?xml version="1.0" encoding="utf-8"?>
<x14:slicer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name="SlicerCache_Table_9_Col_3" sourceName="Weight">
  <x14:extLst>
    <ext uri="{2F2917AC-EB37-4324-AD4E-5DD8C200BD13}">
      <x15:tableSlicerCache tableId="9" column="3"/>
    </ext>
  </x14:extLst>
</x14:slicerCacheDefinition>
</file>

<file path=xl/slicerCaches/slicerCache3.xml><?xml version="1.0" encoding="utf-8"?>
<x14:slicer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name="SlicerCache_Table_9_Col_4" sourceName="Length">
  <x14:extLst>
    <ext uri="{2F2917AC-EB37-4324-AD4E-5DD8C200BD13}">
      <x15:tableSlicerCache tableId="9" column="4"/>
    </ext>
  </x14:extLst>
</x14:slicerCacheDefinition>
</file>

<file path=xl/slicerCaches/slicerCache4.xml><?xml version="1.0" encoding="utf-8"?>
<x14:slicer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name="SlicerCache_Table_9_Col_5" sourceName="Width">
  <x14:extLst>
    <ext uri="{2F2917AC-EB37-4324-AD4E-5DD8C200BD13}">
      <x15:tableSlicerCache tableId="9" column="5"/>
    </ext>
  </x14:extLst>
</x14:slicerCacheDefinition>
</file>

<file path=xl/slicerCaches/slicerCache5.xml><?xml version="1.0" encoding="utf-8"?>
<x14:slicer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name="SlicerCache_Table_9_Col_6" sourceName="Height">
  <x14:extLst>
    <ext uri="{2F2917AC-EB37-4324-AD4E-5DD8C200BD13}">
      <x15:tableSlicerCache tableId="9" column="6"/>
    </ext>
  </x14:extLst>
</x14:slicerCacheDefinition>
</file>

<file path=xl/slicerCaches/slicerCache6.xml><?xml version="1.0" encoding="utf-8"?>
<x14:slicer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name="SlicerCache_Table_9_Col_7" sourceName="Girth">
  <x14:extLst>
    <ext uri="{2F2917AC-EB37-4324-AD4E-5DD8C200BD13}">
      <x15:tableSlicerCache tableId="9" column="7"/>
    </ext>
  </x14:extLst>
</x14:slicerCacheDefinition>
</file>

<file path=xl/slicers/slicer1.xml><?xml version="1.0" encoding="utf-8"?>
<x14:slicers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x14:slicer name="PLC Name_1" cache="SlicerCache_Table_9_Col_2" caption="PLC Name" rowHeight="247650"/>
  <x14:slicer name="Weight_2" cache="SlicerCache_Table_9_Col_3" caption="Weight" rowHeight="247650"/>
  <x14:slicer name="Length_3" cache="SlicerCache_Table_9_Col_4" caption="Length" rowHeight="247650"/>
  <x14:slicer name="Width_4" cache="SlicerCache_Table_9_Col_5" caption="Width" rowHeight="247650"/>
  <x14:slicer name="Height_5" cache="SlicerCache_Table_9_Col_6" caption="Height" rowHeight="247650"/>
  <x14:slicer name="Girth_6" cache="SlicerCache_Table_9_Col_7" caption="Girth" rowHeight="247650"/>
</x14:slicers>
</file>

<file path=xl/tables/table1.xml><?xml version="1.0" encoding="utf-8"?>
<table xmlns="http://schemas.openxmlformats.org/spreadsheetml/2006/main" ref="D2:E11" displayName="Table_1" id="1">
  <tableColumns count="2">
    <tableColumn name="Girth" id="1"/>
    <tableColumn name="PLC Name" id="2"/>
  </tableColumns>
  <tableStyleInfo name="Classes-style" showColumnStripes="0" showFirstColumn="1" showLastColumn="1" showRowStripes="1"/>
</table>
</file>

<file path=xl/tables/table10.xml><?xml version="1.0" encoding="utf-8"?>
<table xmlns="http://schemas.openxmlformats.org/spreadsheetml/2006/main" ref="B7:E39" displayName="Table_10" id="10">
  <tableColumns count="4">
    <tableColumn name="Simbol" id="1"/>
    <tableColumn name="Denumire" id="2"/>
    <tableColumn name="21.07.2022" id="3"/>
    <tableColumn name="21.07.20222" id="4"/>
  </tableColumns>
  <tableStyleInfo name="XChange-style" showColumnStripes="0" showFirstColumn="1" showLastColumn="1" showRowStripes="1"/>
</table>
</file>

<file path=xl/tables/table2.xml><?xml version="1.0" encoding="utf-8"?>
<table xmlns="http://schemas.openxmlformats.org/spreadsheetml/2006/main" ref="G2:G11" displayName="Table_2" id="2">
  <tableColumns count="1">
    <tableColumn name="Girth" id="1"/>
  </tableColumns>
  <tableStyleInfo name="Classes-style 2" showColumnStripes="0" showFirstColumn="1" showLastColumn="1" showRowStripes="1"/>
</table>
</file>

<file path=xl/tables/table3.xml><?xml version="1.0" encoding="utf-8"?>
<table xmlns="http://schemas.openxmlformats.org/spreadsheetml/2006/main" ref="I2:I9" displayName="Table_3" id="3">
  <tableColumns count="1">
    <tableColumn name="Length" id="1"/>
  </tableColumns>
  <tableStyleInfo name="Classes-style 3" showColumnStripes="0" showFirstColumn="1" showLastColumn="1" showRowStripes="1"/>
</table>
</file>

<file path=xl/tables/table4.xml><?xml version="1.0" encoding="utf-8"?>
<table xmlns="http://schemas.openxmlformats.org/spreadsheetml/2006/main" ref="K2:K10" displayName="Table_4" id="4">
  <tableColumns count="1">
    <tableColumn name="Width" id="1"/>
  </tableColumns>
  <tableStyleInfo name="Classes-style 4" showColumnStripes="0" showFirstColumn="1" showLastColumn="1" showRowStripes="1"/>
</table>
</file>

<file path=xl/tables/table5.xml><?xml version="1.0" encoding="utf-8"?>
<table xmlns="http://schemas.openxmlformats.org/spreadsheetml/2006/main" ref="M2:M11" displayName="Table_5" id="5">
  <tableColumns count="1">
    <tableColumn name="Height" id="1"/>
  </tableColumns>
  <tableStyleInfo name="Classes-style 5" showColumnStripes="0" showFirstColumn="1" showLastColumn="1" showRowStripes="1"/>
</table>
</file>

<file path=xl/tables/table6.xml><?xml version="1.0" encoding="utf-8"?>
<table xmlns="http://schemas.openxmlformats.org/spreadsheetml/2006/main" ref="O2:O37" displayName="Table_6" id="6">
  <tableColumns count="1">
    <tableColumn name="Weight" id="1"/>
  </tableColumns>
  <tableStyleInfo name="Classes-style 6" showColumnStripes="0" showFirstColumn="1" showLastColumn="1" showRowStripes="1"/>
</table>
</file>

<file path=xl/tables/table7.xml><?xml version="1.0" encoding="utf-8"?>
<table xmlns="http://schemas.openxmlformats.org/spreadsheetml/2006/main" ref="D18:AS118" displayName="Table_7" id="7">
  <tableColumns count="42">
    <tableColumn name="Product code" id="1"/>
    <tableColumn name="EAN, UPC, ISBN or ASIN" id="2"/>
    <tableColumn name="Product name" id="3"/>
    <tableColumn name="Price with VAT (desired)" id="4"/>
    <tableColumn name="Net Price wo VAT (desired)" id="5"/>
    <tableColumn name="VAT" id="6"/>
    <tableColumn name="Category ID" id="7"/>
    <tableColumn name="Quantity" id="8"/>
    <tableColumn name="Weight" id="9"/>
    <tableColumn name="Length" id="10"/>
    <tableColumn name="Width" id="11"/>
    <tableColumn name="Height" id="12"/>
    <tableColumn name="Weight ©" id="13"/>
    <tableColumn name="Length ©" id="14"/>
    <tableColumn name="Width ©" id="15"/>
    <tableColumn name="Height ©" id="16"/>
    <tableColumn name="Look4" id="17"/>
    <tableColumn name="Lead_Name" id="18"/>
    <tableColumn name="Lead_date" id="19"/>
    <tableColumn name="Category Name" id="20"/>
    <tableColumn name="Category Country Name" id="21"/>
    <tableColumn name="Net Girth" id="22"/>
    <tableColumn name="Girth ©" id="23"/>
    <tableColumn name="PLC" id="24"/>
    <tableColumn name="Volume ( m³)" id="25"/>
    <tableColumn name="Commission %" id="26"/>
    <tableColumn name="Price w VAT per unit (RON)" id="27"/>
    <tableColumn name="Price wo VAT per unit (RON)" id="28"/>
    <tableColumn name="Commission Invoice per unit (RON)" id="29"/>
    <tableColumn name="GMV (RON)" id="30"/>
    <tableColumn name="GMV (*cc)" id="31"/>
    <tableColumn name="Commission Invoice (*cc)" id="32"/>
    <tableColumn name="Order Fee (*cc)" id="33"/>
    <tableColumn name="Storage fees *cc (m³ / day)" id="34"/>
    <tableColumn name="FBE Fee (*cc) for avg storage" id="35"/>
    <tableColumn name="TOTAL Cost (*cc)" id="36"/>
    <tableColumn name="Seller Income (*cc)" id="37"/>
    <tableColumn name="GM1 w VAT" id="38"/>
    <tableColumn name="Net Seller Income (*cc)" id="39"/>
    <tableColumn name="GM1 wo VAT" id="40"/>
    <tableColumn name="Removal Fee (*cc)" id="41"/>
    <tableColumn name="Disposal Fee (*cc)" id="42"/>
  </tableColumns>
  <tableStyleInfo name="Income&amp;Cost-style" showColumnStripes="0" showFirstColumn="1" showLastColumn="1" showRowStripes="1"/>
</table>
</file>

<file path=xl/tables/table8.xml><?xml version="1.0" encoding="utf-8"?>
<table xmlns="http://schemas.openxmlformats.org/spreadsheetml/2006/main" ref="B19:M1937" displayName="Table_8" id="8">
  <tableColumns count="12">
    <tableColumn name="RANK" id="1"/>
    <tableColumn name="search id" id="2"/>
    <tableColumn name="search supracategory" id="3"/>
    <tableColumn name="search category" id="4"/>
    <tableColumn name="search subcategory" id="5"/>
    <tableColumn name="Category _x000a_Leaf Id" id="6"/>
    <tableColumn name="Line Name" id="7"/>
    <tableColumn name="Division Name" id="8"/>
    <tableColumn name="Supracategory Name" id="9"/>
    <tableColumn name="Category Name" id="10"/>
    <tableColumn name="Subcategory Name" id="11"/>
    <tableColumn name="Subsubcategory Name" id="12"/>
  </tableColumns>
  <tableStyleInfo name="Categories ID-style" showColumnStripes="0" showFirstColumn="1" showLastColumn="1" showRowStripes="1"/>
</table>
</file>

<file path=xl/tables/table9.xml><?xml version="1.0" encoding="utf-8"?>
<table xmlns="http://schemas.openxmlformats.org/spreadsheetml/2006/main" ref="D14:O329" displayName="Table_9" id="9">
  <autoFilter ref="$D$14:$O$329">
    <filterColumn colId="3">
      <filters>
        <filter val="200.00"/>
        <filter val="330.00"/>
        <filter val="450.00"/>
        <filter val="340.00"/>
        <filter val="610.00"/>
        <filter val="1,860.00"/>
        <filter val="1,200.00"/>
      </filters>
    </filterColumn>
  </autoFilter>
  <tableColumns count="12">
    <tableColumn name="Look4" id="1"/>
    <tableColumn name="PLC Name" id="2"/>
    <tableColumn name="Weight" id="3"/>
    <tableColumn name="Length" id="4"/>
    <tableColumn name="Width" id="5"/>
    <tableColumn name="Height" id="6"/>
    <tableColumn name="Girth" id="7"/>
    <tableColumn name="Order Fee RON" id="8"/>
    <tableColumn name="Removal Fee RON" id="9"/>
    <tableColumn name="Disposal Fee RON" id="10"/>
    <tableColumn name="Oth Order Fee EUR" id="11"/>
    <tableColumn name="Oth Order Fee RON" id="12"/>
  </tableColumns>
  <tableStyleInfo name="FBE Fee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11" Type="http://schemas.openxmlformats.org/officeDocument/2006/relationships/table" Target="../tables/table4.xml"/><Relationship Id="rId10" Type="http://schemas.openxmlformats.org/officeDocument/2006/relationships/table" Target="../tables/table3.xml"/><Relationship Id="rId13" Type="http://schemas.openxmlformats.org/officeDocument/2006/relationships/table" Target="../tables/table6.xml"/><Relationship Id="rId12" Type="http://schemas.openxmlformats.org/officeDocument/2006/relationships/table" Target="../tables/table5.xml"/><Relationship Id="rId9" Type="http://schemas.openxmlformats.org/officeDocument/2006/relationships/table" Target="../tables/table2.xml"/><Relationship Id="rId8"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7.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9.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cursbnr.ro/" TargetMode="External"/><Relationship Id="rId2" Type="http://schemas.openxmlformats.org/officeDocument/2006/relationships/drawing" Target="../drawings/drawing8.xml"/><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15.57"/>
    <col customWidth="1" min="2" max="2" width="15.14"/>
    <col customWidth="1" min="3" max="3" width="23.86"/>
    <col customWidth="1" min="4" max="4" width="32.57"/>
    <col customWidth="1" min="5" max="5" width="46.86"/>
    <col customWidth="1" min="6" max="6" width="55.57"/>
    <col customWidth="1" min="7" max="7" width="36.86"/>
    <col customWidth="1" min="8" max="8" width="37.14"/>
    <col customWidth="1" min="9" max="9" width="43.43"/>
    <col customWidth="1" min="10" max="10" width="45.43"/>
    <col customWidth="1" min="11" max="11" width="33.0"/>
    <col customWidth="1" min="12" max="13" width="37.86"/>
    <col customWidth="1" min="14" max="14" width="8.71"/>
    <col customWidth="1" min="15" max="15" width="10.57"/>
    <col customWidth="1" min="16" max="18" width="16.14"/>
  </cols>
  <sheetData>
    <row r="1" ht="30.0" customHeight="1">
      <c r="A1" s="1" t="s">
        <v>0</v>
      </c>
      <c r="B1" s="1" t="s">
        <v>1</v>
      </c>
      <c r="C1" s="1" t="s">
        <v>2</v>
      </c>
      <c r="D1" s="1" t="s">
        <v>3</v>
      </c>
      <c r="E1" s="1" t="s">
        <v>4</v>
      </c>
      <c r="F1" s="1" t="s">
        <v>5</v>
      </c>
      <c r="G1" s="1" t="s">
        <v>6</v>
      </c>
      <c r="H1" s="1" t="s">
        <v>7</v>
      </c>
      <c r="I1" s="1" t="s">
        <v>8</v>
      </c>
      <c r="J1" s="1" t="s">
        <v>9</v>
      </c>
      <c r="K1" s="1" t="s">
        <v>10</v>
      </c>
      <c r="L1" s="1" t="s">
        <v>11</v>
      </c>
      <c r="M1" s="1" t="s">
        <v>12</v>
      </c>
      <c r="N1" s="2" t="s">
        <v>13</v>
      </c>
      <c r="O1" s="2" t="s">
        <v>14</v>
      </c>
      <c r="P1" s="2" t="s">
        <v>15</v>
      </c>
      <c r="Q1" s="2" t="s">
        <v>16</v>
      </c>
      <c r="R1" s="2" t="s">
        <v>17</v>
      </c>
    </row>
    <row r="2">
      <c r="A2" s="3">
        <v>1081.0</v>
      </c>
      <c r="B2" s="3" t="s">
        <v>18</v>
      </c>
      <c r="C2" s="3" t="s">
        <v>18</v>
      </c>
      <c r="D2" s="3" t="s">
        <v>19</v>
      </c>
      <c r="E2" s="3" t="s">
        <v>20</v>
      </c>
      <c r="F2" s="3" t="s">
        <v>21</v>
      </c>
      <c r="G2" s="3" t="s">
        <v>22</v>
      </c>
      <c r="H2" s="3" t="s">
        <v>19</v>
      </c>
      <c r="I2" s="3" t="s">
        <v>23</v>
      </c>
      <c r="J2" s="3" t="s">
        <v>24</v>
      </c>
      <c r="K2" s="3" t="s">
        <v>22</v>
      </c>
      <c r="L2" s="4">
        <v>0.19</v>
      </c>
      <c r="M2" s="5">
        <v>0.22</v>
      </c>
      <c r="N2" s="6">
        <v>0.12</v>
      </c>
      <c r="O2" s="6">
        <v>0.04000000000000001</v>
      </c>
      <c r="P2" s="6">
        <v>0.15</v>
      </c>
      <c r="Q2" s="6">
        <v>0.16</v>
      </c>
      <c r="R2" s="6">
        <v>0.17600000000000002</v>
      </c>
    </row>
    <row r="3">
      <c r="A3" s="3">
        <v>1086.0</v>
      </c>
      <c r="B3" s="3" t="s">
        <v>18</v>
      </c>
      <c r="C3" s="3" t="s">
        <v>18</v>
      </c>
      <c r="D3" s="3" t="s">
        <v>19</v>
      </c>
      <c r="E3" s="3" t="s">
        <v>18</v>
      </c>
      <c r="F3" s="3" t="s">
        <v>25</v>
      </c>
      <c r="G3" s="3" t="s">
        <v>22</v>
      </c>
      <c r="H3" s="3" t="s">
        <v>19</v>
      </c>
      <c r="I3" s="3" t="s">
        <v>18</v>
      </c>
      <c r="J3" s="3" t="s">
        <v>26</v>
      </c>
      <c r="K3" s="3" t="s">
        <v>22</v>
      </c>
      <c r="L3" s="4">
        <v>0.14</v>
      </c>
      <c r="M3" s="5">
        <v>0.16</v>
      </c>
      <c r="N3" s="6">
        <v>0.15</v>
      </c>
      <c r="O3" s="6" t="s">
        <v>27</v>
      </c>
      <c r="P3" s="6">
        <v>0.15</v>
      </c>
      <c r="Q3" s="6">
        <v>0.15</v>
      </c>
      <c r="R3" s="6">
        <v>0.15</v>
      </c>
    </row>
    <row r="4">
      <c r="A4" s="3">
        <v>1087.0</v>
      </c>
      <c r="B4" s="3" t="s">
        <v>18</v>
      </c>
      <c r="C4" s="3" t="s">
        <v>18</v>
      </c>
      <c r="D4" s="3" t="s">
        <v>19</v>
      </c>
      <c r="E4" s="3" t="s">
        <v>20</v>
      </c>
      <c r="F4" s="3" t="s">
        <v>28</v>
      </c>
      <c r="G4" s="3" t="s">
        <v>22</v>
      </c>
      <c r="H4" s="3" t="s">
        <v>19</v>
      </c>
      <c r="I4" s="3" t="s">
        <v>23</v>
      </c>
      <c r="J4" s="3" t="s">
        <v>29</v>
      </c>
      <c r="K4" s="3" t="s">
        <v>22</v>
      </c>
      <c r="L4" s="4">
        <v>0.14</v>
      </c>
      <c r="M4" s="5">
        <v>0.16</v>
      </c>
      <c r="N4" s="6">
        <v>0.15</v>
      </c>
      <c r="O4" s="6" t="s">
        <v>27</v>
      </c>
      <c r="P4" s="6">
        <v>0.15</v>
      </c>
      <c r="Q4" s="6">
        <v>0.15</v>
      </c>
      <c r="R4" s="6">
        <v>0.15</v>
      </c>
    </row>
    <row r="5">
      <c r="A5" s="3">
        <v>1088.0</v>
      </c>
      <c r="B5" s="3" t="s">
        <v>18</v>
      </c>
      <c r="C5" s="3" t="s">
        <v>18</v>
      </c>
      <c r="D5" s="3" t="s">
        <v>19</v>
      </c>
      <c r="E5" s="3" t="s">
        <v>18</v>
      </c>
      <c r="F5" s="3" t="s">
        <v>30</v>
      </c>
      <c r="G5" s="3" t="s">
        <v>22</v>
      </c>
      <c r="H5" s="3" t="s">
        <v>19</v>
      </c>
      <c r="I5" s="3" t="s">
        <v>18</v>
      </c>
      <c r="J5" s="3" t="s">
        <v>31</v>
      </c>
      <c r="K5" s="3" t="s">
        <v>22</v>
      </c>
      <c r="L5" s="4">
        <v>0.14</v>
      </c>
      <c r="M5" s="5">
        <v>0.16</v>
      </c>
      <c r="N5" s="6">
        <v>0.15</v>
      </c>
      <c r="O5" s="6" t="s">
        <v>27</v>
      </c>
      <c r="P5" s="6">
        <v>0.15</v>
      </c>
      <c r="Q5" s="6">
        <v>0.15</v>
      </c>
      <c r="R5" s="6">
        <v>0.15</v>
      </c>
    </row>
    <row r="6">
      <c r="A6" s="3">
        <v>1095.0</v>
      </c>
      <c r="B6" s="3" t="s">
        <v>18</v>
      </c>
      <c r="C6" s="3" t="s">
        <v>18</v>
      </c>
      <c r="D6" s="3" t="s">
        <v>19</v>
      </c>
      <c r="E6" s="3" t="s">
        <v>18</v>
      </c>
      <c r="F6" s="3" t="s">
        <v>32</v>
      </c>
      <c r="G6" s="3" t="s">
        <v>22</v>
      </c>
      <c r="H6" s="3" t="s">
        <v>19</v>
      </c>
      <c r="I6" s="3" t="s">
        <v>18</v>
      </c>
      <c r="J6" s="3" t="s">
        <v>33</v>
      </c>
      <c r="K6" s="3" t="s">
        <v>22</v>
      </c>
      <c r="L6" s="4">
        <v>0.14</v>
      </c>
      <c r="M6" s="5">
        <v>0.16</v>
      </c>
      <c r="N6" s="6">
        <v>0.15</v>
      </c>
      <c r="O6" s="6" t="s">
        <v>27</v>
      </c>
      <c r="P6" s="6">
        <v>0.15</v>
      </c>
      <c r="Q6" s="6">
        <v>0.15</v>
      </c>
      <c r="R6" s="6">
        <v>0.15</v>
      </c>
    </row>
    <row r="7">
      <c r="A7" s="3">
        <v>1128.0</v>
      </c>
      <c r="B7" s="3" t="s">
        <v>18</v>
      </c>
      <c r="C7" s="3" t="s">
        <v>18</v>
      </c>
      <c r="D7" s="3" t="s">
        <v>19</v>
      </c>
      <c r="E7" s="3" t="s">
        <v>34</v>
      </c>
      <c r="F7" s="3" t="s">
        <v>35</v>
      </c>
      <c r="G7" s="3" t="s">
        <v>22</v>
      </c>
      <c r="H7" s="3" t="s">
        <v>19</v>
      </c>
      <c r="I7" s="3" t="s">
        <v>36</v>
      </c>
      <c r="J7" s="3" t="s">
        <v>37</v>
      </c>
      <c r="K7" s="3" t="s">
        <v>22</v>
      </c>
      <c r="L7" s="4">
        <v>0.125</v>
      </c>
      <c r="M7" s="5">
        <v>0.14</v>
      </c>
      <c r="N7" s="6">
        <v>0.15</v>
      </c>
      <c r="O7" s="6">
        <v>0.04000000000000001</v>
      </c>
      <c r="P7" s="6">
        <v>0.18</v>
      </c>
      <c r="Q7" s="6">
        <v>0.19</v>
      </c>
      <c r="R7" s="6">
        <v>0.20900000000000002</v>
      </c>
    </row>
    <row r="8">
      <c r="A8" s="3">
        <v>1170.0</v>
      </c>
      <c r="B8" s="3" t="s">
        <v>18</v>
      </c>
      <c r="C8" s="3" t="s">
        <v>18</v>
      </c>
      <c r="D8" s="3" t="s">
        <v>19</v>
      </c>
      <c r="E8" s="3" t="s">
        <v>34</v>
      </c>
      <c r="F8" s="3" t="s">
        <v>38</v>
      </c>
      <c r="G8" s="3" t="s">
        <v>22</v>
      </c>
      <c r="H8" s="3" t="s">
        <v>19</v>
      </c>
      <c r="I8" s="3" t="s">
        <v>36</v>
      </c>
      <c r="J8" s="3" t="s">
        <v>39</v>
      </c>
      <c r="K8" s="3" t="s">
        <v>22</v>
      </c>
      <c r="L8" s="4">
        <v>0.18</v>
      </c>
      <c r="M8" s="5">
        <v>0.21</v>
      </c>
      <c r="N8" s="6">
        <v>0.15</v>
      </c>
      <c r="O8" s="6">
        <v>0.05000000000000002</v>
      </c>
      <c r="P8" s="6">
        <v>0.19</v>
      </c>
      <c r="Q8" s="6">
        <v>0.2</v>
      </c>
      <c r="R8" s="6">
        <v>0.22000000000000003</v>
      </c>
    </row>
    <row r="9">
      <c r="A9" s="3">
        <v>1322.0</v>
      </c>
      <c r="B9" s="3" t="s">
        <v>18</v>
      </c>
      <c r="C9" s="3" t="s">
        <v>18</v>
      </c>
      <c r="D9" s="3" t="s">
        <v>19</v>
      </c>
      <c r="E9" s="3" t="s">
        <v>18</v>
      </c>
      <c r="F9" s="3" t="s">
        <v>40</v>
      </c>
      <c r="G9" s="3" t="s">
        <v>22</v>
      </c>
      <c r="H9" s="3" t="s">
        <v>19</v>
      </c>
      <c r="I9" s="3" t="s">
        <v>18</v>
      </c>
      <c r="J9" s="3" t="s">
        <v>41</v>
      </c>
      <c r="K9" s="3" t="s">
        <v>22</v>
      </c>
      <c r="L9" s="4">
        <v>0.2</v>
      </c>
      <c r="M9" s="5">
        <v>0.23</v>
      </c>
      <c r="N9" s="6">
        <v>0.15</v>
      </c>
      <c r="O9" s="6">
        <v>0.04000000000000001</v>
      </c>
      <c r="P9" s="6">
        <v>0.18</v>
      </c>
      <c r="Q9" s="6">
        <v>0.19</v>
      </c>
      <c r="R9" s="6">
        <v>0.20900000000000002</v>
      </c>
    </row>
    <row r="10">
      <c r="A10" s="3">
        <v>1447.0</v>
      </c>
      <c r="B10" s="3" t="s">
        <v>18</v>
      </c>
      <c r="C10" s="3" t="s">
        <v>18</v>
      </c>
      <c r="D10" s="3" t="s">
        <v>19</v>
      </c>
      <c r="E10" s="3" t="s">
        <v>20</v>
      </c>
      <c r="F10" s="3" t="s">
        <v>42</v>
      </c>
      <c r="G10" s="3" t="s">
        <v>22</v>
      </c>
      <c r="H10" s="3" t="s">
        <v>19</v>
      </c>
      <c r="I10" s="3" t="s">
        <v>23</v>
      </c>
      <c r="J10" s="3" t="s">
        <v>43</v>
      </c>
      <c r="K10" s="3" t="s">
        <v>22</v>
      </c>
      <c r="L10" s="4">
        <v>0.19</v>
      </c>
      <c r="M10" s="5">
        <v>0.22</v>
      </c>
      <c r="N10" s="6">
        <v>0.15</v>
      </c>
      <c r="O10" s="6" t="s">
        <v>27</v>
      </c>
      <c r="P10" s="6">
        <v>0.15</v>
      </c>
      <c r="Q10" s="6">
        <v>0.15</v>
      </c>
      <c r="R10" s="6">
        <v>0.15</v>
      </c>
    </row>
    <row r="11">
      <c r="A11" s="3">
        <v>1461.0</v>
      </c>
      <c r="B11" s="3" t="s">
        <v>18</v>
      </c>
      <c r="C11" s="3" t="s">
        <v>18</v>
      </c>
      <c r="D11" s="3" t="s">
        <v>19</v>
      </c>
      <c r="E11" s="3" t="s">
        <v>20</v>
      </c>
      <c r="F11" s="3" t="s">
        <v>44</v>
      </c>
      <c r="G11" s="3" t="s">
        <v>22</v>
      </c>
      <c r="H11" s="3" t="s">
        <v>19</v>
      </c>
      <c r="I11" s="3" t="s">
        <v>23</v>
      </c>
      <c r="J11" s="3" t="s">
        <v>45</v>
      </c>
      <c r="K11" s="3" t="s">
        <v>22</v>
      </c>
      <c r="L11" s="4">
        <v>0.19</v>
      </c>
      <c r="M11" s="5">
        <v>0.22</v>
      </c>
      <c r="N11" s="6">
        <v>0.15</v>
      </c>
      <c r="O11" s="6">
        <v>0.04000000000000001</v>
      </c>
      <c r="P11" s="6">
        <v>0.18</v>
      </c>
      <c r="Q11" s="6">
        <v>0.19</v>
      </c>
      <c r="R11" s="6">
        <v>0.20900000000000002</v>
      </c>
    </row>
    <row r="12">
      <c r="A12" s="3">
        <v>1465.0</v>
      </c>
      <c r="B12" s="3" t="s">
        <v>18</v>
      </c>
      <c r="C12" s="3" t="s">
        <v>18</v>
      </c>
      <c r="D12" s="3" t="s">
        <v>19</v>
      </c>
      <c r="E12" s="3" t="s">
        <v>20</v>
      </c>
      <c r="F12" s="3" t="s">
        <v>46</v>
      </c>
      <c r="G12" s="3" t="s">
        <v>22</v>
      </c>
      <c r="H12" s="3" t="s">
        <v>19</v>
      </c>
      <c r="I12" s="3" t="s">
        <v>23</v>
      </c>
      <c r="J12" s="3" t="s">
        <v>47</v>
      </c>
      <c r="K12" s="3" t="s">
        <v>22</v>
      </c>
      <c r="L12" s="4">
        <v>0.19</v>
      </c>
      <c r="M12" s="5">
        <v>0.22</v>
      </c>
      <c r="N12" s="6">
        <v>0.15</v>
      </c>
      <c r="O12" s="6">
        <v>0.04000000000000001</v>
      </c>
      <c r="P12" s="6">
        <v>0.18</v>
      </c>
      <c r="Q12" s="6">
        <v>0.19</v>
      </c>
      <c r="R12" s="6">
        <v>0.20900000000000002</v>
      </c>
    </row>
    <row r="13">
      <c r="A13" s="3">
        <v>1471.0</v>
      </c>
      <c r="B13" s="3" t="s">
        <v>18</v>
      </c>
      <c r="C13" s="3" t="s">
        <v>18</v>
      </c>
      <c r="D13" s="3" t="s">
        <v>19</v>
      </c>
      <c r="E13" s="3" t="s">
        <v>48</v>
      </c>
      <c r="F13" s="3" t="s">
        <v>49</v>
      </c>
      <c r="G13" s="3" t="s">
        <v>22</v>
      </c>
      <c r="H13" s="3" t="s">
        <v>19</v>
      </c>
      <c r="I13" s="3" t="s">
        <v>50</v>
      </c>
      <c r="J13" s="3" t="s">
        <v>51</v>
      </c>
      <c r="K13" s="3" t="s">
        <v>22</v>
      </c>
      <c r="L13" s="4">
        <v>0.135</v>
      </c>
      <c r="M13" s="5">
        <v>0.16</v>
      </c>
      <c r="N13" s="6">
        <v>0.144</v>
      </c>
      <c r="O13" s="6" t="s">
        <v>27</v>
      </c>
      <c r="P13" s="6">
        <v>0.144</v>
      </c>
      <c r="Q13" s="6">
        <v>0.144</v>
      </c>
      <c r="R13" s="6">
        <v>0.144</v>
      </c>
    </row>
    <row r="14">
      <c r="A14" s="3">
        <v>1472.0</v>
      </c>
      <c r="B14" s="3" t="s">
        <v>18</v>
      </c>
      <c r="C14" s="3" t="s">
        <v>18</v>
      </c>
      <c r="D14" s="3" t="s">
        <v>19</v>
      </c>
      <c r="E14" s="3" t="s">
        <v>48</v>
      </c>
      <c r="F14" s="3" t="s">
        <v>52</v>
      </c>
      <c r="G14" s="3" t="s">
        <v>22</v>
      </c>
      <c r="H14" s="3" t="s">
        <v>19</v>
      </c>
      <c r="I14" s="3" t="s">
        <v>50</v>
      </c>
      <c r="J14" s="3" t="s">
        <v>53</v>
      </c>
      <c r="K14" s="3" t="s">
        <v>22</v>
      </c>
      <c r="L14" s="4">
        <v>0.145</v>
      </c>
      <c r="M14" s="5">
        <v>0.17</v>
      </c>
      <c r="N14" s="6">
        <v>0.15</v>
      </c>
      <c r="O14" s="6" t="s">
        <v>27</v>
      </c>
      <c r="P14" s="6">
        <v>0.15</v>
      </c>
      <c r="Q14" s="6">
        <v>0.15</v>
      </c>
      <c r="R14" s="6">
        <v>0.15</v>
      </c>
    </row>
    <row r="15">
      <c r="A15" s="3">
        <v>1473.0</v>
      </c>
      <c r="B15" s="3" t="s">
        <v>18</v>
      </c>
      <c r="C15" s="3" t="s">
        <v>18</v>
      </c>
      <c r="D15" s="3" t="s">
        <v>19</v>
      </c>
      <c r="E15" s="3" t="s">
        <v>48</v>
      </c>
      <c r="F15" s="3" t="s">
        <v>54</v>
      </c>
      <c r="G15" s="3" t="s">
        <v>22</v>
      </c>
      <c r="H15" s="3" t="s">
        <v>19</v>
      </c>
      <c r="I15" s="3" t="s">
        <v>50</v>
      </c>
      <c r="J15" s="3" t="s">
        <v>55</v>
      </c>
      <c r="K15" s="3" t="s">
        <v>22</v>
      </c>
      <c r="L15" s="4">
        <v>0.135</v>
      </c>
      <c r="M15" s="5">
        <v>0.16</v>
      </c>
      <c r="N15" s="6">
        <v>0.15</v>
      </c>
      <c r="O15" s="6" t="s">
        <v>27</v>
      </c>
      <c r="P15" s="6">
        <v>0.15</v>
      </c>
      <c r="Q15" s="6">
        <v>0.15</v>
      </c>
      <c r="R15" s="6">
        <v>0.15</v>
      </c>
    </row>
    <row r="16">
      <c r="A16" s="3">
        <v>1474.0</v>
      </c>
      <c r="B16" s="3" t="s">
        <v>18</v>
      </c>
      <c r="C16" s="3" t="s">
        <v>18</v>
      </c>
      <c r="D16" s="3" t="s">
        <v>19</v>
      </c>
      <c r="E16" s="3" t="s">
        <v>48</v>
      </c>
      <c r="F16" s="3" t="s">
        <v>56</v>
      </c>
      <c r="G16" s="3" t="s">
        <v>22</v>
      </c>
      <c r="H16" s="3" t="s">
        <v>19</v>
      </c>
      <c r="I16" s="3" t="s">
        <v>50</v>
      </c>
      <c r="J16" s="3" t="s">
        <v>57</v>
      </c>
      <c r="K16" s="3" t="s">
        <v>22</v>
      </c>
      <c r="L16" s="4">
        <v>0.135</v>
      </c>
      <c r="M16" s="5">
        <v>0.16</v>
      </c>
      <c r="N16" s="6">
        <v>0.15</v>
      </c>
      <c r="O16" s="6" t="s">
        <v>27</v>
      </c>
      <c r="P16" s="6">
        <v>0.15</v>
      </c>
      <c r="Q16" s="6">
        <v>0.15</v>
      </c>
      <c r="R16" s="6">
        <v>0.15</v>
      </c>
    </row>
    <row r="17">
      <c r="A17" s="3">
        <v>1475.0</v>
      </c>
      <c r="B17" s="3" t="s">
        <v>18</v>
      </c>
      <c r="C17" s="3" t="s">
        <v>18</v>
      </c>
      <c r="D17" s="3" t="s">
        <v>19</v>
      </c>
      <c r="E17" s="3" t="s">
        <v>48</v>
      </c>
      <c r="F17" s="3" t="s">
        <v>58</v>
      </c>
      <c r="G17" s="3" t="s">
        <v>22</v>
      </c>
      <c r="H17" s="3" t="s">
        <v>19</v>
      </c>
      <c r="I17" s="3" t="s">
        <v>50</v>
      </c>
      <c r="J17" s="3" t="s">
        <v>59</v>
      </c>
      <c r="K17" s="3" t="s">
        <v>22</v>
      </c>
      <c r="L17" s="4">
        <v>0.13</v>
      </c>
      <c r="M17" s="5">
        <v>0.15</v>
      </c>
      <c r="N17" s="6">
        <v>0.12</v>
      </c>
      <c r="O17" s="6">
        <v>0.010000000000000009</v>
      </c>
      <c r="P17" s="6">
        <v>0.12</v>
      </c>
      <c r="Q17" s="6">
        <v>0.12</v>
      </c>
      <c r="R17" s="6">
        <v>0.14300000000000002</v>
      </c>
    </row>
    <row r="18">
      <c r="A18" s="3">
        <v>1476.0</v>
      </c>
      <c r="B18" s="3" t="s">
        <v>18</v>
      </c>
      <c r="C18" s="3" t="s">
        <v>18</v>
      </c>
      <c r="D18" s="3" t="s">
        <v>19</v>
      </c>
      <c r="E18" s="3" t="s">
        <v>48</v>
      </c>
      <c r="F18" s="3" t="s">
        <v>60</v>
      </c>
      <c r="G18" s="3" t="s">
        <v>22</v>
      </c>
      <c r="H18" s="3" t="s">
        <v>19</v>
      </c>
      <c r="I18" s="3" t="s">
        <v>50</v>
      </c>
      <c r="J18" s="3" t="s">
        <v>61</v>
      </c>
      <c r="K18" s="3" t="s">
        <v>22</v>
      </c>
      <c r="L18" s="4">
        <v>0.17</v>
      </c>
      <c r="M18" s="5">
        <v>0.2</v>
      </c>
      <c r="N18" s="6">
        <v>0.15</v>
      </c>
      <c r="O18" s="6">
        <v>0.020000000000000018</v>
      </c>
      <c r="P18" s="6">
        <v>0.16</v>
      </c>
      <c r="Q18" s="6">
        <v>0.17</v>
      </c>
      <c r="R18" s="6">
        <v>0.18700000000000003</v>
      </c>
    </row>
    <row r="19">
      <c r="A19" s="3">
        <v>1477.0</v>
      </c>
      <c r="B19" s="3" t="s">
        <v>18</v>
      </c>
      <c r="C19" s="3" t="s">
        <v>18</v>
      </c>
      <c r="D19" s="3" t="s">
        <v>19</v>
      </c>
      <c r="E19" s="3" t="s">
        <v>48</v>
      </c>
      <c r="F19" s="3" t="s">
        <v>62</v>
      </c>
      <c r="G19" s="3" t="s">
        <v>22</v>
      </c>
      <c r="H19" s="3" t="s">
        <v>19</v>
      </c>
      <c r="I19" s="3" t="s">
        <v>50</v>
      </c>
      <c r="J19" s="3" t="s">
        <v>63</v>
      </c>
      <c r="K19" s="3" t="s">
        <v>22</v>
      </c>
      <c r="L19" s="4">
        <v>0.17</v>
      </c>
      <c r="M19" s="5">
        <v>0.2</v>
      </c>
      <c r="N19" s="6">
        <v>0.144</v>
      </c>
      <c r="O19" s="6">
        <v>0.026000000000000023</v>
      </c>
      <c r="P19" s="6">
        <v>0.16</v>
      </c>
      <c r="Q19" s="6">
        <v>0.17</v>
      </c>
      <c r="R19" s="6">
        <v>0.18700000000000003</v>
      </c>
    </row>
    <row r="20">
      <c r="A20" s="3">
        <v>1479.0</v>
      </c>
      <c r="B20" s="3" t="s">
        <v>18</v>
      </c>
      <c r="C20" s="3" t="s">
        <v>18</v>
      </c>
      <c r="D20" s="3" t="s">
        <v>19</v>
      </c>
      <c r="E20" s="3" t="s">
        <v>64</v>
      </c>
      <c r="F20" s="3" t="s">
        <v>65</v>
      </c>
      <c r="G20" s="3" t="s">
        <v>22</v>
      </c>
      <c r="H20" s="3" t="s">
        <v>19</v>
      </c>
      <c r="I20" s="3" t="s">
        <v>66</v>
      </c>
      <c r="J20" s="3" t="s">
        <v>67</v>
      </c>
      <c r="K20" s="3" t="s">
        <v>22</v>
      </c>
      <c r="L20" s="4">
        <v>0.15</v>
      </c>
      <c r="M20" s="5">
        <v>0.17</v>
      </c>
      <c r="N20" s="6">
        <v>0.15</v>
      </c>
      <c r="O20" s="6" t="s">
        <v>27</v>
      </c>
      <c r="P20" s="6">
        <v>0.15</v>
      </c>
      <c r="Q20" s="6">
        <v>0.15</v>
      </c>
      <c r="R20" s="6">
        <v>0.15</v>
      </c>
    </row>
    <row r="21" ht="15.75" customHeight="1">
      <c r="A21" s="3">
        <v>1480.0</v>
      </c>
      <c r="B21" s="3" t="s">
        <v>18</v>
      </c>
      <c r="C21" s="3" t="s">
        <v>18</v>
      </c>
      <c r="D21" s="3" t="s">
        <v>19</v>
      </c>
      <c r="E21" s="3" t="s">
        <v>64</v>
      </c>
      <c r="F21" s="3" t="s">
        <v>68</v>
      </c>
      <c r="G21" s="3" t="s">
        <v>22</v>
      </c>
      <c r="H21" s="3" t="s">
        <v>19</v>
      </c>
      <c r="I21" s="3" t="s">
        <v>66</v>
      </c>
      <c r="J21" s="3" t="s">
        <v>69</v>
      </c>
      <c r="K21" s="3" t="s">
        <v>22</v>
      </c>
      <c r="L21" s="4">
        <v>0.15</v>
      </c>
      <c r="M21" s="5">
        <v>0.17</v>
      </c>
      <c r="N21" s="6">
        <v>0.15</v>
      </c>
      <c r="O21" s="6" t="s">
        <v>27</v>
      </c>
      <c r="P21" s="6">
        <v>0.15</v>
      </c>
      <c r="Q21" s="6">
        <v>0.15</v>
      </c>
      <c r="R21" s="6">
        <v>0.15</v>
      </c>
    </row>
    <row r="22" ht="15.75" customHeight="1">
      <c r="A22" s="3">
        <v>1481.0</v>
      </c>
      <c r="B22" s="3" t="s">
        <v>18</v>
      </c>
      <c r="C22" s="3" t="s">
        <v>18</v>
      </c>
      <c r="D22" s="3" t="s">
        <v>19</v>
      </c>
      <c r="E22" s="3" t="s">
        <v>64</v>
      </c>
      <c r="F22" s="3" t="s">
        <v>70</v>
      </c>
      <c r="G22" s="3" t="s">
        <v>22</v>
      </c>
      <c r="H22" s="3" t="s">
        <v>19</v>
      </c>
      <c r="I22" s="3" t="s">
        <v>66</v>
      </c>
      <c r="J22" s="3" t="s">
        <v>71</v>
      </c>
      <c r="K22" s="3" t="s">
        <v>22</v>
      </c>
      <c r="L22" s="4">
        <v>0.15</v>
      </c>
      <c r="M22" s="5">
        <v>0.17</v>
      </c>
      <c r="N22" s="6">
        <v>0.15</v>
      </c>
      <c r="O22" s="6" t="s">
        <v>27</v>
      </c>
      <c r="P22" s="6">
        <v>0.15</v>
      </c>
      <c r="Q22" s="6">
        <v>0.15</v>
      </c>
      <c r="R22" s="6">
        <v>0.15</v>
      </c>
    </row>
    <row r="23" ht="15.75" customHeight="1">
      <c r="A23" s="3">
        <v>1482.0</v>
      </c>
      <c r="B23" s="3" t="s">
        <v>18</v>
      </c>
      <c r="C23" s="3" t="s">
        <v>18</v>
      </c>
      <c r="D23" s="3" t="s">
        <v>19</v>
      </c>
      <c r="E23" s="3" t="s">
        <v>64</v>
      </c>
      <c r="F23" s="3" t="s">
        <v>72</v>
      </c>
      <c r="G23" s="3" t="s">
        <v>22</v>
      </c>
      <c r="H23" s="3" t="s">
        <v>19</v>
      </c>
      <c r="I23" s="3" t="s">
        <v>66</v>
      </c>
      <c r="J23" s="3" t="s">
        <v>73</v>
      </c>
      <c r="K23" s="3" t="s">
        <v>22</v>
      </c>
      <c r="L23" s="4">
        <v>0.15</v>
      </c>
      <c r="M23" s="5">
        <v>0.17</v>
      </c>
      <c r="N23" s="6">
        <v>0.15</v>
      </c>
      <c r="O23" s="6" t="s">
        <v>27</v>
      </c>
      <c r="P23" s="6">
        <v>0.15</v>
      </c>
      <c r="Q23" s="6">
        <v>0.15</v>
      </c>
      <c r="R23" s="6">
        <v>0.15</v>
      </c>
    </row>
    <row r="24" ht="15.75" customHeight="1">
      <c r="A24" s="3">
        <v>1486.0</v>
      </c>
      <c r="B24" s="3" t="s">
        <v>18</v>
      </c>
      <c r="C24" s="3" t="s">
        <v>18</v>
      </c>
      <c r="D24" s="3" t="s">
        <v>19</v>
      </c>
      <c r="E24" s="3" t="s">
        <v>64</v>
      </c>
      <c r="F24" s="3" t="s">
        <v>74</v>
      </c>
      <c r="G24" s="3" t="s">
        <v>22</v>
      </c>
      <c r="H24" s="3" t="s">
        <v>19</v>
      </c>
      <c r="I24" s="3" t="s">
        <v>66</v>
      </c>
      <c r="J24" s="3" t="s">
        <v>75</v>
      </c>
      <c r="K24" s="3" t="s">
        <v>22</v>
      </c>
      <c r="L24" s="4">
        <v>0.15</v>
      </c>
      <c r="M24" s="5">
        <v>0.17</v>
      </c>
      <c r="N24" s="6">
        <v>0.15</v>
      </c>
      <c r="O24" s="6">
        <v>0.03</v>
      </c>
      <c r="P24" s="6">
        <v>0.16999999999999998</v>
      </c>
      <c r="Q24" s="6">
        <v>0.18</v>
      </c>
      <c r="R24" s="6">
        <v>0.198</v>
      </c>
    </row>
    <row r="25" ht="15.75" customHeight="1">
      <c r="A25" s="3">
        <v>1487.0</v>
      </c>
      <c r="B25" s="3" t="s">
        <v>18</v>
      </c>
      <c r="C25" s="3" t="s">
        <v>18</v>
      </c>
      <c r="D25" s="3" t="s">
        <v>19</v>
      </c>
      <c r="E25" s="3" t="s">
        <v>64</v>
      </c>
      <c r="F25" s="3" t="s">
        <v>76</v>
      </c>
      <c r="G25" s="3" t="s">
        <v>22</v>
      </c>
      <c r="H25" s="3" t="s">
        <v>19</v>
      </c>
      <c r="I25" s="3" t="s">
        <v>66</v>
      </c>
      <c r="J25" s="3" t="s">
        <v>77</v>
      </c>
      <c r="K25" s="3" t="s">
        <v>22</v>
      </c>
      <c r="L25" s="4">
        <v>0.15</v>
      </c>
      <c r="M25" s="5">
        <v>0.17</v>
      </c>
      <c r="N25" s="6">
        <v>0.15</v>
      </c>
      <c r="O25" s="6" t="s">
        <v>27</v>
      </c>
      <c r="P25" s="6">
        <v>0.15</v>
      </c>
      <c r="Q25" s="6">
        <v>0.15</v>
      </c>
      <c r="R25" s="6">
        <v>0.15</v>
      </c>
    </row>
    <row r="26" ht="15.75" customHeight="1">
      <c r="A26" s="3">
        <v>1490.0</v>
      </c>
      <c r="B26" s="3" t="s">
        <v>18</v>
      </c>
      <c r="C26" s="3" t="s">
        <v>18</v>
      </c>
      <c r="D26" s="3" t="s">
        <v>19</v>
      </c>
      <c r="E26" s="3" t="s">
        <v>34</v>
      </c>
      <c r="F26" s="3" t="s">
        <v>78</v>
      </c>
      <c r="G26" s="3" t="s">
        <v>22</v>
      </c>
      <c r="H26" s="3" t="s">
        <v>19</v>
      </c>
      <c r="I26" s="3" t="s">
        <v>36</v>
      </c>
      <c r="J26" s="3" t="s">
        <v>79</v>
      </c>
      <c r="K26" s="3" t="s">
        <v>22</v>
      </c>
      <c r="L26" s="4">
        <v>0.18</v>
      </c>
      <c r="M26" s="5">
        <v>0.21</v>
      </c>
      <c r="N26" s="6">
        <v>0.15</v>
      </c>
      <c r="O26" s="6" t="s">
        <v>27</v>
      </c>
      <c r="P26" s="6">
        <v>0.15</v>
      </c>
      <c r="Q26" s="6">
        <v>0.15</v>
      </c>
      <c r="R26" s="6">
        <v>0.15</v>
      </c>
    </row>
    <row r="27" ht="15.75" customHeight="1">
      <c r="A27" s="3">
        <v>1491.0</v>
      </c>
      <c r="B27" s="3" t="s">
        <v>18</v>
      </c>
      <c r="C27" s="3" t="s">
        <v>18</v>
      </c>
      <c r="D27" s="3" t="s">
        <v>19</v>
      </c>
      <c r="E27" s="3" t="s">
        <v>34</v>
      </c>
      <c r="F27" s="3" t="s">
        <v>80</v>
      </c>
      <c r="G27" s="3" t="s">
        <v>22</v>
      </c>
      <c r="H27" s="3" t="s">
        <v>19</v>
      </c>
      <c r="I27" s="3" t="s">
        <v>36</v>
      </c>
      <c r="J27" s="3" t="s">
        <v>81</v>
      </c>
      <c r="K27" s="3" t="s">
        <v>22</v>
      </c>
      <c r="L27" s="4">
        <v>0.15</v>
      </c>
      <c r="M27" s="5">
        <v>0.17</v>
      </c>
      <c r="N27" s="6">
        <v>0.12</v>
      </c>
      <c r="O27" s="6" t="s">
        <v>27</v>
      </c>
      <c r="P27" s="6">
        <v>0.12</v>
      </c>
      <c r="Q27" s="6">
        <v>0.12</v>
      </c>
      <c r="R27" s="6">
        <v>0.12</v>
      </c>
    </row>
    <row r="28" ht="15.75" customHeight="1">
      <c r="A28" s="3">
        <v>1493.0</v>
      </c>
      <c r="B28" s="3" t="s">
        <v>18</v>
      </c>
      <c r="C28" s="3" t="s">
        <v>18</v>
      </c>
      <c r="D28" s="3" t="s">
        <v>19</v>
      </c>
      <c r="E28" s="3" t="s">
        <v>82</v>
      </c>
      <c r="F28" s="3" t="s">
        <v>83</v>
      </c>
      <c r="G28" s="3" t="s">
        <v>22</v>
      </c>
      <c r="H28" s="3" t="s">
        <v>19</v>
      </c>
      <c r="I28" s="3" t="s">
        <v>84</v>
      </c>
      <c r="J28" s="3" t="s">
        <v>85</v>
      </c>
      <c r="K28" s="3" t="s">
        <v>22</v>
      </c>
      <c r="L28" s="4">
        <v>0.18</v>
      </c>
      <c r="M28" s="5">
        <v>0.21</v>
      </c>
      <c r="N28" s="6">
        <v>0.15</v>
      </c>
      <c r="O28" s="6" t="s">
        <v>27</v>
      </c>
      <c r="P28" s="6">
        <v>0.15</v>
      </c>
      <c r="Q28" s="6">
        <v>0.15</v>
      </c>
      <c r="R28" s="6">
        <v>0.15</v>
      </c>
    </row>
    <row r="29" ht="15.75" customHeight="1">
      <c r="A29" s="3">
        <v>1494.0</v>
      </c>
      <c r="B29" s="3" t="s">
        <v>18</v>
      </c>
      <c r="C29" s="3" t="s">
        <v>18</v>
      </c>
      <c r="D29" s="3" t="s">
        <v>19</v>
      </c>
      <c r="E29" s="3" t="s">
        <v>82</v>
      </c>
      <c r="F29" s="3" t="s">
        <v>86</v>
      </c>
      <c r="G29" s="3" t="s">
        <v>22</v>
      </c>
      <c r="H29" s="3" t="s">
        <v>19</v>
      </c>
      <c r="I29" s="3" t="s">
        <v>84</v>
      </c>
      <c r="J29" s="3" t="s">
        <v>87</v>
      </c>
      <c r="K29" s="3" t="s">
        <v>22</v>
      </c>
      <c r="L29" s="4">
        <v>0.15</v>
      </c>
      <c r="M29" s="5">
        <v>0.17</v>
      </c>
      <c r="N29" s="6">
        <v>0.15</v>
      </c>
      <c r="O29" s="6" t="s">
        <v>27</v>
      </c>
      <c r="P29" s="6">
        <v>0.15</v>
      </c>
      <c r="Q29" s="6">
        <v>0.15</v>
      </c>
      <c r="R29" s="6">
        <v>0.15</v>
      </c>
    </row>
    <row r="30" ht="15.75" customHeight="1">
      <c r="A30" s="3">
        <v>1497.0</v>
      </c>
      <c r="B30" s="3" t="s">
        <v>18</v>
      </c>
      <c r="C30" s="3" t="s">
        <v>18</v>
      </c>
      <c r="D30" s="3" t="s">
        <v>19</v>
      </c>
      <c r="E30" s="3" t="s">
        <v>82</v>
      </c>
      <c r="F30" s="3" t="s">
        <v>88</v>
      </c>
      <c r="G30" s="3" t="s">
        <v>22</v>
      </c>
      <c r="H30" s="3" t="s">
        <v>19</v>
      </c>
      <c r="I30" s="3" t="s">
        <v>84</v>
      </c>
      <c r="J30" s="3" t="s">
        <v>89</v>
      </c>
      <c r="K30" s="3" t="s">
        <v>22</v>
      </c>
      <c r="L30" s="4">
        <v>0.2</v>
      </c>
      <c r="M30" s="5">
        <v>0.23</v>
      </c>
      <c r="N30" s="6">
        <v>0.15</v>
      </c>
      <c r="O30" s="6" t="s">
        <v>27</v>
      </c>
      <c r="P30" s="6">
        <v>0.15</v>
      </c>
      <c r="Q30" s="6">
        <v>0.15</v>
      </c>
      <c r="R30" s="6">
        <v>0.15</v>
      </c>
    </row>
    <row r="31" ht="15.75" customHeight="1">
      <c r="A31" s="3">
        <v>1502.0</v>
      </c>
      <c r="B31" s="3" t="s">
        <v>18</v>
      </c>
      <c r="C31" s="3" t="s">
        <v>18</v>
      </c>
      <c r="D31" s="3" t="s">
        <v>19</v>
      </c>
      <c r="E31" s="3" t="s">
        <v>82</v>
      </c>
      <c r="F31" s="3" t="s">
        <v>90</v>
      </c>
      <c r="G31" s="3" t="s">
        <v>22</v>
      </c>
      <c r="H31" s="3" t="s">
        <v>19</v>
      </c>
      <c r="I31" s="3" t="s">
        <v>84</v>
      </c>
      <c r="J31" s="3" t="s">
        <v>91</v>
      </c>
      <c r="K31" s="3" t="s">
        <v>22</v>
      </c>
      <c r="L31" s="4">
        <v>0.2</v>
      </c>
      <c r="M31" s="5">
        <v>0.23</v>
      </c>
      <c r="N31" s="6">
        <v>0.12</v>
      </c>
      <c r="O31" s="6">
        <v>0.03</v>
      </c>
      <c r="P31" s="6">
        <v>0.13999999999999999</v>
      </c>
      <c r="Q31" s="6">
        <v>0.15</v>
      </c>
      <c r="R31" s="6">
        <v>0.165</v>
      </c>
    </row>
    <row r="32" ht="15.75" customHeight="1">
      <c r="A32" s="3">
        <v>2262.0</v>
      </c>
      <c r="B32" s="3" t="s">
        <v>18</v>
      </c>
      <c r="C32" s="3" t="s">
        <v>18</v>
      </c>
      <c r="D32" s="3" t="s">
        <v>19</v>
      </c>
      <c r="E32" s="3" t="s">
        <v>92</v>
      </c>
      <c r="F32" s="3" t="s">
        <v>93</v>
      </c>
      <c r="G32" s="3" t="s">
        <v>22</v>
      </c>
      <c r="H32" s="3" t="s">
        <v>19</v>
      </c>
      <c r="I32" s="3" t="s">
        <v>94</v>
      </c>
      <c r="J32" s="3" t="s">
        <v>95</v>
      </c>
      <c r="K32" s="3" t="s">
        <v>22</v>
      </c>
      <c r="L32" s="4">
        <v>0.12</v>
      </c>
      <c r="M32" s="5">
        <v>0.14</v>
      </c>
      <c r="N32" s="6">
        <v>0.13844117647058815</v>
      </c>
      <c r="O32" s="6" t="s">
        <v>27</v>
      </c>
      <c r="P32" s="6">
        <v>0.13844117647058815</v>
      </c>
      <c r="Q32" s="6">
        <v>0.13844117647058815</v>
      </c>
      <c r="R32" s="6">
        <v>0.13844117647058815</v>
      </c>
    </row>
    <row r="33" ht="15.75" customHeight="1">
      <c r="A33" s="3">
        <v>2263.0</v>
      </c>
      <c r="B33" s="3" t="s">
        <v>18</v>
      </c>
      <c r="C33" s="3" t="s">
        <v>18</v>
      </c>
      <c r="D33" s="3" t="s">
        <v>19</v>
      </c>
      <c r="E33" s="3" t="s">
        <v>92</v>
      </c>
      <c r="F33" s="3" t="s">
        <v>96</v>
      </c>
      <c r="G33" s="3" t="s">
        <v>22</v>
      </c>
      <c r="H33" s="3" t="s">
        <v>19</v>
      </c>
      <c r="I33" s="3" t="s">
        <v>94</v>
      </c>
      <c r="J33" s="3" t="s">
        <v>97</v>
      </c>
      <c r="K33" s="3" t="s">
        <v>22</v>
      </c>
      <c r="L33" s="4">
        <v>0.14</v>
      </c>
      <c r="M33" s="5">
        <v>0.16</v>
      </c>
      <c r="N33" s="6">
        <v>0.15</v>
      </c>
      <c r="O33" s="6">
        <v>0.010000000000000009</v>
      </c>
      <c r="P33" s="6">
        <v>0.15</v>
      </c>
      <c r="Q33" s="6">
        <v>0.15</v>
      </c>
      <c r="R33" s="6">
        <v>0.17600000000000002</v>
      </c>
    </row>
    <row r="34" ht="15.75" customHeight="1">
      <c r="A34" s="3">
        <v>2264.0</v>
      </c>
      <c r="B34" s="3" t="s">
        <v>18</v>
      </c>
      <c r="C34" s="3" t="s">
        <v>18</v>
      </c>
      <c r="D34" s="3" t="s">
        <v>19</v>
      </c>
      <c r="E34" s="3" t="s">
        <v>92</v>
      </c>
      <c r="F34" s="3" t="s">
        <v>98</v>
      </c>
      <c r="G34" s="3" t="s">
        <v>22</v>
      </c>
      <c r="H34" s="3" t="s">
        <v>19</v>
      </c>
      <c r="I34" s="3" t="s">
        <v>94</v>
      </c>
      <c r="J34" s="3" t="s">
        <v>99</v>
      </c>
      <c r="K34" s="3" t="s">
        <v>22</v>
      </c>
      <c r="L34" s="4">
        <v>0.12</v>
      </c>
      <c r="M34" s="5">
        <v>0.14</v>
      </c>
      <c r="N34" s="6">
        <v>0.15</v>
      </c>
      <c r="O34" s="6">
        <v>0.03</v>
      </c>
      <c r="P34" s="6">
        <v>0.16999999999999998</v>
      </c>
      <c r="Q34" s="6">
        <v>0.18</v>
      </c>
      <c r="R34" s="6">
        <v>0.198</v>
      </c>
    </row>
    <row r="35" ht="15.75" customHeight="1">
      <c r="A35" s="3">
        <v>2265.0</v>
      </c>
      <c r="B35" s="3" t="s">
        <v>18</v>
      </c>
      <c r="C35" s="3" t="s">
        <v>18</v>
      </c>
      <c r="D35" s="3" t="s">
        <v>19</v>
      </c>
      <c r="E35" s="3" t="s">
        <v>92</v>
      </c>
      <c r="F35" s="3" t="s">
        <v>100</v>
      </c>
      <c r="G35" s="3" t="s">
        <v>22</v>
      </c>
      <c r="H35" s="3" t="s">
        <v>19</v>
      </c>
      <c r="I35" s="3" t="s">
        <v>94</v>
      </c>
      <c r="J35" s="3" t="s">
        <v>101</v>
      </c>
      <c r="K35" s="3" t="s">
        <v>22</v>
      </c>
      <c r="L35" s="4">
        <v>0.13</v>
      </c>
      <c r="M35" s="5">
        <v>0.15</v>
      </c>
      <c r="N35" s="6">
        <v>0.15</v>
      </c>
      <c r="O35" s="6" t="s">
        <v>27</v>
      </c>
      <c r="P35" s="6">
        <v>0.15</v>
      </c>
      <c r="Q35" s="6">
        <v>0.15</v>
      </c>
      <c r="R35" s="6">
        <v>0.15</v>
      </c>
    </row>
    <row r="36" ht="15.75" customHeight="1">
      <c r="A36" s="3">
        <v>2266.0</v>
      </c>
      <c r="B36" s="3" t="s">
        <v>18</v>
      </c>
      <c r="C36" s="3" t="s">
        <v>18</v>
      </c>
      <c r="D36" s="3" t="s">
        <v>19</v>
      </c>
      <c r="E36" s="3" t="s">
        <v>92</v>
      </c>
      <c r="F36" s="3" t="s">
        <v>102</v>
      </c>
      <c r="G36" s="3" t="s">
        <v>22</v>
      </c>
      <c r="H36" s="3" t="s">
        <v>19</v>
      </c>
      <c r="I36" s="3" t="s">
        <v>94</v>
      </c>
      <c r="J36" s="3" t="s">
        <v>103</v>
      </c>
      <c r="K36" s="3" t="s">
        <v>22</v>
      </c>
      <c r="L36" s="4">
        <v>0.15</v>
      </c>
      <c r="M36" s="5">
        <v>0.17</v>
      </c>
      <c r="N36" s="6">
        <v>0.15</v>
      </c>
      <c r="O36" s="6" t="s">
        <v>27</v>
      </c>
      <c r="P36" s="6">
        <v>0.15</v>
      </c>
      <c r="Q36" s="6">
        <v>0.15</v>
      </c>
      <c r="R36" s="6">
        <v>0.15</v>
      </c>
    </row>
    <row r="37" ht="15.75" customHeight="1">
      <c r="A37" s="3">
        <v>2536.0</v>
      </c>
      <c r="B37" s="3" t="s">
        <v>18</v>
      </c>
      <c r="C37" s="3" t="s">
        <v>18</v>
      </c>
      <c r="D37" s="3" t="s">
        <v>19</v>
      </c>
      <c r="E37" s="3" t="s">
        <v>20</v>
      </c>
      <c r="F37" s="3" t="s">
        <v>104</v>
      </c>
      <c r="G37" s="3" t="s">
        <v>22</v>
      </c>
      <c r="H37" s="3" t="s">
        <v>19</v>
      </c>
      <c r="I37" s="3" t="s">
        <v>23</v>
      </c>
      <c r="J37" s="3" t="s">
        <v>105</v>
      </c>
      <c r="K37" s="3" t="s">
        <v>22</v>
      </c>
      <c r="L37" s="4">
        <v>0.02</v>
      </c>
      <c r="M37" s="5">
        <v>0.02</v>
      </c>
      <c r="N37" s="6">
        <v>0.15</v>
      </c>
      <c r="O37" s="6">
        <v>0.03</v>
      </c>
      <c r="P37" s="6">
        <v>0.16999999999999998</v>
      </c>
      <c r="Q37" s="6">
        <v>0.18</v>
      </c>
      <c r="R37" s="6">
        <v>0.198</v>
      </c>
    </row>
    <row r="38" ht="15.75" customHeight="1">
      <c r="A38" s="3">
        <v>2650.0</v>
      </c>
      <c r="B38" s="3" t="s">
        <v>18</v>
      </c>
      <c r="C38" s="3" t="s">
        <v>18</v>
      </c>
      <c r="D38" s="3" t="s">
        <v>19</v>
      </c>
      <c r="E38" s="3" t="s">
        <v>82</v>
      </c>
      <c r="F38" s="3" t="s">
        <v>106</v>
      </c>
      <c r="G38" s="3" t="s">
        <v>22</v>
      </c>
      <c r="H38" s="3" t="s">
        <v>19</v>
      </c>
      <c r="I38" s="3" t="s">
        <v>84</v>
      </c>
      <c r="J38" s="3" t="s">
        <v>107</v>
      </c>
      <c r="K38" s="3" t="s">
        <v>22</v>
      </c>
      <c r="L38" s="4">
        <v>0.2</v>
      </c>
      <c r="M38" s="5">
        <v>0.23</v>
      </c>
      <c r="N38" s="6">
        <v>0.15</v>
      </c>
      <c r="O38" s="6" t="s">
        <v>27</v>
      </c>
      <c r="P38" s="6">
        <v>0.15</v>
      </c>
      <c r="Q38" s="6">
        <v>0.15</v>
      </c>
      <c r="R38" s="6">
        <v>0.15</v>
      </c>
    </row>
    <row r="39" ht="15.75" customHeight="1">
      <c r="A39" s="3">
        <v>3368.0</v>
      </c>
      <c r="B39" s="3" t="s">
        <v>18</v>
      </c>
      <c r="C39" s="3" t="s">
        <v>18</v>
      </c>
      <c r="D39" s="3" t="s">
        <v>19</v>
      </c>
      <c r="E39" s="3" t="s">
        <v>34</v>
      </c>
      <c r="F39" s="3" t="s">
        <v>108</v>
      </c>
      <c r="G39" s="3" t="s">
        <v>22</v>
      </c>
      <c r="H39" s="3" t="s">
        <v>19</v>
      </c>
      <c r="I39" s="3" t="s">
        <v>36</v>
      </c>
      <c r="J39" s="3" t="s">
        <v>109</v>
      </c>
      <c r="K39" s="3" t="s">
        <v>22</v>
      </c>
      <c r="L39" s="4">
        <v>0.12</v>
      </c>
      <c r="M39" s="5">
        <v>0.14</v>
      </c>
      <c r="N39" s="6">
        <v>0.15</v>
      </c>
      <c r="O39" s="6" t="s">
        <v>27</v>
      </c>
      <c r="P39" s="6">
        <v>0.15</v>
      </c>
      <c r="Q39" s="6">
        <v>0.15</v>
      </c>
      <c r="R39" s="6">
        <v>0.15</v>
      </c>
    </row>
    <row r="40" ht="15.75" customHeight="1">
      <c r="A40" s="3">
        <v>3369.0</v>
      </c>
      <c r="B40" s="3" t="s">
        <v>18</v>
      </c>
      <c r="C40" s="3" t="s">
        <v>18</v>
      </c>
      <c r="D40" s="3" t="s">
        <v>19</v>
      </c>
      <c r="E40" s="3" t="s">
        <v>34</v>
      </c>
      <c r="F40" s="3" t="s">
        <v>110</v>
      </c>
      <c r="G40" s="3" t="s">
        <v>22</v>
      </c>
      <c r="H40" s="3" t="s">
        <v>19</v>
      </c>
      <c r="I40" s="3" t="s">
        <v>36</v>
      </c>
      <c r="J40" s="3" t="s">
        <v>111</v>
      </c>
      <c r="K40" s="3" t="s">
        <v>22</v>
      </c>
      <c r="L40" s="4">
        <v>0.15</v>
      </c>
      <c r="M40" s="5">
        <v>0.17</v>
      </c>
      <c r="N40" s="6">
        <v>0.15</v>
      </c>
      <c r="O40" s="6" t="s">
        <v>27</v>
      </c>
      <c r="P40" s="6">
        <v>0.15</v>
      </c>
      <c r="Q40" s="6">
        <v>0.15</v>
      </c>
      <c r="R40" s="6">
        <v>0.15</v>
      </c>
    </row>
    <row r="41" ht="15.75" customHeight="1">
      <c r="A41" s="3">
        <v>3370.0</v>
      </c>
      <c r="B41" s="3" t="s">
        <v>18</v>
      </c>
      <c r="C41" s="3" t="s">
        <v>18</v>
      </c>
      <c r="D41" s="3" t="s">
        <v>19</v>
      </c>
      <c r="E41" s="3" t="s">
        <v>34</v>
      </c>
      <c r="F41" s="3" t="s">
        <v>112</v>
      </c>
      <c r="G41" s="3" t="s">
        <v>22</v>
      </c>
      <c r="H41" s="3" t="s">
        <v>19</v>
      </c>
      <c r="I41" s="3" t="s">
        <v>36</v>
      </c>
      <c r="J41" s="3" t="s">
        <v>113</v>
      </c>
      <c r="K41" s="3" t="s">
        <v>22</v>
      </c>
      <c r="L41" s="4">
        <v>0.13</v>
      </c>
      <c r="M41" s="5">
        <v>0.15</v>
      </c>
      <c r="N41" s="6">
        <v>0.15</v>
      </c>
      <c r="O41" s="6">
        <v>0.03</v>
      </c>
      <c r="P41" s="6">
        <v>0.16999999999999998</v>
      </c>
      <c r="Q41" s="6">
        <v>0.18</v>
      </c>
      <c r="R41" s="6">
        <v>0.198</v>
      </c>
    </row>
    <row r="42" ht="15.75" customHeight="1">
      <c r="A42" s="3">
        <v>3516.0</v>
      </c>
      <c r="B42" s="3" t="s">
        <v>18</v>
      </c>
      <c r="C42" s="3" t="s">
        <v>18</v>
      </c>
      <c r="D42" s="3" t="s">
        <v>19</v>
      </c>
      <c r="E42" s="3" t="s">
        <v>114</v>
      </c>
      <c r="F42" s="3" t="s">
        <v>22</v>
      </c>
      <c r="G42" s="3" t="s">
        <v>22</v>
      </c>
      <c r="H42" s="3" t="s">
        <v>19</v>
      </c>
      <c r="I42" s="3" t="s">
        <v>115</v>
      </c>
      <c r="J42" s="3" t="s">
        <v>22</v>
      </c>
      <c r="K42" s="3" t="s">
        <v>22</v>
      </c>
      <c r="L42" s="4">
        <v>0.13</v>
      </c>
      <c r="M42" s="5">
        <v>0.15</v>
      </c>
      <c r="N42" s="6">
        <v>0.15</v>
      </c>
      <c r="O42" s="6" t="s">
        <v>27</v>
      </c>
      <c r="P42" s="6">
        <v>0.15</v>
      </c>
      <c r="Q42" s="6">
        <v>0.15</v>
      </c>
      <c r="R42" s="6">
        <v>0.15</v>
      </c>
    </row>
    <row r="43" ht="15.75" customHeight="1">
      <c r="A43" s="3">
        <v>3522.0</v>
      </c>
      <c r="B43" s="3" t="s">
        <v>18</v>
      </c>
      <c r="C43" s="3" t="s">
        <v>18</v>
      </c>
      <c r="D43" s="3" t="s">
        <v>19</v>
      </c>
      <c r="E43" s="3" t="s">
        <v>116</v>
      </c>
      <c r="F43" s="3" t="s">
        <v>22</v>
      </c>
      <c r="G43" s="3" t="s">
        <v>22</v>
      </c>
      <c r="H43" s="3" t="s">
        <v>19</v>
      </c>
      <c r="I43" s="3" t="s">
        <v>117</v>
      </c>
      <c r="J43" s="3" t="s">
        <v>22</v>
      </c>
      <c r="K43" s="3" t="s">
        <v>22</v>
      </c>
      <c r="L43" s="4">
        <v>0.16</v>
      </c>
      <c r="M43" s="5">
        <v>0.18</v>
      </c>
      <c r="N43" s="6">
        <v>0.15</v>
      </c>
      <c r="O43" s="6">
        <v>0.05000000000000002</v>
      </c>
      <c r="P43" s="6">
        <v>0.19</v>
      </c>
      <c r="Q43" s="6">
        <v>0.2</v>
      </c>
      <c r="R43" s="6">
        <v>0.22000000000000003</v>
      </c>
    </row>
    <row r="44" ht="15.75" customHeight="1">
      <c r="A44" s="3">
        <v>3650.0</v>
      </c>
      <c r="B44" s="3" t="s">
        <v>18</v>
      </c>
      <c r="C44" s="3" t="s">
        <v>18</v>
      </c>
      <c r="D44" s="3" t="s">
        <v>19</v>
      </c>
      <c r="E44" s="3" t="s">
        <v>20</v>
      </c>
      <c r="F44" s="3" t="s">
        <v>118</v>
      </c>
      <c r="G44" s="3" t="s">
        <v>22</v>
      </c>
      <c r="H44" s="3" t="s">
        <v>19</v>
      </c>
      <c r="I44" s="3" t="s">
        <v>23</v>
      </c>
      <c r="J44" s="3" t="s">
        <v>119</v>
      </c>
      <c r="K44" s="3" t="s">
        <v>22</v>
      </c>
      <c r="L44" s="4">
        <v>0.19</v>
      </c>
      <c r="M44" s="5">
        <v>0.22</v>
      </c>
      <c r="N44" s="6">
        <v>0.15</v>
      </c>
      <c r="O44" s="6">
        <v>0.05000000000000002</v>
      </c>
      <c r="P44" s="6">
        <v>0.19</v>
      </c>
      <c r="Q44" s="6">
        <v>0.2</v>
      </c>
      <c r="R44" s="6">
        <v>0.22000000000000003</v>
      </c>
    </row>
    <row r="45" ht="15.75" customHeight="1">
      <c r="A45" s="3">
        <v>3651.0</v>
      </c>
      <c r="B45" s="3" t="s">
        <v>18</v>
      </c>
      <c r="C45" s="3" t="s">
        <v>18</v>
      </c>
      <c r="D45" s="3" t="s">
        <v>19</v>
      </c>
      <c r="E45" s="3" t="s">
        <v>20</v>
      </c>
      <c r="F45" s="3" t="s">
        <v>120</v>
      </c>
      <c r="G45" s="3" t="s">
        <v>22</v>
      </c>
      <c r="H45" s="3" t="s">
        <v>19</v>
      </c>
      <c r="I45" s="3" t="s">
        <v>23</v>
      </c>
      <c r="J45" s="3" t="s">
        <v>121</v>
      </c>
      <c r="K45" s="3" t="s">
        <v>22</v>
      </c>
      <c r="L45" s="4">
        <v>0.19</v>
      </c>
      <c r="M45" s="5">
        <v>0.22</v>
      </c>
      <c r="N45" s="6">
        <v>0.15</v>
      </c>
      <c r="O45" s="6">
        <v>0.05000000000000002</v>
      </c>
      <c r="P45" s="6">
        <v>0.19</v>
      </c>
      <c r="Q45" s="6">
        <v>0.2</v>
      </c>
      <c r="R45" s="6">
        <v>0.22000000000000003</v>
      </c>
    </row>
    <row r="46" ht="15.75" customHeight="1">
      <c r="A46" s="3">
        <v>3652.0</v>
      </c>
      <c r="B46" s="3" t="s">
        <v>18</v>
      </c>
      <c r="C46" s="3" t="s">
        <v>18</v>
      </c>
      <c r="D46" s="3" t="s">
        <v>19</v>
      </c>
      <c r="E46" s="3" t="s">
        <v>20</v>
      </c>
      <c r="F46" s="3" t="s">
        <v>122</v>
      </c>
      <c r="G46" s="3" t="s">
        <v>22</v>
      </c>
      <c r="H46" s="3" t="s">
        <v>19</v>
      </c>
      <c r="I46" s="3" t="s">
        <v>23</v>
      </c>
      <c r="J46" s="3" t="s">
        <v>123</v>
      </c>
      <c r="K46" s="3" t="s">
        <v>22</v>
      </c>
      <c r="L46" s="4">
        <v>0.14</v>
      </c>
      <c r="M46" s="5">
        <v>0.16</v>
      </c>
      <c r="N46" s="6">
        <v>0.15</v>
      </c>
      <c r="O46" s="6">
        <v>0.05000000000000002</v>
      </c>
      <c r="P46" s="6">
        <v>0.19</v>
      </c>
      <c r="Q46" s="6">
        <v>0.2</v>
      </c>
      <c r="R46" s="6">
        <v>0.22000000000000003</v>
      </c>
    </row>
    <row r="47" ht="15.75" customHeight="1">
      <c r="A47" s="3">
        <v>147.0</v>
      </c>
      <c r="B47" s="3" t="s">
        <v>18</v>
      </c>
      <c r="C47" s="3" t="s">
        <v>18</v>
      </c>
      <c r="D47" s="3" t="s">
        <v>124</v>
      </c>
      <c r="E47" s="3" t="s">
        <v>125</v>
      </c>
      <c r="F47" s="3" t="s">
        <v>126</v>
      </c>
      <c r="G47" s="3" t="s">
        <v>22</v>
      </c>
      <c r="H47" s="3" t="s">
        <v>124</v>
      </c>
      <c r="I47" s="3" t="s">
        <v>127</v>
      </c>
      <c r="J47" s="3" t="s">
        <v>128</v>
      </c>
      <c r="K47" s="3" t="s">
        <v>22</v>
      </c>
      <c r="L47" s="4">
        <v>0.14</v>
      </c>
      <c r="M47" s="5">
        <v>0.16</v>
      </c>
      <c r="N47" s="6">
        <v>0.15</v>
      </c>
      <c r="O47" s="6">
        <v>0.05000000000000002</v>
      </c>
      <c r="P47" s="6">
        <v>0.19</v>
      </c>
      <c r="Q47" s="6">
        <v>0.2</v>
      </c>
      <c r="R47" s="6">
        <v>0.22000000000000003</v>
      </c>
    </row>
    <row r="48" ht="15.75" customHeight="1">
      <c r="A48" s="3">
        <v>275.0</v>
      </c>
      <c r="B48" s="3" t="s">
        <v>18</v>
      </c>
      <c r="C48" s="3" t="s">
        <v>18</v>
      </c>
      <c r="D48" s="3" t="s">
        <v>124</v>
      </c>
      <c r="E48" s="3" t="s">
        <v>125</v>
      </c>
      <c r="F48" s="3" t="s">
        <v>129</v>
      </c>
      <c r="G48" s="3" t="s">
        <v>22</v>
      </c>
      <c r="H48" s="3" t="s">
        <v>124</v>
      </c>
      <c r="I48" s="3" t="s">
        <v>127</v>
      </c>
      <c r="J48" s="3" t="s">
        <v>130</v>
      </c>
      <c r="K48" s="3" t="s">
        <v>22</v>
      </c>
      <c r="L48" s="4">
        <v>0.14</v>
      </c>
      <c r="M48" s="5">
        <v>0.16</v>
      </c>
      <c r="N48" s="6">
        <v>0.15</v>
      </c>
      <c r="O48" s="6">
        <v>0.1</v>
      </c>
      <c r="P48" s="6">
        <v>0.24</v>
      </c>
      <c r="Q48" s="6">
        <v>0.25</v>
      </c>
      <c r="R48" s="6">
        <v>0.275</v>
      </c>
    </row>
    <row r="49" ht="15.75" customHeight="1">
      <c r="A49" s="3">
        <v>320.0</v>
      </c>
      <c r="B49" s="3" t="s">
        <v>18</v>
      </c>
      <c r="C49" s="3" t="s">
        <v>18</v>
      </c>
      <c r="D49" s="3" t="s">
        <v>124</v>
      </c>
      <c r="E49" s="3" t="s">
        <v>125</v>
      </c>
      <c r="F49" s="3" t="s">
        <v>131</v>
      </c>
      <c r="G49" s="3" t="s">
        <v>22</v>
      </c>
      <c r="H49" s="3" t="s">
        <v>124</v>
      </c>
      <c r="I49" s="3" t="s">
        <v>127</v>
      </c>
      <c r="J49" s="3" t="s">
        <v>132</v>
      </c>
      <c r="K49" s="3" t="s">
        <v>22</v>
      </c>
      <c r="L49" s="4">
        <v>0.12</v>
      </c>
      <c r="M49" s="5">
        <v>0.14</v>
      </c>
      <c r="N49" s="6">
        <v>0.15</v>
      </c>
      <c r="O49" s="6">
        <v>0.05000000000000002</v>
      </c>
      <c r="P49" s="6">
        <v>0.19</v>
      </c>
      <c r="Q49" s="6">
        <v>0.2</v>
      </c>
      <c r="R49" s="6">
        <v>0.22000000000000003</v>
      </c>
    </row>
    <row r="50" ht="15.75" customHeight="1">
      <c r="A50" s="3">
        <v>525.0</v>
      </c>
      <c r="B50" s="3" t="s">
        <v>18</v>
      </c>
      <c r="C50" s="3" t="s">
        <v>18</v>
      </c>
      <c r="D50" s="3" t="s">
        <v>124</v>
      </c>
      <c r="E50" s="3" t="s">
        <v>125</v>
      </c>
      <c r="F50" s="3" t="s">
        <v>133</v>
      </c>
      <c r="G50" s="3" t="s">
        <v>22</v>
      </c>
      <c r="H50" s="3" t="s">
        <v>124</v>
      </c>
      <c r="I50" s="3" t="s">
        <v>127</v>
      </c>
      <c r="J50" s="3" t="s">
        <v>134</v>
      </c>
      <c r="K50" s="3" t="s">
        <v>22</v>
      </c>
      <c r="L50" s="4">
        <v>0.14</v>
      </c>
      <c r="M50" s="5">
        <v>0.16</v>
      </c>
      <c r="N50" s="6">
        <v>0.15</v>
      </c>
      <c r="O50" s="6">
        <v>0.010000000000000009</v>
      </c>
      <c r="P50" s="6">
        <v>0.15</v>
      </c>
      <c r="Q50" s="6">
        <v>0.15</v>
      </c>
      <c r="R50" s="6">
        <v>0.17600000000000002</v>
      </c>
    </row>
    <row r="51" ht="15.75" customHeight="1">
      <c r="A51" s="3">
        <v>1129.0</v>
      </c>
      <c r="B51" s="3" t="s">
        <v>18</v>
      </c>
      <c r="C51" s="3" t="s">
        <v>18</v>
      </c>
      <c r="D51" s="3" t="s">
        <v>124</v>
      </c>
      <c r="E51" s="3" t="s">
        <v>125</v>
      </c>
      <c r="F51" s="3" t="s">
        <v>135</v>
      </c>
      <c r="G51" s="3" t="s">
        <v>22</v>
      </c>
      <c r="H51" s="3" t="s">
        <v>124</v>
      </c>
      <c r="I51" s="3" t="s">
        <v>127</v>
      </c>
      <c r="J51" s="3" t="s">
        <v>136</v>
      </c>
      <c r="K51" s="3" t="s">
        <v>22</v>
      </c>
      <c r="L51" s="4">
        <v>0.16</v>
      </c>
      <c r="M51" s="5">
        <v>0.18</v>
      </c>
      <c r="N51" s="6">
        <v>0.15</v>
      </c>
      <c r="O51" s="6" t="s">
        <v>27</v>
      </c>
      <c r="P51" s="6">
        <v>0.15</v>
      </c>
      <c r="Q51" s="6">
        <v>0.15</v>
      </c>
      <c r="R51" s="6">
        <v>0.15</v>
      </c>
    </row>
    <row r="52" ht="15.75" customHeight="1">
      <c r="A52" s="3">
        <v>1346.0</v>
      </c>
      <c r="B52" s="3" t="s">
        <v>18</v>
      </c>
      <c r="C52" s="3" t="s">
        <v>18</v>
      </c>
      <c r="D52" s="3" t="s">
        <v>124</v>
      </c>
      <c r="E52" s="3" t="s">
        <v>125</v>
      </c>
      <c r="F52" s="3" t="s">
        <v>137</v>
      </c>
      <c r="G52" s="3" t="s">
        <v>22</v>
      </c>
      <c r="H52" s="3" t="s">
        <v>124</v>
      </c>
      <c r="I52" s="3" t="s">
        <v>127</v>
      </c>
      <c r="J52" s="3" t="s">
        <v>138</v>
      </c>
      <c r="K52" s="3" t="s">
        <v>22</v>
      </c>
      <c r="L52" s="4">
        <v>0.16</v>
      </c>
      <c r="M52" s="5">
        <v>0.18</v>
      </c>
      <c r="N52" s="6">
        <v>0.15</v>
      </c>
      <c r="O52" s="6">
        <v>0.05000000000000002</v>
      </c>
      <c r="P52" s="6">
        <v>0.19</v>
      </c>
      <c r="Q52" s="6">
        <v>0.2</v>
      </c>
      <c r="R52" s="6">
        <v>0.22000000000000003</v>
      </c>
    </row>
    <row r="53" ht="15.75" customHeight="1">
      <c r="A53" s="3">
        <v>1350.0</v>
      </c>
      <c r="B53" s="3" t="s">
        <v>18</v>
      </c>
      <c r="C53" s="3" t="s">
        <v>18</v>
      </c>
      <c r="D53" s="3" t="s">
        <v>124</v>
      </c>
      <c r="E53" s="3" t="s">
        <v>125</v>
      </c>
      <c r="F53" s="3" t="s">
        <v>139</v>
      </c>
      <c r="G53" s="3" t="s">
        <v>22</v>
      </c>
      <c r="H53" s="3" t="s">
        <v>124</v>
      </c>
      <c r="I53" s="3" t="s">
        <v>127</v>
      </c>
      <c r="J53" s="3" t="s">
        <v>140</v>
      </c>
      <c r="K53" s="3" t="s">
        <v>22</v>
      </c>
      <c r="L53" s="4">
        <v>0.16</v>
      </c>
      <c r="M53" s="5">
        <v>0.18</v>
      </c>
      <c r="N53" s="6">
        <v>0.09999999999999999</v>
      </c>
      <c r="O53" s="6">
        <v>0.04000000000000002</v>
      </c>
      <c r="P53" s="6">
        <v>0.13</v>
      </c>
      <c r="Q53" s="6">
        <v>0.14</v>
      </c>
      <c r="R53" s="6">
        <v>0.15400000000000003</v>
      </c>
    </row>
    <row r="54" ht="15.75" customHeight="1">
      <c r="A54" s="3">
        <v>1467.0</v>
      </c>
      <c r="B54" s="3" t="s">
        <v>18</v>
      </c>
      <c r="C54" s="3" t="s">
        <v>18</v>
      </c>
      <c r="D54" s="3" t="s">
        <v>124</v>
      </c>
      <c r="E54" s="3" t="s">
        <v>141</v>
      </c>
      <c r="F54" s="3" t="s">
        <v>142</v>
      </c>
      <c r="G54" s="3" t="s">
        <v>22</v>
      </c>
      <c r="H54" s="3" t="s">
        <v>124</v>
      </c>
      <c r="I54" s="3" t="s">
        <v>143</v>
      </c>
      <c r="J54" s="3" t="s">
        <v>144</v>
      </c>
      <c r="K54" s="3" t="s">
        <v>22</v>
      </c>
      <c r="L54" s="4">
        <v>0.16</v>
      </c>
      <c r="M54" s="5">
        <v>0.18</v>
      </c>
      <c r="N54" s="6">
        <v>0.07</v>
      </c>
      <c r="O54" s="6">
        <v>0.07</v>
      </c>
      <c r="P54" s="6">
        <v>0.13</v>
      </c>
      <c r="Q54" s="6">
        <v>0.14</v>
      </c>
      <c r="R54" s="6">
        <v>0.15400000000000003</v>
      </c>
    </row>
    <row r="55" ht="15.75" customHeight="1">
      <c r="A55" s="3">
        <v>1468.0</v>
      </c>
      <c r="B55" s="3" t="s">
        <v>18</v>
      </c>
      <c r="C55" s="3" t="s">
        <v>18</v>
      </c>
      <c r="D55" s="3" t="s">
        <v>124</v>
      </c>
      <c r="E55" s="3" t="s">
        <v>141</v>
      </c>
      <c r="F55" s="3" t="s">
        <v>145</v>
      </c>
      <c r="G55" s="3" t="s">
        <v>22</v>
      </c>
      <c r="H55" s="3" t="s">
        <v>124</v>
      </c>
      <c r="I55" s="3" t="s">
        <v>143</v>
      </c>
      <c r="J55" s="3" t="s">
        <v>146</v>
      </c>
      <c r="K55" s="3" t="s">
        <v>22</v>
      </c>
      <c r="L55" s="4">
        <v>0.095</v>
      </c>
      <c r="M55" s="5">
        <v>0.11</v>
      </c>
      <c r="N55" s="6">
        <v>0.07</v>
      </c>
      <c r="O55" s="6">
        <v>0.04999999999999999</v>
      </c>
      <c r="P55" s="6">
        <v>0.11</v>
      </c>
      <c r="Q55" s="6">
        <v>0.12</v>
      </c>
      <c r="R55" s="6">
        <v>0.132</v>
      </c>
    </row>
    <row r="56" ht="15.75" customHeight="1">
      <c r="A56" s="3">
        <v>1469.0</v>
      </c>
      <c r="B56" s="3" t="s">
        <v>18</v>
      </c>
      <c r="C56" s="3" t="s">
        <v>18</v>
      </c>
      <c r="D56" s="3" t="s">
        <v>124</v>
      </c>
      <c r="E56" s="3" t="s">
        <v>141</v>
      </c>
      <c r="F56" s="3" t="s">
        <v>147</v>
      </c>
      <c r="G56" s="3" t="s">
        <v>22</v>
      </c>
      <c r="H56" s="3" t="s">
        <v>124</v>
      </c>
      <c r="I56" s="3" t="s">
        <v>143</v>
      </c>
      <c r="J56" s="3" t="s">
        <v>148</v>
      </c>
      <c r="K56" s="3" t="s">
        <v>22</v>
      </c>
      <c r="L56" s="4">
        <v>0.2</v>
      </c>
      <c r="M56" s="5">
        <v>0.23</v>
      </c>
      <c r="N56" s="6">
        <v>0.15</v>
      </c>
      <c r="O56" s="6">
        <v>0.010000000000000009</v>
      </c>
      <c r="P56" s="6">
        <v>0.15</v>
      </c>
      <c r="Q56" s="6">
        <v>0.15</v>
      </c>
      <c r="R56" s="6">
        <v>0.17600000000000002</v>
      </c>
    </row>
    <row r="57" ht="15.75" customHeight="1">
      <c r="A57" s="3">
        <v>3229.0</v>
      </c>
      <c r="B57" s="3" t="s">
        <v>18</v>
      </c>
      <c r="C57" s="3" t="s">
        <v>18</v>
      </c>
      <c r="D57" s="3" t="s">
        <v>124</v>
      </c>
      <c r="E57" s="3" t="s">
        <v>125</v>
      </c>
      <c r="F57" s="3" t="s">
        <v>149</v>
      </c>
      <c r="G57" s="3" t="s">
        <v>22</v>
      </c>
      <c r="H57" s="3" t="s">
        <v>124</v>
      </c>
      <c r="I57" s="3" t="s">
        <v>127</v>
      </c>
      <c r="J57" s="3" t="s">
        <v>150</v>
      </c>
      <c r="K57" s="3" t="s">
        <v>22</v>
      </c>
      <c r="L57" s="4">
        <v>0.12</v>
      </c>
      <c r="M57" s="5">
        <v>0.14</v>
      </c>
      <c r="N57" s="6">
        <v>0.07</v>
      </c>
      <c r="O57" s="6">
        <v>0.09</v>
      </c>
      <c r="P57" s="6">
        <v>0.15</v>
      </c>
      <c r="Q57" s="6">
        <v>0.16</v>
      </c>
      <c r="R57" s="6">
        <v>0.17600000000000002</v>
      </c>
    </row>
    <row r="58" ht="15.75" customHeight="1">
      <c r="A58" s="3">
        <v>3428.0</v>
      </c>
      <c r="B58" s="3" t="s">
        <v>18</v>
      </c>
      <c r="C58" s="3" t="s">
        <v>18</v>
      </c>
      <c r="D58" s="3" t="s">
        <v>124</v>
      </c>
      <c r="E58" s="3" t="s">
        <v>125</v>
      </c>
      <c r="F58" s="3" t="s">
        <v>151</v>
      </c>
      <c r="G58" s="3" t="s">
        <v>22</v>
      </c>
      <c r="H58" s="3" t="s">
        <v>124</v>
      </c>
      <c r="I58" s="3" t="s">
        <v>127</v>
      </c>
      <c r="J58" s="3" t="s">
        <v>152</v>
      </c>
      <c r="K58" s="3" t="s">
        <v>22</v>
      </c>
      <c r="L58" s="4">
        <v>0.1</v>
      </c>
      <c r="M58" s="5">
        <v>0.12</v>
      </c>
      <c r="N58" s="6">
        <v>0.09999999999999999</v>
      </c>
      <c r="O58" s="6">
        <v>0.04000000000000002</v>
      </c>
      <c r="P58" s="6">
        <v>0.13</v>
      </c>
      <c r="Q58" s="6">
        <v>0.14</v>
      </c>
      <c r="R58" s="6">
        <v>0.15400000000000003</v>
      </c>
    </row>
    <row r="59" ht="15.75" customHeight="1">
      <c r="A59" s="3">
        <v>1443.0</v>
      </c>
      <c r="B59" s="3" t="s">
        <v>18</v>
      </c>
      <c r="C59" s="3" t="s">
        <v>18</v>
      </c>
      <c r="D59" s="3" t="s">
        <v>153</v>
      </c>
      <c r="E59" s="3" t="s">
        <v>154</v>
      </c>
      <c r="F59" s="3" t="s">
        <v>22</v>
      </c>
      <c r="G59" s="3" t="s">
        <v>22</v>
      </c>
      <c r="H59" s="3" t="s">
        <v>155</v>
      </c>
      <c r="I59" s="3" t="s">
        <v>156</v>
      </c>
      <c r="J59" s="3" t="s">
        <v>22</v>
      </c>
      <c r="K59" s="3" t="s">
        <v>22</v>
      </c>
      <c r="L59" s="4">
        <v>0.02</v>
      </c>
      <c r="M59" s="5">
        <v>0.02</v>
      </c>
      <c r="N59" s="6">
        <v>0.15</v>
      </c>
      <c r="O59" s="6">
        <v>0.010000000000000009</v>
      </c>
      <c r="P59" s="6">
        <v>0.15</v>
      </c>
      <c r="Q59" s="6">
        <v>0.15</v>
      </c>
      <c r="R59" s="6">
        <v>0.17600000000000002</v>
      </c>
    </row>
    <row r="60" ht="15.75" customHeight="1">
      <c r="A60" s="3">
        <v>1458.0</v>
      </c>
      <c r="B60" s="3" t="s">
        <v>18</v>
      </c>
      <c r="C60" s="3" t="s">
        <v>18</v>
      </c>
      <c r="D60" s="3" t="s">
        <v>153</v>
      </c>
      <c r="E60" s="3" t="s">
        <v>157</v>
      </c>
      <c r="F60" s="3" t="s">
        <v>22</v>
      </c>
      <c r="G60" s="3" t="s">
        <v>22</v>
      </c>
      <c r="H60" s="3" t="s">
        <v>155</v>
      </c>
      <c r="I60" s="3" t="s">
        <v>158</v>
      </c>
      <c r="J60" s="3" t="s">
        <v>22</v>
      </c>
      <c r="K60" s="3" t="s">
        <v>22</v>
      </c>
      <c r="L60" s="4">
        <v>0.11</v>
      </c>
      <c r="M60" s="5">
        <v>0.13</v>
      </c>
      <c r="N60" s="6">
        <v>0.09999999999999999</v>
      </c>
      <c r="O60" s="6">
        <v>0.06000000000000001</v>
      </c>
      <c r="P60" s="6">
        <v>0.15</v>
      </c>
      <c r="Q60" s="6">
        <v>0.16</v>
      </c>
      <c r="R60" s="6">
        <v>0.17600000000000002</v>
      </c>
    </row>
    <row r="61" ht="15.75" customHeight="1">
      <c r="A61" s="3">
        <v>1459.0</v>
      </c>
      <c r="B61" s="3" t="s">
        <v>18</v>
      </c>
      <c r="C61" s="3" t="s">
        <v>18</v>
      </c>
      <c r="D61" s="3" t="s">
        <v>153</v>
      </c>
      <c r="E61" s="3" t="s">
        <v>159</v>
      </c>
      <c r="F61" s="3" t="s">
        <v>22</v>
      </c>
      <c r="G61" s="3" t="s">
        <v>22</v>
      </c>
      <c r="H61" s="3" t="s">
        <v>155</v>
      </c>
      <c r="I61" s="3" t="s">
        <v>160</v>
      </c>
      <c r="J61" s="3" t="s">
        <v>22</v>
      </c>
      <c r="K61" s="3" t="s">
        <v>22</v>
      </c>
      <c r="L61" s="4">
        <v>0.135</v>
      </c>
      <c r="M61" s="5">
        <v>0.16</v>
      </c>
      <c r="N61" s="6">
        <v>0.07</v>
      </c>
      <c r="O61" s="6">
        <v>0.07</v>
      </c>
      <c r="P61" s="6">
        <v>0.13</v>
      </c>
      <c r="Q61" s="6">
        <v>0.14</v>
      </c>
      <c r="R61" s="6">
        <v>0.15400000000000003</v>
      </c>
    </row>
    <row r="62" ht="15.75" customHeight="1">
      <c r="A62" s="3">
        <v>1460.0</v>
      </c>
      <c r="B62" s="3" t="s">
        <v>18</v>
      </c>
      <c r="C62" s="3" t="s">
        <v>18</v>
      </c>
      <c r="D62" s="3" t="s">
        <v>153</v>
      </c>
      <c r="E62" s="3" t="s">
        <v>161</v>
      </c>
      <c r="F62" s="3" t="s">
        <v>22</v>
      </c>
      <c r="G62" s="3" t="s">
        <v>22</v>
      </c>
      <c r="H62" s="3" t="s">
        <v>155</v>
      </c>
      <c r="I62" s="3" t="s">
        <v>162</v>
      </c>
      <c r="J62" s="3" t="s">
        <v>22</v>
      </c>
      <c r="K62" s="3" t="s">
        <v>22</v>
      </c>
      <c r="L62" s="4">
        <v>0.135</v>
      </c>
      <c r="M62" s="5">
        <v>0.16</v>
      </c>
      <c r="N62" s="6">
        <v>0.12</v>
      </c>
      <c r="O62" s="6">
        <v>0.04000000000000001</v>
      </c>
      <c r="P62" s="6">
        <v>0.15</v>
      </c>
      <c r="Q62" s="6">
        <v>0.16</v>
      </c>
      <c r="R62" s="6">
        <v>0.17600000000000002</v>
      </c>
    </row>
    <row r="63" ht="15.75" customHeight="1">
      <c r="A63" s="3">
        <v>1462.0</v>
      </c>
      <c r="B63" s="3" t="s">
        <v>18</v>
      </c>
      <c r="C63" s="3" t="s">
        <v>18</v>
      </c>
      <c r="D63" s="3" t="s">
        <v>153</v>
      </c>
      <c r="E63" s="3" t="s">
        <v>163</v>
      </c>
      <c r="F63" s="3" t="s">
        <v>22</v>
      </c>
      <c r="G63" s="3" t="s">
        <v>22</v>
      </c>
      <c r="H63" s="3" t="s">
        <v>155</v>
      </c>
      <c r="I63" s="3" t="s">
        <v>164</v>
      </c>
      <c r="J63" s="3" t="s">
        <v>22</v>
      </c>
      <c r="K63" s="3" t="s">
        <v>22</v>
      </c>
      <c r="L63" s="4">
        <v>0.11</v>
      </c>
      <c r="M63" s="5">
        <v>0.13</v>
      </c>
      <c r="N63" s="6">
        <v>0.15</v>
      </c>
      <c r="O63" s="6" t="s">
        <v>27</v>
      </c>
      <c r="P63" s="6">
        <v>0.15</v>
      </c>
      <c r="Q63" s="6">
        <v>0.15</v>
      </c>
      <c r="R63" s="6">
        <v>0.15</v>
      </c>
    </row>
    <row r="64" ht="15.75" customHeight="1">
      <c r="A64" s="3">
        <v>1463.0</v>
      </c>
      <c r="B64" s="3" t="s">
        <v>18</v>
      </c>
      <c r="C64" s="3" t="s">
        <v>18</v>
      </c>
      <c r="D64" s="3" t="s">
        <v>153</v>
      </c>
      <c r="E64" s="3" t="s">
        <v>165</v>
      </c>
      <c r="F64" s="3" t="s">
        <v>22</v>
      </c>
      <c r="G64" s="3" t="s">
        <v>22</v>
      </c>
      <c r="H64" s="3" t="s">
        <v>155</v>
      </c>
      <c r="I64" s="3" t="s">
        <v>166</v>
      </c>
      <c r="J64" s="3" t="s">
        <v>22</v>
      </c>
      <c r="K64" s="3" t="s">
        <v>22</v>
      </c>
      <c r="L64" s="4">
        <v>0.19</v>
      </c>
      <c r="M64" s="5">
        <v>0.22</v>
      </c>
      <c r="N64" s="6">
        <v>0.15</v>
      </c>
      <c r="O64" s="6">
        <v>0.010000000000000009</v>
      </c>
      <c r="P64" s="6">
        <v>0.15</v>
      </c>
      <c r="Q64" s="6">
        <v>0.15</v>
      </c>
      <c r="R64" s="6">
        <v>0.17600000000000002</v>
      </c>
    </row>
    <row r="65" ht="15.75" customHeight="1">
      <c r="A65" s="3">
        <v>1464.0</v>
      </c>
      <c r="B65" s="3" t="s">
        <v>18</v>
      </c>
      <c r="C65" s="3" t="s">
        <v>18</v>
      </c>
      <c r="D65" s="3" t="s">
        <v>153</v>
      </c>
      <c r="E65" s="3" t="s">
        <v>167</v>
      </c>
      <c r="F65" s="3" t="s">
        <v>22</v>
      </c>
      <c r="G65" s="3" t="s">
        <v>22</v>
      </c>
      <c r="H65" s="3" t="s">
        <v>155</v>
      </c>
      <c r="I65" s="3" t="s">
        <v>168</v>
      </c>
      <c r="J65" s="3" t="s">
        <v>22</v>
      </c>
      <c r="K65" s="3" t="s">
        <v>22</v>
      </c>
      <c r="L65" s="4">
        <v>0.15</v>
      </c>
      <c r="M65" s="5">
        <v>0.17</v>
      </c>
      <c r="N65" s="6">
        <v>0.15</v>
      </c>
      <c r="O65" s="6" t="s">
        <v>27</v>
      </c>
      <c r="P65" s="6">
        <v>0.15</v>
      </c>
      <c r="Q65" s="6">
        <v>0.15</v>
      </c>
      <c r="R65" s="6">
        <v>0.15</v>
      </c>
    </row>
    <row r="66" ht="15.75" customHeight="1">
      <c r="A66" s="3">
        <v>1798.0</v>
      </c>
      <c r="B66" s="3" t="s">
        <v>18</v>
      </c>
      <c r="C66" s="3" t="s">
        <v>18</v>
      </c>
      <c r="D66" s="3" t="s">
        <v>153</v>
      </c>
      <c r="E66" s="3" t="s">
        <v>169</v>
      </c>
      <c r="F66" s="3" t="s">
        <v>22</v>
      </c>
      <c r="G66" s="3" t="s">
        <v>22</v>
      </c>
      <c r="H66" s="3" t="s">
        <v>155</v>
      </c>
      <c r="I66" s="3" t="s">
        <v>170</v>
      </c>
      <c r="J66" s="3" t="s">
        <v>22</v>
      </c>
      <c r="K66" s="3" t="s">
        <v>22</v>
      </c>
      <c r="L66" s="4">
        <v>0.13</v>
      </c>
      <c r="M66" s="5">
        <v>0.15</v>
      </c>
      <c r="N66" s="6">
        <v>0.15</v>
      </c>
      <c r="O66" s="6" t="s">
        <v>27</v>
      </c>
      <c r="P66" s="6">
        <v>0.15</v>
      </c>
      <c r="Q66" s="6">
        <v>0.15</v>
      </c>
      <c r="R66" s="6">
        <v>0.15</v>
      </c>
    </row>
    <row r="67" ht="15.75" customHeight="1">
      <c r="A67" s="3">
        <v>2135.0</v>
      </c>
      <c r="B67" s="3" t="s">
        <v>18</v>
      </c>
      <c r="C67" s="3" t="s">
        <v>18</v>
      </c>
      <c r="D67" s="3" t="s">
        <v>153</v>
      </c>
      <c r="E67" s="3" t="s">
        <v>171</v>
      </c>
      <c r="F67" s="3" t="s">
        <v>172</v>
      </c>
      <c r="G67" s="3" t="s">
        <v>22</v>
      </c>
      <c r="H67" s="3" t="s">
        <v>155</v>
      </c>
      <c r="I67" s="3" t="s">
        <v>173</v>
      </c>
      <c r="J67" s="3" t="s">
        <v>174</v>
      </c>
      <c r="K67" s="3" t="s">
        <v>22</v>
      </c>
      <c r="L67" s="4">
        <v>0.16</v>
      </c>
      <c r="M67" s="5">
        <v>0.18</v>
      </c>
      <c r="N67" s="6">
        <v>0.13844117647058815</v>
      </c>
      <c r="O67" s="6">
        <v>0.05155882352941185</v>
      </c>
      <c r="P67" s="6">
        <v>0.18</v>
      </c>
      <c r="Q67" s="6">
        <v>0.19</v>
      </c>
      <c r="R67" s="6">
        <v>0.20900000000000002</v>
      </c>
    </row>
    <row r="68" ht="15.75" customHeight="1">
      <c r="A68" s="3">
        <v>2528.0</v>
      </c>
      <c r="B68" s="3" t="s">
        <v>18</v>
      </c>
      <c r="C68" s="3" t="s">
        <v>18</v>
      </c>
      <c r="D68" s="3" t="s">
        <v>153</v>
      </c>
      <c r="E68" s="3" t="s">
        <v>171</v>
      </c>
      <c r="F68" s="3" t="s">
        <v>175</v>
      </c>
      <c r="G68" s="3" t="s">
        <v>22</v>
      </c>
      <c r="H68" s="3" t="s">
        <v>155</v>
      </c>
      <c r="I68" s="3" t="s">
        <v>173</v>
      </c>
      <c r="J68" s="3" t="s">
        <v>176</v>
      </c>
      <c r="K68" s="3" t="s">
        <v>22</v>
      </c>
      <c r="L68" s="4">
        <v>0.105</v>
      </c>
      <c r="M68" s="5">
        <v>0.12</v>
      </c>
      <c r="N68" s="6">
        <v>0.15</v>
      </c>
      <c r="O68" s="6" t="s">
        <v>27</v>
      </c>
      <c r="P68" s="6">
        <v>0.15</v>
      </c>
      <c r="Q68" s="6">
        <v>0.15</v>
      </c>
      <c r="R68" s="6">
        <v>0.15</v>
      </c>
    </row>
    <row r="69" ht="15.75" customHeight="1">
      <c r="A69" s="3">
        <v>2529.0</v>
      </c>
      <c r="B69" s="3" t="s">
        <v>18</v>
      </c>
      <c r="C69" s="3" t="s">
        <v>18</v>
      </c>
      <c r="D69" s="3" t="s">
        <v>153</v>
      </c>
      <c r="E69" s="3" t="s">
        <v>171</v>
      </c>
      <c r="F69" s="3" t="s">
        <v>177</v>
      </c>
      <c r="G69" s="3" t="s">
        <v>22</v>
      </c>
      <c r="H69" s="3" t="s">
        <v>155</v>
      </c>
      <c r="I69" s="3" t="s">
        <v>173</v>
      </c>
      <c r="J69" s="3" t="s">
        <v>178</v>
      </c>
      <c r="K69" s="3" t="s">
        <v>22</v>
      </c>
      <c r="L69" s="4">
        <v>0.105</v>
      </c>
      <c r="M69" s="5">
        <v>0.12</v>
      </c>
      <c r="N69" s="6">
        <v>0.15</v>
      </c>
      <c r="O69" s="6" t="s">
        <v>27</v>
      </c>
      <c r="P69" s="6">
        <v>0.15</v>
      </c>
      <c r="Q69" s="6">
        <v>0.15</v>
      </c>
      <c r="R69" s="6">
        <v>0.15</v>
      </c>
    </row>
    <row r="70" ht="15.75" customHeight="1">
      <c r="A70" s="3">
        <v>2530.0</v>
      </c>
      <c r="B70" s="3" t="s">
        <v>18</v>
      </c>
      <c r="C70" s="3" t="s">
        <v>18</v>
      </c>
      <c r="D70" s="3" t="s">
        <v>153</v>
      </c>
      <c r="E70" s="3" t="s">
        <v>171</v>
      </c>
      <c r="F70" s="3" t="s">
        <v>179</v>
      </c>
      <c r="G70" s="3" t="s">
        <v>22</v>
      </c>
      <c r="H70" s="3" t="s">
        <v>155</v>
      </c>
      <c r="I70" s="3" t="s">
        <v>173</v>
      </c>
      <c r="J70" s="3" t="s">
        <v>179</v>
      </c>
      <c r="K70" s="3" t="s">
        <v>22</v>
      </c>
      <c r="L70" s="4">
        <v>0.105</v>
      </c>
      <c r="M70" s="5">
        <v>0.12</v>
      </c>
      <c r="N70" s="6">
        <v>0.15</v>
      </c>
      <c r="O70" s="6">
        <v>0.03</v>
      </c>
      <c r="P70" s="6">
        <v>0.16999999999999998</v>
      </c>
      <c r="Q70" s="6">
        <v>0.18</v>
      </c>
      <c r="R70" s="6">
        <v>0.198</v>
      </c>
    </row>
    <row r="71" ht="15.75" customHeight="1">
      <c r="A71" s="3">
        <v>2531.0</v>
      </c>
      <c r="B71" s="3" t="s">
        <v>18</v>
      </c>
      <c r="C71" s="3" t="s">
        <v>18</v>
      </c>
      <c r="D71" s="3" t="s">
        <v>153</v>
      </c>
      <c r="E71" s="3" t="s">
        <v>171</v>
      </c>
      <c r="F71" s="3" t="s">
        <v>180</v>
      </c>
      <c r="G71" s="3" t="s">
        <v>22</v>
      </c>
      <c r="H71" s="3" t="s">
        <v>155</v>
      </c>
      <c r="I71" s="3" t="s">
        <v>173</v>
      </c>
      <c r="J71" s="3" t="s">
        <v>181</v>
      </c>
      <c r="K71" s="3" t="s">
        <v>22</v>
      </c>
      <c r="L71" s="4">
        <v>0.18</v>
      </c>
      <c r="M71" s="5">
        <v>0.21</v>
      </c>
      <c r="N71" s="6">
        <v>0.15</v>
      </c>
      <c r="O71" s="6" t="s">
        <v>27</v>
      </c>
      <c r="P71" s="6">
        <v>0.15</v>
      </c>
      <c r="Q71" s="6">
        <v>0.15</v>
      </c>
      <c r="R71" s="6">
        <v>0.15</v>
      </c>
    </row>
    <row r="72" ht="15.75" customHeight="1">
      <c r="A72" s="3">
        <v>2532.0</v>
      </c>
      <c r="B72" s="3" t="s">
        <v>18</v>
      </c>
      <c r="C72" s="3" t="s">
        <v>18</v>
      </c>
      <c r="D72" s="3" t="s">
        <v>153</v>
      </c>
      <c r="E72" s="3" t="s">
        <v>171</v>
      </c>
      <c r="F72" s="3" t="s">
        <v>182</v>
      </c>
      <c r="G72" s="3" t="s">
        <v>22</v>
      </c>
      <c r="H72" s="3" t="s">
        <v>155</v>
      </c>
      <c r="I72" s="3" t="s">
        <v>173</v>
      </c>
      <c r="J72" s="3" t="s">
        <v>183</v>
      </c>
      <c r="K72" s="3" t="s">
        <v>22</v>
      </c>
      <c r="L72" s="4">
        <v>0.16</v>
      </c>
      <c r="M72" s="5">
        <v>0.18</v>
      </c>
      <c r="N72" s="6">
        <v>0.15</v>
      </c>
      <c r="O72" s="6">
        <v>0.03</v>
      </c>
      <c r="P72" s="6">
        <v>0.16999999999999998</v>
      </c>
      <c r="Q72" s="6">
        <v>0.18</v>
      </c>
      <c r="R72" s="6">
        <v>0.198</v>
      </c>
    </row>
    <row r="73" ht="15.75" customHeight="1">
      <c r="A73" s="3">
        <v>2613.0</v>
      </c>
      <c r="B73" s="3" t="s">
        <v>18</v>
      </c>
      <c r="C73" s="3" t="s">
        <v>18</v>
      </c>
      <c r="D73" s="3" t="s">
        <v>153</v>
      </c>
      <c r="E73" s="3" t="s">
        <v>171</v>
      </c>
      <c r="F73" s="3" t="s">
        <v>184</v>
      </c>
      <c r="G73" s="3" t="s">
        <v>185</v>
      </c>
      <c r="H73" s="3" t="s">
        <v>155</v>
      </c>
      <c r="I73" s="3" t="s">
        <v>173</v>
      </c>
      <c r="J73" s="3" t="s">
        <v>186</v>
      </c>
      <c r="K73" s="3" t="s">
        <v>187</v>
      </c>
      <c r="L73" s="4">
        <v>0.18</v>
      </c>
      <c r="M73" s="5">
        <v>0.21</v>
      </c>
      <c r="N73" s="6">
        <v>0.13844117647058815</v>
      </c>
      <c r="O73" s="6" t="s">
        <v>27</v>
      </c>
      <c r="P73" s="6">
        <v>0.13844117647058815</v>
      </c>
      <c r="Q73" s="6">
        <v>0.13844117647058815</v>
      </c>
      <c r="R73" s="6">
        <v>0.13844117647058815</v>
      </c>
    </row>
    <row r="74" ht="15.75" customHeight="1">
      <c r="A74" s="3">
        <v>2614.0</v>
      </c>
      <c r="B74" s="3" t="s">
        <v>18</v>
      </c>
      <c r="C74" s="3" t="s">
        <v>18</v>
      </c>
      <c r="D74" s="3" t="s">
        <v>153</v>
      </c>
      <c r="E74" s="3" t="s">
        <v>171</v>
      </c>
      <c r="F74" s="3" t="s">
        <v>184</v>
      </c>
      <c r="G74" s="3" t="s">
        <v>188</v>
      </c>
      <c r="H74" s="3" t="s">
        <v>155</v>
      </c>
      <c r="I74" s="3" t="s">
        <v>173</v>
      </c>
      <c r="J74" s="3" t="s">
        <v>186</v>
      </c>
      <c r="K74" s="3" t="s">
        <v>189</v>
      </c>
      <c r="L74" s="4">
        <v>0.18</v>
      </c>
      <c r="M74" s="5">
        <v>0.21</v>
      </c>
      <c r="N74" s="6">
        <v>0.13844117647058815</v>
      </c>
      <c r="O74" s="6" t="s">
        <v>27</v>
      </c>
      <c r="P74" s="6">
        <v>0.13844117647058815</v>
      </c>
      <c r="Q74" s="6">
        <v>0.13844117647058815</v>
      </c>
      <c r="R74" s="6">
        <v>0.13844117647058815</v>
      </c>
    </row>
    <row r="75" ht="15.75" customHeight="1">
      <c r="A75" s="3">
        <v>2678.0</v>
      </c>
      <c r="B75" s="3" t="s">
        <v>18</v>
      </c>
      <c r="C75" s="3" t="s">
        <v>18</v>
      </c>
      <c r="D75" s="3" t="s">
        <v>153</v>
      </c>
      <c r="E75" s="3" t="s">
        <v>190</v>
      </c>
      <c r="F75" s="3" t="s">
        <v>22</v>
      </c>
      <c r="G75" s="3" t="s">
        <v>22</v>
      </c>
      <c r="H75" s="3" t="s">
        <v>155</v>
      </c>
      <c r="I75" s="3" t="s">
        <v>191</v>
      </c>
      <c r="J75" s="3" t="s">
        <v>22</v>
      </c>
      <c r="K75" s="3" t="s">
        <v>22</v>
      </c>
      <c r="L75" s="4">
        <v>0.02</v>
      </c>
      <c r="M75" s="5">
        <v>0.02</v>
      </c>
      <c r="N75" s="6">
        <v>0.15</v>
      </c>
      <c r="O75" s="6" t="s">
        <v>27</v>
      </c>
      <c r="P75" s="6">
        <v>0.15</v>
      </c>
      <c r="Q75" s="6">
        <v>0.15</v>
      </c>
      <c r="R75" s="6">
        <v>0.15</v>
      </c>
    </row>
    <row r="76" ht="15.75" customHeight="1">
      <c r="A76" s="3">
        <v>3443.0</v>
      </c>
      <c r="B76" s="3" t="s">
        <v>18</v>
      </c>
      <c r="C76" s="3" t="s">
        <v>18</v>
      </c>
      <c r="D76" s="3" t="s">
        <v>153</v>
      </c>
      <c r="E76" s="3" t="s">
        <v>192</v>
      </c>
      <c r="F76" s="3" t="s">
        <v>22</v>
      </c>
      <c r="G76" s="3" t="s">
        <v>22</v>
      </c>
      <c r="H76" s="3" t="s">
        <v>155</v>
      </c>
      <c r="I76" s="3" t="s">
        <v>193</v>
      </c>
      <c r="J76" s="3" t="s">
        <v>22</v>
      </c>
      <c r="K76" s="3" t="s">
        <v>22</v>
      </c>
      <c r="L76" s="4">
        <v>0.11</v>
      </c>
      <c r="M76" s="5">
        <v>0.13</v>
      </c>
      <c r="N76" s="6">
        <v>0.15</v>
      </c>
      <c r="O76" s="6" t="s">
        <v>27</v>
      </c>
      <c r="P76" s="6">
        <v>0.15</v>
      </c>
      <c r="Q76" s="6">
        <v>0.15</v>
      </c>
      <c r="R76" s="6">
        <v>0.15</v>
      </c>
    </row>
    <row r="77" ht="15.75" customHeight="1">
      <c r="A77" s="3">
        <v>3502.0</v>
      </c>
      <c r="B77" s="3" t="s">
        <v>18</v>
      </c>
      <c r="C77" s="3" t="s">
        <v>18</v>
      </c>
      <c r="D77" s="3" t="s">
        <v>153</v>
      </c>
      <c r="E77" s="3" t="s">
        <v>194</v>
      </c>
      <c r="F77" s="3" t="s">
        <v>22</v>
      </c>
      <c r="G77" s="3" t="s">
        <v>22</v>
      </c>
      <c r="H77" s="3" t="s">
        <v>155</v>
      </c>
      <c r="I77" s="3" t="s">
        <v>195</v>
      </c>
      <c r="J77" s="3" t="s">
        <v>22</v>
      </c>
      <c r="K77" s="3" t="s">
        <v>22</v>
      </c>
      <c r="L77" s="4">
        <v>0.14</v>
      </c>
      <c r="M77" s="5">
        <v>0.16</v>
      </c>
      <c r="N77" s="6">
        <v>0.15</v>
      </c>
      <c r="O77" s="6" t="s">
        <v>27</v>
      </c>
      <c r="P77" s="6">
        <v>0.15</v>
      </c>
      <c r="Q77" s="6">
        <v>0.15</v>
      </c>
      <c r="R77" s="6">
        <v>0.15</v>
      </c>
    </row>
    <row r="78" ht="15.75" customHeight="1">
      <c r="A78" s="3">
        <v>3503.0</v>
      </c>
      <c r="B78" s="3" t="s">
        <v>18</v>
      </c>
      <c r="C78" s="3" t="s">
        <v>18</v>
      </c>
      <c r="D78" s="3" t="s">
        <v>153</v>
      </c>
      <c r="E78" s="3" t="s">
        <v>196</v>
      </c>
      <c r="F78" s="3" t="s">
        <v>22</v>
      </c>
      <c r="G78" s="3" t="s">
        <v>22</v>
      </c>
      <c r="H78" s="3" t="s">
        <v>155</v>
      </c>
      <c r="I78" s="3" t="s">
        <v>197</v>
      </c>
      <c r="J78" s="3" t="s">
        <v>22</v>
      </c>
      <c r="K78" s="3" t="s">
        <v>22</v>
      </c>
      <c r="L78" s="4">
        <v>0.18</v>
      </c>
      <c r="M78" s="5">
        <v>0.21</v>
      </c>
      <c r="N78" s="6">
        <v>0.15</v>
      </c>
      <c r="O78" s="6" t="s">
        <v>27</v>
      </c>
      <c r="P78" s="6">
        <v>0.15</v>
      </c>
      <c r="Q78" s="6">
        <v>0.15</v>
      </c>
      <c r="R78" s="6">
        <v>0.15</v>
      </c>
    </row>
    <row r="79" ht="15.75" customHeight="1">
      <c r="A79" s="3">
        <v>3504.0</v>
      </c>
      <c r="B79" s="3" t="s">
        <v>18</v>
      </c>
      <c r="C79" s="3" t="s">
        <v>18</v>
      </c>
      <c r="D79" s="3" t="s">
        <v>153</v>
      </c>
      <c r="E79" s="3" t="s">
        <v>198</v>
      </c>
      <c r="F79" s="3" t="s">
        <v>22</v>
      </c>
      <c r="G79" s="3" t="s">
        <v>22</v>
      </c>
      <c r="H79" s="3" t="s">
        <v>155</v>
      </c>
      <c r="I79" s="3" t="s">
        <v>199</v>
      </c>
      <c r="J79" s="3" t="s">
        <v>22</v>
      </c>
      <c r="K79" s="3" t="s">
        <v>22</v>
      </c>
      <c r="L79" s="4">
        <v>0.14</v>
      </c>
      <c r="M79" s="5">
        <v>0.16</v>
      </c>
      <c r="N79" s="6">
        <v>0.15</v>
      </c>
      <c r="O79" s="6" t="s">
        <v>27</v>
      </c>
      <c r="P79" s="6">
        <v>0.15</v>
      </c>
      <c r="Q79" s="6">
        <v>0.15</v>
      </c>
      <c r="R79" s="6">
        <v>0.15</v>
      </c>
    </row>
    <row r="80" ht="15.75" customHeight="1">
      <c r="A80" s="3">
        <v>3505.0</v>
      </c>
      <c r="B80" s="3" t="s">
        <v>18</v>
      </c>
      <c r="C80" s="3" t="s">
        <v>18</v>
      </c>
      <c r="D80" s="3" t="s">
        <v>153</v>
      </c>
      <c r="E80" s="3" t="s">
        <v>200</v>
      </c>
      <c r="F80" s="3" t="s">
        <v>22</v>
      </c>
      <c r="G80" s="3" t="s">
        <v>22</v>
      </c>
      <c r="H80" s="3" t="s">
        <v>155</v>
      </c>
      <c r="I80" s="3" t="s">
        <v>201</v>
      </c>
      <c r="J80" s="3" t="s">
        <v>22</v>
      </c>
      <c r="K80" s="3" t="s">
        <v>22</v>
      </c>
      <c r="L80" s="4">
        <v>0.18</v>
      </c>
      <c r="M80" s="5">
        <v>0.21</v>
      </c>
      <c r="N80" s="6">
        <v>0.15</v>
      </c>
      <c r="O80" s="6">
        <v>0.03</v>
      </c>
      <c r="P80" s="6">
        <v>0.16999999999999998</v>
      </c>
      <c r="Q80" s="6">
        <v>0.18</v>
      </c>
      <c r="R80" s="6">
        <v>0.198</v>
      </c>
    </row>
    <row r="81" ht="15.75" customHeight="1">
      <c r="A81" s="3">
        <v>3523.0</v>
      </c>
      <c r="B81" s="3" t="s">
        <v>18</v>
      </c>
      <c r="C81" s="3" t="s">
        <v>18</v>
      </c>
      <c r="D81" s="3" t="s">
        <v>153</v>
      </c>
      <c r="E81" s="3" t="s">
        <v>202</v>
      </c>
      <c r="F81" s="3" t="s">
        <v>22</v>
      </c>
      <c r="G81" s="3" t="s">
        <v>22</v>
      </c>
      <c r="H81" s="3" t="s">
        <v>155</v>
      </c>
      <c r="I81" s="3" t="s">
        <v>203</v>
      </c>
      <c r="J81" s="3" t="s">
        <v>22</v>
      </c>
      <c r="K81" s="3" t="s">
        <v>22</v>
      </c>
      <c r="L81" s="4">
        <v>0.16</v>
      </c>
      <c r="M81" s="5">
        <v>0.18</v>
      </c>
      <c r="N81" s="6">
        <v>0.15</v>
      </c>
      <c r="O81" s="6">
        <v>0.010000000000000009</v>
      </c>
      <c r="P81" s="6">
        <v>0.15</v>
      </c>
      <c r="Q81" s="6">
        <v>0.15</v>
      </c>
      <c r="R81" s="6">
        <v>0.17600000000000002</v>
      </c>
    </row>
    <row r="82" ht="15.75" customHeight="1">
      <c r="A82" s="3">
        <v>3526.0</v>
      </c>
      <c r="B82" s="3" t="s">
        <v>18</v>
      </c>
      <c r="C82" s="3" t="s">
        <v>18</v>
      </c>
      <c r="D82" s="3" t="s">
        <v>153</v>
      </c>
      <c r="E82" s="3" t="s">
        <v>204</v>
      </c>
      <c r="F82" s="3" t="s">
        <v>22</v>
      </c>
      <c r="G82" s="3" t="s">
        <v>22</v>
      </c>
      <c r="H82" s="3" t="s">
        <v>155</v>
      </c>
      <c r="I82" s="3" t="s">
        <v>205</v>
      </c>
      <c r="J82" s="3" t="s">
        <v>22</v>
      </c>
      <c r="K82" s="3" t="s">
        <v>22</v>
      </c>
      <c r="L82" s="4">
        <v>0.11</v>
      </c>
      <c r="M82" s="5">
        <v>0.13</v>
      </c>
      <c r="N82" s="6">
        <v>0.15</v>
      </c>
      <c r="O82" s="6">
        <v>0.03</v>
      </c>
      <c r="P82" s="6">
        <v>0.16999999999999998</v>
      </c>
      <c r="Q82" s="6">
        <v>0.18</v>
      </c>
      <c r="R82" s="6">
        <v>0.198</v>
      </c>
    </row>
    <row r="83" ht="15.75" customHeight="1">
      <c r="A83" s="3">
        <v>1455.0</v>
      </c>
      <c r="B83" s="3" t="s">
        <v>18</v>
      </c>
      <c r="C83" s="3" t="s">
        <v>18</v>
      </c>
      <c r="D83" s="3" t="s">
        <v>206</v>
      </c>
      <c r="E83" s="3" t="s">
        <v>207</v>
      </c>
      <c r="F83" s="3" t="s">
        <v>22</v>
      </c>
      <c r="G83" s="3" t="s">
        <v>22</v>
      </c>
      <c r="H83" s="3" t="s">
        <v>208</v>
      </c>
      <c r="I83" s="3" t="s">
        <v>209</v>
      </c>
      <c r="J83" s="3" t="s">
        <v>22</v>
      </c>
      <c r="K83" s="3" t="s">
        <v>22</v>
      </c>
      <c r="L83" s="4">
        <v>0.1</v>
      </c>
      <c r="M83" s="5">
        <v>0.12</v>
      </c>
      <c r="N83" s="6">
        <v>0.15</v>
      </c>
      <c r="O83" s="6">
        <v>0.03</v>
      </c>
      <c r="P83" s="6">
        <v>0.16999999999999998</v>
      </c>
      <c r="Q83" s="6">
        <v>0.18</v>
      </c>
      <c r="R83" s="6">
        <v>0.198</v>
      </c>
    </row>
    <row r="84" ht="15.75" customHeight="1">
      <c r="A84" s="3">
        <v>1456.0</v>
      </c>
      <c r="B84" s="3" t="s">
        <v>18</v>
      </c>
      <c r="C84" s="3" t="s">
        <v>18</v>
      </c>
      <c r="D84" s="3" t="s">
        <v>206</v>
      </c>
      <c r="E84" s="3" t="s">
        <v>210</v>
      </c>
      <c r="F84" s="3" t="s">
        <v>22</v>
      </c>
      <c r="G84" s="3" t="s">
        <v>22</v>
      </c>
      <c r="H84" s="3" t="s">
        <v>208</v>
      </c>
      <c r="I84" s="3" t="s">
        <v>211</v>
      </c>
      <c r="J84" s="3" t="s">
        <v>22</v>
      </c>
      <c r="K84" s="3" t="s">
        <v>22</v>
      </c>
      <c r="L84" s="4">
        <v>0.16</v>
      </c>
      <c r="M84" s="5">
        <v>0.18</v>
      </c>
      <c r="N84" s="6">
        <v>0.15</v>
      </c>
      <c r="O84" s="6">
        <v>0.03</v>
      </c>
      <c r="P84" s="6">
        <v>0.16999999999999998</v>
      </c>
      <c r="Q84" s="6">
        <v>0.18</v>
      </c>
      <c r="R84" s="6">
        <v>0.198</v>
      </c>
    </row>
    <row r="85" ht="15.75" customHeight="1">
      <c r="A85" s="3">
        <v>2653.0</v>
      </c>
      <c r="B85" s="3" t="s">
        <v>18</v>
      </c>
      <c r="C85" s="3" t="s">
        <v>18</v>
      </c>
      <c r="D85" s="3" t="s">
        <v>206</v>
      </c>
      <c r="E85" s="3" t="s">
        <v>212</v>
      </c>
      <c r="F85" s="3" t="s">
        <v>22</v>
      </c>
      <c r="G85" s="3" t="s">
        <v>22</v>
      </c>
      <c r="H85" s="3" t="s">
        <v>208</v>
      </c>
      <c r="I85" s="3" t="s">
        <v>213</v>
      </c>
      <c r="J85" s="3" t="s">
        <v>22</v>
      </c>
      <c r="K85" s="3" t="s">
        <v>22</v>
      </c>
      <c r="L85" s="4">
        <v>0.12</v>
      </c>
      <c r="M85" s="5">
        <v>0.14</v>
      </c>
      <c r="N85" s="6">
        <v>0.15</v>
      </c>
      <c r="O85" s="6">
        <v>0.010000000000000009</v>
      </c>
      <c r="P85" s="6">
        <v>0.15</v>
      </c>
      <c r="Q85" s="6">
        <v>0.15</v>
      </c>
      <c r="R85" s="6">
        <v>0.17600000000000002</v>
      </c>
    </row>
    <row r="86" ht="15.75" customHeight="1">
      <c r="A86" s="3">
        <v>3263.0</v>
      </c>
      <c r="B86" s="3" t="s">
        <v>18</v>
      </c>
      <c r="C86" s="3" t="s">
        <v>18</v>
      </c>
      <c r="D86" s="3" t="s">
        <v>206</v>
      </c>
      <c r="E86" s="3" t="s">
        <v>214</v>
      </c>
      <c r="F86" s="3" t="s">
        <v>22</v>
      </c>
      <c r="G86" s="3" t="s">
        <v>22</v>
      </c>
      <c r="H86" s="3" t="s">
        <v>208</v>
      </c>
      <c r="I86" s="3" t="s">
        <v>215</v>
      </c>
      <c r="J86" s="3" t="s">
        <v>22</v>
      </c>
      <c r="K86" s="3" t="s">
        <v>22</v>
      </c>
      <c r="L86" s="4">
        <v>0.1</v>
      </c>
      <c r="M86" s="5">
        <v>0.12</v>
      </c>
      <c r="N86" s="6">
        <v>0.15</v>
      </c>
      <c r="O86" s="6">
        <v>0.010000000000000009</v>
      </c>
      <c r="P86" s="6">
        <v>0.15</v>
      </c>
      <c r="Q86" s="6">
        <v>0.15</v>
      </c>
      <c r="R86" s="6">
        <v>0.17600000000000002</v>
      </c>
    </row>
    <row r="87" ht="15.75" customHeight="1">
      <c r="A87" s="3">
        <v>3304.0</v>
      </c>
      <c r="B87" s="3" t="s">
        <v>18</v>
      </c>
      <c r="C87" s="3" t="s">
        <v>18</v>
      </c>
      <c r="D87" s="3" t="s">
        <v>206</v>
      </c>
      <c r="E87" s="3" t="s">
        <v>216</v>
      </c>
      <c r="F87" s="3" t="s">
        <v>22</v>
      </c>
      <c r="G87" s="3" t="s">
        <v>22</v>
      </c>
      <c r="H87" s="3" t="s">
        <v>208</v>
      </c>
      <c r="I87" s="3" t="s">
        <v>217</v>
      </c>
      <c r="J87" s="3" t="s">
        <v>22</v>
      </c>
      <c r="K87" s="3" t="s">
        <v>22</v>
      </c>
      <c r="L87" s="4">
        <v>0.1</v>
      </c>
      <c r="M87" s="5">
        <v>0.12</v>
      </c>
      <c r="N87" s="6">
        <v>0.13844117647058815</v>
      </c>
      <c r="O87" s="6" t="s">
        <v>27</v>
      </c>
      <c r="P87" s="6">
        <v>0.13844117647058815</v>
      </c>
      <c r="Q87" s="6">
        <v>0.13844117647058815</v>
      </c>
      <c r="R87" s="6">
        <v>0.13844117647058815</v>
      </c>
    </row>
    <row r="88" ht="15.75" customHeight="1">
      <c r="A88" s="3">
        <v>3346.0</v>
      </c>
      <c r="B88" s="3" t="s">
        <v>18</v>
      </c>
      <c r="C88" s="3" t="s">
        <v>18</v>
      </c>
      <c r="D88" s="3" t="s">
        <v>206</v>
      </c>
      <c r="E88" s="3" t="s">
        <v>218</v>
      </c>
      <c r="F88" s="3" t="s">
        <v>22</v>
      </c>
      <c r="G88" s="3" t="s">
        <v>22</v>
      </c>
      <c r="H88" s="3" t="s">
        <v>208</v>
      </c>
      <c r="I88" s="3" t="s">
        <v>219</v>
      </c>
      <c r="J88" s="3" t="s">
        <v>22</v>
      </c>
      <c r="K88" s="3" t="s">
        <v>22</v>
      </c>
      <c r="L88" s="4">
        <v>0.1</v>
      </c>
      <c r="M88" s="5">
        <v>0.12</v>
      </c>
      <c r="N88" s="6">
        <v>0.0</v>
      </c>
      <c r="O88" s="6">
        <v>0.02</v>
      </c>
      <c r="P88" s="6">
        <v>0.01</v>
      </c>
      <c r="Q88" s="6">
        <v>0.02</v>
      </c>
      <c r="R88" s="6">
        <v>0.022000000000000002</v>
      </c>
    </row>
    <row r="89" ht="15.75" customHeight="1">
      <c r="A89" s="3">
        <v>3347.0</v>
      </c>
      <c r="B89" s="3" t="s">
        <v>18</v>
      </c>
      <c r="C89" s="3" t="s">
        <v>18</v>
      </c>
      <c r="D89" s="3" t="s">
        <v>206</v>
      </c>
      <c r="E89" s="3" t="s">
        <v>220</v>
      </c>
      <c r="F89" s="3" t="s">
        <v>22</v>
      </c>
      <c r="G89" s="3" t="s">
        <v>22</v>
      </c>
      <c r="H89" s="3" t="s">
        <v>208</v>
      </c>
      <c r="I89" s="3" t="s">
        <v>221</v>
      </c>
      <c r="J89" s="3" t="s">
        <v>22</v>
      </c>
      <c r="K89" s="3" t="s">
        <v>22</v>
      </c>
      <c r="L89" s="4">
        <v>0.1</v>
      </c>
      <c r="M89" s="5">
        <v>0.12</v>
      </c>
      <c r="N89" s="6">
        <v>0.15</v>
      </c>
      <c r="O89" s="6">
        <v>0.010000000000000009</v>
      </c>
      <c r="P89" s="6">
        <v>0.15</v>
      </c>
      <c r="Q89" s="6">
        <v>0.15</v>
      </c>
      <c r="R89" s="6">
        <v>0.17600000000000002</v>
      </c>
    </row>
    <row r="90" ht="15.75" customHeight="1">
      <c r="A90" s="3">
        <v>3455.0</v>
      </c>
      <c r="B90" s="3" t="s">
        <v>18</v>
      </c>
      <c r="C90" s="3" t="s">
        <v>18</v>
      </c>
      <c r="D90" s="3" t="s">
        <v>206</v>
      </c>
      <c r="E90" s="3" t="s">
        <v>222</v>
      </c>
      <c r="F90" s="3" t="s">
        <v>22</v>
      </c>
      <c r="G90" s="3" t="s">
        <v>22</v>
      </c>
      <c r="H90" s="3" t="s">
        <v>208</v>
      </c>
      <c r="I90" s="3" t="s">
        <v>223</v>
      </c>
      <c r="J90" s="3" t="s">
        <v>22</v>
      </c>
      <c r="K90" s="3" t="s">
        <v>22</v>
      </c>
      <c r="L90" s="4">
        <v>0.16</v>
      </c>
      <c r="M90" s="5">
        <v>0.18</v>
      </c>
      <c r="N90" s="6">
        <v>0.13844117647058815</v>
      </c>
      <c r="O90" s="6">
        <v>0.021558823529411852</v>
      </c>
      <c r="P90" s="6">
        <v>0.15</v>
      </c>
      <c r="Q90" s="6">
        <v>0.16</v>
      </c>
      <c r="R90" s="6">
        <v>0.17600000000000002</v>
      </c>
    </row>
    <row r="91" ht="15.75" customHeight="1">
      <c r="A91" s="3">
        <v>833.0</v>
      </c>
      <c r="B91" s="3" t="s">
        <v>18</v>
      </c>
      <c r="C91" s="3" t="s">
        <v>18</v>
      </c>
      <c r="D91" s="3" t="s">
        <v>224</v>
      </c>
      <c r="E91" s="3" t="s">
        <v>225</v>
      </c>
      <c r="F91" s="3" t="s">
        <v>226</v>
      </c>
      <c r="G91" s="3" t="s">
        <v>22</v>
      </c>
      <c r="H91" s="3" t="s">
        <v>227</v>
      </c>
      <c r="I91" s="3" t="s">
        <v>228</v>
      </c>
      <c r="J91" s="3" t="s">
        <v>229</v>
      </c>
      <c r="K91" s="3" t="s">
        <v>22</v>
      </c>
      <c r="L91" s="4">
        <v>0.12</v>
      </c>
      <c r="M91" s="5">
        <v>0.14</v>
      </c>
      <c r="N91" s="6">
        <v>0.07</v>
      </c>
      <c r="O91" s="6">
        <v>0.03</v>
      </c>
      <c r="P91" s="6">
        <v>0.09000000000000001</v>
      </c>
      <c r="Q91" s="6">
        <v>0.1</v>
      </c>
      <c r="R91" s="6">
        <v>0.11000000000000001</v>
      </c>
    </row>
    <row r="92" ht="15.75" customHeight="1">
      <c r="A92" s="3">
        <v>3498.0</v>
      </c>
      <c r="B92" s="3" t="s">
        <v>18</v>
      </c>
      <c r="C92" s="3" t="s">
        <v>18</v>
      </c>
      <c r="D92" s="3" t="s">
        <v>224</v>
      </c>
      <c r="E92" s="3" t="s">
        <v>225</v>
      </c>
      <c r="F92" s="3" t="s">
        <v>230</v>
      </c>
      <c r="G92" s="3" t="s">
        <v>22</v>
      </c>
      <c r="H92" s="3" t="s">
        <v>227</v>
      </c>
      <c r="I92" s="3" t="s">
        <v>228</v>
      </c>
      <c r="J92" s="3" t="s">
        <v>231</v>
      </c>
      <c r="K92" s="3" t="s">
        <v>22</v>
      </c>
      <c r="L92" s="4">
        <v>0.18</v>
      </c>
      <c r="M92" s="5">
        <v>0.21</v>
      </c>
      <c r="N92" s="6">
        <v>0.13844117647058815</v>
      </c>
      <c r="O92" s="6" t="s">
        <v>27</v>
      </c>
      <c r="P92" s="6">
        <v>0.13844117647058815</v>
      </c>
      <c r="Q92" s="6">
        <v>0.13844117647058815</v>
      </c>
      <c r="R92" s="6">
        <v>0.13844117647058815</v>
      </c>
    </row>
    <row r="93" ht="15.75" customHeight="1">
      <c r="A93" s="3">
        <v>3499.0</v>
      </c>
      <c r="B93" s="3" t="s">
        <v>18</v>
      </c>
      <c r="C93" s="3" t="s">
        <v>18</v>
      </c>
      <c r="D93" s="3" t="s">
        <v>224</v>
      </c>
      <c r="E93" s="3" t="s">
        <v>225</v>
      </c>
      <c r="F93" s="3" t="s">
        <v>232</v>
      </c>
      <c r="G93" s="3" t="s">
        <v>22</v>
      </c>
      <c r="H93" s="3" t="s">
        <v>227</v>
      </c>
      <c r="I93" s="3" t="s">
        <v>228</v>
      </c>
      <c r="J93" s="3" t="s">
        <v>233</v>
      </c>
      <c r="K93" s="3" t="s">
        <v>22</v>
      </c>
      <c r="L93" s="4">
        <v>0.12</v>
      </c>
      <c r="M93" s="5">
        <v>0.14</v>
      </c>
      <c r="N93" s="6">
        <v>0.07</v>
      </c>
      <c r="O93" s="6">
        <v>0.03</v>
      </c>
      <c r="P93" s="6">
        <v>0.09000000000000001</v>
      </c>
      <c r="Q93" s="6">
        <v>0.1</v>
      </c>
      <c r="R93" s="6">
        <v>0.11000000000000001</v>
      </c>
    </row>
    <row r="94" ht="15.75" customHeight="1">
      <c r="A94" s="3">
        <v>3890.0</v>
      </c>
      <c r="B94" s="3" t="s">
        <v>18</v>
      </c>
      <c r="C94" s="3" t="s">
        <v>18</v>
      </c>
      <c r="D94" s="3" t="s">
        <v>224</v>
      </c>
      <c r="E94" s="3" t="s">
        <v>225</v>
      </c>
      <c r="F94" s="3" t="s">
        <v>234</v>
      </c>
      <c r="G94" s="3" t="s">
        <v>22</v>
      </c>
      <c r="H94" s="3" t="s">
        <v>227</v>
      </c>
      <c r="I94" s="3" t="s">
        <v>228</v>
      </c>
      <c r="J94" s="3" t="s">
        <v>235</v>
      </c>
      <c r="K94" s="3" t="s">
        <v>22</v>
      </c>
      <c r="L94" s="4">
        <v>0.12</v>
      </c>
      <c r="M94" s="5">
        <v>0.14</v>
      </c>
      <c r="N94" s="6">
        <v>0.15</v>
      </c>
      <c r="O94" s="6">
        <v>0.03</v>
      </c>
      <c r="P94" s="6">
        <v>0.16999999999999998</v>
      </c>
      <c r="Q94" s="6">
        <v>0.18</v>
      </c>
      <c r="R94" s="6">
        <v>0.198</v>
      </c>
    </row>
    <row r="95" ht="15.75" customHeight="1">
      <c r="A95" s="3">
        <v>3891.0</v>
      </c>
      <c r="B95" s="3" t="s">
        <v>18</v>
      </c>
      <c r="C95" s="3" t="s">
        <v>18</v>
      </c>
      <c r="D95" s="3" t="s">
        <v>224</v>
      </c>
      <c r="E95" s="3" t="s">
        <v>225</v>
      </c>
      <c r="F95" s="3" t="s">
        <v>236</v>
      </c>
      <c r="G95" s="3" t="s">
        <v>22</v>
      </c>
      <c r="H95" s="3" t="s">
        <v>227</v>
      </c>
      <c r="I95" s="3" t="s">
        <v>228</v>
      </c>
      <c r="J95" s="3" t="s">
        <v>237</v>
      </c>
      <c r="K95" s="3" t="s">
        <v>22</v>
      </c>
      <c r="L95" s="4">
        <v>0.12</v>
      </c>
      <c r="M95" s="5">
        <v>0.14</v>
      </c>
      <c r="N95" s="6">
        <v>0.13844117647058815</v>
      </c>
      <c r="O95" s="6" t="s">
        <v>27</v>
      </c>
      <c r="P95" s="6">
        <v>0.13844117647058815</v>
      </c>
      <c r="Q95" s="6">
        <v>0.13844117647058815</v>
      </c>
      <c r="R95" s="6">
        <v>0.13844117647058815</v>
      </c>
    </row>
    <row r="96" ht="15.75" customHeight="1">
      <c r="A96" s="3">
        <v>3892.0</v>
      </c>
      <c r="B96" s="3" t="s">
        <v>18</v>
      </c>
      <c r="C96" s="3" t="s">
        <v>18</v>
      </c>
      <c r="D96" s="3" t="s">
        <v>224</v>
      </c>
      <c r="E96" s="3" t="s">
        <v>225</v>
      </c>
      <c r="F96" s="3" t="s">
        <v>238</v>
      </c>
      <c r="G96" s="3" t="s">
        <v>22</v>
      </c>
      <c r="H96" s="3" t="s">
        <v>227</v>
      </c>
      <c r="I96" s="3" t="s">
        <v>228</v>
      </c>
      <c r="J96" s="3" t="s">
        <v>238</v>
      </c>
      <c r="K96" s="3" t="s">
        <v>22</v>
      </c>
      <c r="L96" s="4">
        <v>0.12</v>
      </c>
      <c r="M96" s="5">
        <v>0.14</v>
      </c>
      <c r="N96" s="6">
        <v>0.15</v>
      </c>
      <c r="O96" s="6">
        <v>0.03</v>
      </c>
      <c r="P96" s="6">
        <v>0.16999999999999998</v>
      </c>
      <c r="Q96" s="6">
        <v>0.18</v>
      </c>
      <c r="R96" s="6">
        <v>0.198</v>
      </c>
    </row>
    <row r="97" ht="15.75" customHeight="1">
      <c r="A97" s="3">
        <v>128.0</v>
      </c>
      <c r="B97" s="3" t="s">
        <v>239</v>
      </c>
      <c r="C97" s="3" t="s">
        <v>240</v>
      </c>
      <c r="D97" s="3" t="s">
        <v>241</v>
      </c>
      <c r="E97" s="3" t="s">
        <v>242</v>
      </c>
      <c r="F97" s="3" t="s">
        <v>243</v>
      </c>
      <c r="G97" s="3" t="s">
        <v>22</v>
      </c>
      <c r="H97" s="3" t="s">
        <v>241</v>
      </c>
      <c r="I97" s="3" t="s">
        <v>244</v>
      </c>
      <c r="J97" s="3" t="s">
        <v>245</v>
      </c>
      <c r="K97" s="3" t="s">
        <v>22</v>
      </c>
      <c r="L97" s="4">
        <v>0.14</v>
      </c>
      <c r="M97" s="5">
        <v>0.16</v>
      </c>
      <c r="N97" s="6">
        <v>0.07</v>
      </c>
      <c r="O97" s="6">
        <v>0.03</v>
      </c>
      <c r="P97" s="6">
        <v>0.09000000000000001</v>
      </c>
      <c r="Q97" s="6">
        <v>0.1</v>
      </c>
      <c r="R97" s="6">
        <v>0.11000000000000001</v>
      </c>
    </row>
    <row r="98" ht="15.75" customHeight="1">
      <c r="A98" s="3">
        <v>129.0</v>
      </c>
      <c r="B98" s="3" t="s">
        <v>239</v>
      </c>
      <c r="C98" s="3" t="s">
        <v>240</v>
      </c>
      <c r="D98" s="3" t="s">
        <v>241</v>
      </c>
      <c r="E98" s="3" t="s">
        <v>242</v>
      </c>
      <c r="F98" s="3" t="s">
        <v>246</v>
      </c>
      <c r="G98" s="3" t="s">
        <v>22</v>
      </c>
      <c r="H98" s="3" t="s">
        <v>241</v>
      </c>
      <c r="I98" s="3" t="s">
        <v>244</v>
      </c>
      <c r="J98" s="3" t="s">
        <v>247</v>
      </c>
      <c r="K98" s="3" t="s">
        <v>22</v>
      </c>
      <c r="L98" s="4">
        <v>0.15</v>
      </c>
      <c r="M98" s="5">
        <v>0.17</v>
      </c>
      <c r="N98" s="6">
        <v>0.15</v>
      </c>
      <c r="O98" s="6" t="s">
        <v>27</v>
      </c>
      <c r="P98" s="6">
        <v>0.15</v>
      </c>
      <c r="Q98" s="6">
        <v>0.15</v>
      </c>
      <c r="R98" s="6">
        <v>0.15</v>
      </c>
    </row>
    <row r="99" ht="15.75" customHeight="1">
      <c r="A99" s="3">
        <v>490.0</v>
      </c>
      <c r="B99" s="3" t="s">
        <v>239</v>
      </c>
      <c r="C99" s="3" t="s">
        <v>240</v>
      </c>
      <c r="D99" s="3" t="s">
        <v>241</v>
      </c>
      <c r="E99" s="3" t="s">
        <v>248</v>
      </c>
      <c r="F99" s="3" t="s">
        <v>22</v>
      </c>
      <c r="G99" s="3" t="s">
        <v>22</v>
      </c>
      <c r="H99" s="3" t="s">
        <v>241</v>
      </c>
      <c r="I99" s="3" t="s">
        <v>249</v>
      </c>
      <c r="J99" s="3" t="s">
        <v>22</v>
      </c>
      <c r="K99" s="3" t="s">
        <v>22</v>
      </c>
      <c r="L99" s="4">
        <v>0.14</v>
      </c>
      <c r="M99" s="5">
        <v>0.16</v>
      </c>
      <c r="N99" s="6">
        <v>0.15</v>
      </c>
      <c r="O99" s="6">
        <v>0.03</v>
      </c>
      <c r="P99" s="6">
        <v>0.16999999999999998</v>
      </c>
      <c r="Q99" s="6">
        <v>0.18</v>
      </c>
      <c r="R99" s="6">
        <v>0.198</v>
      </c>
    </row>
    <row r="100" ht="15.75" customHeight="1">
      <c r="A100" s="3">
        <v>550.0</v>
      </c>
      <c r="B100" s="3" t="s">
        <v>239</v>
      </c>
      <c r="C100" s="3" t="s">
        <v>240</v>
      </c>
      <c r="D100" s="3" t="s">
        <v>241</v>
      </c>
      <c r="E100" s="3" t="s">
        <v>242</v>
      </c>
      <c r="F100" s="3" t="s">
        <v>250</v>
      </c>
      <c r="G100" s="3" t="s">
        <v>22</v>
      </c>
      <c r="H100" s="3" t="s">
        <v>241</v>
      </c>
      <c r="I100" s="3" t="s">
        <v>244</v>
      </c>
      <c r="J100" s="3" t="s">
        <v>251</v>
      </c>
      <c r="K100" s="3" t="s">
        <v>22</v>
      </c>
      <c r="L100" s="4">
        <v>0.18</v>
      </c>
      <c r="M100" s="5">
        <v>0.21</v>
      </c>
      <c r="N100" s="6">
        <v>0.15</v>
      </c>
      <c r="O100" s="6" t="s">
        <v>27</v>
      </c>
      <c r="P100" s="6">
        <v>0.15</v>
      </c>
      <c r="Q100" s="6">
        <v>0.15</v>
      </c>
      <c r="R100" s="6">
        <v>0.15</v>
      </c>
    </row>
    <row r="101" ht="15.75" customHeight="1">
      <c r="A101" s="3">
        <v>608.0</v>
      </c>
      <c r="B101" s="3" t="s">
        <v>239</v>
      </c>
      <c r="C101" s="3" t="s">
        <v>240</v>
      </c>
      <c r="D101" s="3" t="s">
        <v>241</v>
      </c>
      <c r="E101" s="3" t="s">
        <v>252</v>
      </c>
      <c r="F101" s="3" t="s">
        <v>253</v>
      </c>
      <c r="G101" s="3" t="s">
        <v>22</v>
      </c>
      <c r="H101" s="3" t="s">
        <v>241</v>
      </c>
      <c r="I101" s="3" t="s">
        <v>254</v>
      </c>
      <c r="J101" s="3" t="s">
        <v>255</v>
      </c>
      <c r="K101" s="3" t="s">
        <v>22</v>
      </c>
      <c r="L101" s="4">
        <v>0.18</v>
      </c>
      <c r="M101" s="5">
        <v>0.21</v>
      </c>
      <c r="N101" s="6">
        <v>0.15</v>
      </c>
      <c r="O101" s="6" t="s">
        <v>27</v>
      </c>
      <c r="P101" s="6">
        <v>0.15</v>
      </c>
      <c r="Q101" s="6">
        <v>0.15</v>
      </c>
      <c r="R101" s="6">
        <v>0.15</v>
      </c>
    </row>
    <row r="102" ht="15.75" customHeight="1">
      <c r="A102" s="3">
        <v>866.0</v>
      </c>
      <c r="B102" s="3" t="s">
        <v>239</v>
      </c>
      <c r="C102" s="3" t="s">
        <v>240</v>
      </c>
      <c r="D102" s="3" t="s">
        <v>241</v>
      </c>
      <c r="E102" s="3" t="s">
        <v>242</v>
      </c>
      <c r="F102" s="3" t="s">
        <v>256</v>
      </c>
      <c r="G102" s="3" t="s">
        <v>22</v>
      </c>
      <c r="H102" s="3" t="s">
        <v>241</v>
      </c>
      <c r="I102" s="3" t="s">
        <v>244</v>
      </c>
      <c r="J102" s="3" t="s">
        <v>257</v>
      </c>
      <c r="K102" s="3" t="s">
        <v>22</v>
      </c>
      <c r="L102" s="4">
        <v>0.14</v>
      </c>
      <c r="M102" s="5">
        <v>0.16</v>
      </c>
      <c r="N102" s="6">
        <v>0.08</v>
      </c>
      <c r="O102" s="6">
        <v>0.06000000000000001</v>
      </c>
      <c r="P102" s="6">
        <v>0.13</v>
      </c>
      <c r="Q102" s="6">
        <v>0.14</v>
      </c>
      <c r="R102" s="6">
        <v>0.15400000000000003</v>
      </c>
    </row>
    <row r="103" ht="15.75" customHeight="1">
      <c r="A103" s="3">
        <v>1064.0</v>
      </c>
      <c r="B103" s="3" t="s">
        <v>239</v>
      </c>
      <c r="C103" s="3" t="s">
        <v>240</v>
      </c>
      <c r="D103" s="3" t="s">
        <v>241</v>
      </c>
      <c r="E103" s="3" t="s">
        <v>252</v>
      </c>
      <c r="F103" s="3" t="s">
        <v>258</v>
      </c>
      <c r="G103" s="3" t="s">
        <v>22</v>
      </c>
      <c r="H103" s="3" t="s">
        <v>241</v>
      </c>
      <c r="I103" s="3" t="s">
        <v>254</v>
      </c>
      <c r="J103" s="3" t="s">
        <v>259</v>
      </c>
      <c r="K103" s="3" t="s">
        <v>22</v>
      </c>
      <c r="L103" s="4">
        <v>0.18</v>
      </c>
      <c r="M103" s="5">
        <v>0.21</v>
      </c>
      <c r="N103" s="6">
        <v>0.15</v>
      </c>
      <c r="O103" s="6">
        <v>0.03</v>
      </c>
      <c r="P103" s="6">
        <v>0.16999999999999998</v>
      </c>
      <c r="Q103" s="6">
        <v>0.18</v>
      </c>
      <c r="R103" s="6">
        <v>0.198</v>
      </c>
    </row>
    <row r="104" ht="15.75" customHeight="1">
      <c r="A104" s="3">
        <v>1116.0</v>
      </c>
      <c r="B104" s="3" t="s">
        <v>239</v>
      </c>
      <c r="C104" s="3" t="s">
        <v>240</v>
      </c>
      <c r="D104" s="3" t="s">
        <v>241</v>
      </c>
      <c r="E104" s="3" t="s">
        <v>260</v>
      </c>
      <c r="F104" s="3" t="s">
        <v>261</v>
      </c>
      <c r="G104" s="3" t="s">
        <v>22</v>
      </c>
      <c r="H104" s="3" t="s">
        <v>241</v>
      </c>
      <c r="I104" s="3" t="s">
        <v>262</v>
      </c>
      <c r="J104" s="3" t="s">
        <v>263</v>
      </c>
      <c r="K104" s="3" t="s">
        <v>22</v>
      </c>
      <c r="L104" s="4">
        <v>0.14</v>
      </c>
      <c r="M104" s="5">
        <v>0.16</v>
      </c>
      <c r="N104" s="6">
        <v>0.14</v>
      </c>
      <c r="O104" s="6">
        <v>0.03999999999999998</v>
      </c>
      <c r="P104" s="6">
        <v>0.16999999999999998</v>
      </c>
      <c r="Q104" s="6">
        <v>0.18</v>
      </c>
      <c r="R104" s="6">
        <v>0.198</v>
      </c>
    </row>
    <row r="105" ht="15.75" customHeight="1">
      <c r="A105" s="3">
        <v>1355.0</v>
      </c>
      <c r="B105" s="3" t="s">
        <v>239</v>
      </c>
      <c r="C105" s="3" t="s">
        <v>240</v>
      </c>
      <c r="D105" s="3" t="s">
        <v>241</v>
      </c>
      <c r="E105" s="3" t="s">
        <v>242</v>
      </c>
      <c r="F105" s="3" t="s">
        <v>264</v>
      </c>
      <c r="G105" s="3" t="s">
        <v>22</v>
      </c>
      <c r="H105" s="3" t="s">
        <v>241</v>
      </c>
      <c r="I105" s="3" t="s">
        <v>244</v>
      </c>
      <c r="J105" s="3" t="s">
        <v>264</v>
      </c>
      <c r="K105" s="3" t="s">
        <v>22</v>
      </c>
      <c r="L105" s="4">
        <v>0.14</v>
      </c>
      <c r="M105" s="5">
        <v>0.16</v>
      </c>
      <c r="N105" s="6">
        <v>0.15</v>
      </c>
      <c r="O105" s="6">
        <v>0.03</v>
      </c>
      <c r="P105" s="6">
        <v>0.16999999999999998</v>
      </c>
      <c r="Q105" s="6">
        <v>0.18</v>
      </c>
      <c r="R105" s="6">
        <v>0.198</v>
      </c>
    </row>
    <row r="106" ht="15.75" customHeight="1">
      <c r="A106" s="3">
        <v>1356.0</v>
      </c>
      <c r="B106" s="3" t="s">
        <v>239</v>
      </c>
      <c r="C106" s="3" t="s">
        <v>240</v>
      </c>
      <c r="D106" s="3" t="s">
        <v>241</v>
      </c>
      <c r="E106" s="3" t="s">
        <v>242</v>
      </c>
      <c r="F106" s="3" t="s">
        <v>265</v>
      </c>
      <c r="G106" s="3" t="s">
        <v>22</v>
      </c>
      <c r="H106" s="3" t="s">
        <v>241</v>
      </c>
      <c r="I106" s="3" t="s">
        <v>244</v>
      </c>
      <c r="J106" s="3" t="s">
        <v>266</v>
      </c>
      <c r="K106" s="3" t="s">
        <v>22</v>
      </c>
      <c r="L106" s="4">
        <v>0.14</v>
      </c>
      <c r="M106" s="5">
        <v>0.16</v>
      </c>
      <c r="N106" s="6">
        <v>0.14</v>
      </c>
      <c r="O106" s="6">
        <v>0.03999999999999998</v>
      </c>
      <c r="P106" s="6">
        <v>0.16999999999999998</v>
      </c>
      <c r="Q106" s="6">
        <v>0.18</v>
      </c>
      <c r="R106" s="6">
        <v>0.198</v>
      </c>
    </row>
    <row r="107" ht="15.75" customHeight="1">
      <c r="A107" s="3">
        <v>1357.0</v>
      </c>
      <c r="B107" s="3" t="s">
        <v>239</v>
      </c>
      <c r="C107" s="3" t="s">
        <v>240</v>
      </c>
      <c r="D107" s="3" t="s">
        <v>241</v>
      </c>
      <c r="E107" s="3" t="s">
        <v>242</v>
      </c>
      <c r="F107" s="3" t="s">
        <v>267</v>
      </c>
      <c r="G107" s="3" t="s">
        <v>22</v>
      </c>
      <c r="H107" s="3" t="s">
        <v>241</v>
      </c>
      <c r="I107" s="3" t="s">
        <v>244</v>
      </c>
      <c r="J107" s="3" t="s">
        <v>268</v>
      </c>
      <c r="K107" s="3" t="s">
        <v>22</v>
      </c>
      <c r="L107" s="4">
        <v>0.14</v>
      </c>
      <c r="M107" s="5">
        <v>0.16</v>
      </c>
      <c r="N107" s="6">
        <v>0.08</v>
      </c>
      <c r="O107" s="6">
        <v>0.06000000000000001</v>
      </c>
      <c r="P107" s="6">
        <v>0.13</v>
      </c>
      <c r="Q107" s="6">
        <v>0.14</v>
      </c>
      <c r="R107" s="6">
        <v>0.15400000000000003</v>
      </c>
    </row>
    <row r="108" ht="15.75" customHeight="1">
      <c r="A108" s="3">
        <v>1358.0</v>
      </c>
      <c r="B108" s="3" t="s">
        <v>239</v>
      </c>
      <c r="C108" s="3" t="s">
        <v>240</v>
      </c>
      <c r="D108" s="3" t="s">
        <v>241</v>
      </c>
      <c r="E108" s="3" t="s">
        <v>252</v>
      </c>
      <c r="F108" s="3" t="s">
        <v>269</v>
      </c>
      <c r="G108" s="3" t="s">
        <v>22</v>
      </c>
      <c r="H108" s="3" t="s">
        <v>241</v>
      </c>
      <c r="I108" s="3" t="s">
        <v>254</v>
      </c>
      <c r="J108" s="3" t="s">
        <v>270</v>
      </c>
      <c r="K108" s="3" t="s">
        <v>22</v>
      </c>
      <c r="L108" s="4">
        <v>0.16</v>
      </c>
      <c r="M108" s="5">
        <v>0.18</v>
      </c>
      <c r="N108" s="6">
        <v>0.14</v>
      </c>
      <c r="O108" s="6" t="s">
        <v>27</v>
      </c>
      <c r="P108" s="6">
        <v>0.14</v>
      </c>
      <c r="Q108" s="6">
        <v>0.14</v>
      </c>
      <c r="R108" s="6">
        <v>0.14</v>
      </c>
    </row>
    <row r="109" ht="15.75" customHeight="1">
      <c r="A109" s="3">
        <v>1359.0</v>
      </c>
      <c r="B109" s="3" t="s">
        <v>239</v>
      </c>
      <c r="C109" s="3" t="s">
        <v>240</v>
      </c>
      <c r="D109" s="3" t="s">
        <v>241</v>
      </c>
      <c r="E109" s="3" t="s">
        <v>242</v>
      </c>
      <c r="F109" s="3" t="s">
        <v>271</v>
      </c>
      <c r="G109" s="3" t="s">
        <v>22</v>
      </c>
      <c r="H109" s="3" t="s">
        <v>241</v>
      </c>
      <c r="I109" s="3" t="s">
        <v>244</v>
      </c>
      <c r="J109" s="3" t="s">
        <v>272</v>
      </c>
      <c r="K109" s="3" t="s">
        <v>22</v>
      </c>
      <c r="L109" s="4">
        <v>0.18</v>
      </c>
      <c r="M109" s="5">
        <v>0.21</v>
      </c>
      <c r="N109" s="6">
        <v>0.15</v>
      </c>
      <c r="O109" s="6" t="s">
        <v>27</v>
      </c>
      <c r="P109" s="6">
        <v>0.15</v>
      </c>
      <c r="Q109" s="6">
        <v>0.15</v>
      </c>
      <c r="R109" s="6">
        <v>0.15</v>
      </c>
    </row>
    <row r="110" ht="15.75" customHeight="1">
      <c r="A110" s="3">
        <v>1360.0</v>
      </c>
      <c r="B110" s="3" t="s">
        <v>239</v>
      </c>
      <c r="C110" s="3" t="s">
        <v>240</v>
      </c>
      <c r="D110" s="3" t="s">
        <v>241</v>
      </c>
      <c r="E110" s="3" t="s">
        <v>242</v>
      </c>
      <c r="F110" s="3" t="s">
        <v>273</v>
      </c>
      <c r="G110" s="3" t="s">
        <v>22</v>
      </c>
      <c r="H110" s="3" t="s">
        <v>241</v>
      </c>
      <c r="I110" s="3" t="s">
        <v>244</v>
      </c>
      <c r="J110" s="3" t="s">
        <v>274</v>
      </c>
      <c r="K110" s="3" t="s">
        <v>22</v>
      </c>
      <c r="L110" s="4">
        <v>0.16</v>
      </c>
      <c r="M110" s="5">
        <v>0.18</v>
      </c>
      <c r="N110" s="6">
        <v>0.15</v>
      </c>
      <c r="O110" s="6" t="s">
        <v>27</v>
      </c>
      <c r="P110" s="6">
        <v>0.15</v>
      </c>
      <c r="Q110" s="6">
        <v>0.15</v>
      </c>
      <c r="R110" s="6">
        <v>0.15</v>
      </c>
    </row>
    <row r="111" ht="15.75" customHeight="1">
      <c r="A111" s="3">
        <v>1366.0</v>
      </c>
      <c r="B111" s="3" t="s">
        <v>239</v>
      </c>
      <c r="C111" s="3" t="s">
        <v>240</v>
      </c>
      <c r="D111" s="3" t="s">
        <v>241</v>
      </c>
      <c r="E111" s="3" t="s">
        <v>242</v>
      </c>
      <c r="F111" s="3" t="s">
        <v>275</v>
      </c>
      <c r="G111" s="3" t="s">
        <v>22</v>
      </c>
      <c r="H111" s="3" t="s">
        <v>241</v>
      </c>
      <c r="I111" s="3" t="s">
        <v>244</v>
      </c>
      <c r="J111" s="3" t="s">
        <v>276</v>
      </c>
      <c r="K111" s="3" t="s">
        <v>22</v>
      </c>
      <c r="L111" s="4">
        <v>0.14</v>
      </c>
      <c r="M111" s="5">
        <v>0.16</v>
      </c>
      <c r="N111" s="6">
        <v>0.15</v>
      </c>
      <c r="O111" s="6" t="s">
        <v>27</v>
      </c>
      <c r="P111" s="6">
        <v>0.15</v>
      </c>
      <c r="Q111" s="6">
        <v>0.15</v>
      </c>
      <c r="R111" s="6">
        <v>0.15</v>
      </c>
    </row>
    <row r="112" ht="15.75" customHeight="1">
      <c r="A112" s="3">
        <v>1378.0</v>
      </c>
      <c r="B112" s="3" t="s">
        <v>239</v>
      </c>
      <c r="C112" s="3" t="s">
        <v>240</v>
      </c>
      <c r="D112" s="3" t="s">
        <v>241</v>
      </c>
      <c r="E112" s="3" t="s">
        <v>260</v>
      </c>
      <c r="F112" s="3" t="s">
        <v>277</v>
      </c>
      <c r="G112" s="3" t="s">
        <v>22</v>
      </c>
      <c r="H112" s="3" t="s">
        <v>241</v>
      </c>
      <c r="I112" s="3" t="s">
        <v>262</v>
      </c>
      <c r="J112" s="3" t="s">
        <v>278</v>
      </c>
      <c r="K112" s="3" t="s">
        <v>22</v>
      </c>
      <c r="L112" s="4">
        <v>0.18</v>
      </c>
      <c r="M112" s="5">
        <v>0.21</v>
      </c>
      <c r="N112" s="6">
        <v>0.15</v>
      </c>
      <c r="O112" s="6" t="s">
        <v>27</v>
      </c>
      <c r="P112" s="6">
        <v>0.15</v>
      </c>
      <c r="Q112" s="6">
        <v>0.15</v>
      </c>
      <c r="R112" s="6">
        <v>0.15</v>
      </c>
    </row>
    <row r="113" ht="15.75" customHeight="1">
      <c r="A113" s="3">
        <v>1379.0</v>
      </c>
      <c r="B113" s="3" t="s">
        <v>239</v>
      </c>
      <c r="C113" s="3" t="s">
        <v>240</v>
      </c>
      <c r="D113" s="3" t="s">
        <v>241</v>
      </c>
      <c r="E113" s="3" t="s">
        <v>260</v>
      </c>
      <c r="F113" s="3" t="s">
        <v>279</v>
      </c>
      <c r="G113" s="3" t="s">
        <v>22</v>
      </c>
      <c r="H113" s="3" t="s">
        <v>241</v>
      </c>
      <c r="I113" s="3" t="s">
        <v>262</v>
      </c>
      <c r="J113" s="3" t="s">
        <v>280</v>
      </c>
      <c r="K113" s="3" t="s">
        <v>22</v>
      </c>
      <c r="L113" s="4">
        <v>0.14</v>
      </c>
      <c r="M113" s="5">
        <v>0.16</v>
      </c>
      <c r="N113" s="6">
        <v>0.14</v>
      </c>
      <c r="O113" s="6">
        <v>0.01999999999999999</v>
      </c>
      <c r="P113" s="6">
        <v>0.15</v>
      </c>
      <c r="Q113" s="6">
        <v>0.16</v>
      </c>
      <c r="R113" s="6">
        <v>0.17600000000000002</v>
      </c>
    </row>
    <row r="114" ht="15.75" customHeight="1">
      <c r="A114" s="3">
        <v>1380.0</v>
      </c>
      <c r="B114" s="3" t="s">
        <v>239</v>
      </c>
      <c r="C114" s="3" t="s">
        <v>240</v>
      </c>
      <c r="D114" s="3" t="s">
        <v>241</v>
      </c>
      <c r="E114" s="3" t="s">
        <v>260</v>
      </c>
      <c r="F114" s="3" t="s">
        <v>281</v>
      </c>
      <c r="G114" s="3" t="s">
        <v>22</v>
      </c>
      <c r="H114" s="3" t="s">
        <v>241</v>
      </c>
      <c r="I114" s="3" t="s">
        <v>262</v>
      </c>
      <c r="J114" s="3" t="s">
        <v>282</v>
      </c>
      <c r="K114" s="3" t="s">
        <v>22</v>
      </c>
      <c r="L114" s="4">
        <v>0.14</v>
      </c>
      <c r="M114" s="5">
        <v>0.16</v>
      </c>
      <c r="N114" s="6">
        <v>0.15</v>
      </c>
      <c r="O114" s="6">
        <v>0.03</v>
      </c>
      <c r="P114" s="6">
        <v>0.16999999999999998</v>
      </c>
      <c r="Q114" s="6">
        <v>0.18</v>
      </c>
      <c r="R114" s="6">
        <v>0.198</v>
      </c>
    </row>
    <row r="115" ht="15.75" customHeight="1">
      <c r="A115" s="3">
        <v>1381.0</v>
      </c>
      <c r="B115" s="3" t="s">
        <v>239</v>
      </c>
      <c r="C115" s="3" t="s">
        <v>240</v>
      </c>
      <c r="D115" s="3" t="s">
        <v>241</v>
      </c>
      <c r="E115" s="3" t="s">
        <v>260</v>
      </c>
      <c r="F115" s="3" t="s">
        <v>283</v>
      </c>
      <c r="G115" s="3" t="s">
        <v>22</v>
      </c>
      <c r="H115" s="3" t="s">
        <v>241</v>
      </c>
      <c r="I115" s="3" t="s">
        <v>262</v>
      </c>
      <c r="J115" s="3" t="s">
        <v>284</v>
      </c>
      <c r="K115" s="3" t="s">
        <v>22</v>
      </c>
      <c r="L115" s="4">
        <v>0.14</v>
      </c>
      <c r="M115" s="5">
        <v>0.16</v>
      </c>
      <c r="N115" s="6">
        <v>0.08</v>
      </c>
      <c r="O115" s="6">
        <v>0.06000000000000001</v>
      </c>
      <c r="P115" s="6">
        <v>0.13</v>
      </c>
      <c r="Q115" s="6">
        <v>0.14</v>
      </c>
      <c r="R115" s="6">
        <v>0.15400000000000003</v>
      </c>
    </row>
    <row r="116" ht="15.75" customHeight="1">
      <c r="A116" s="3">
        <v>1382.0</v>
      </c>
      <c r="B116" s="3" t="s">
        <v>239</v>
      </c>
      <c r="C116" s="3" t="s">
        <v>240</v>
      </c>
      <c r="D116" s="3" t="s">
        <v>241</v>
      </c>
      <c r="E116" s="3" t="s">
        <v>260</v>
      </c>
      <c r="F116" s="3" t="s">
        <v>285</v>
      </c>
      <c r="G116" s="3" t="s">
        <v>22</v>
      </c>
      <c r="H116" s="3" t="s">
        <v>241</v>
      </c>
      <c r="I116" s="3" t="s">
        <v>262</v>
      </c>
      <c r="J116" s="3" t="s">
        <v>286</v>
      </c>
      <c r="K116" s="3" t="s">
        <v>22</v>
      </c>
      <c r="L116" s="4">
        <v>0.14</v>
      </c>
      <c r="M116" s="5">
        <v>0.16</v>
      </c>
      <c r="N116" s="6">
        <v>0.11416666666666664</v>
      </c>
      <c r="O116" s="6">
        <v>0.035833333333333356</v>
      </c>
      <c r="P116" s="6">
        <v>0.13999999999999999</v>
      </c>
      <c r="Q116" s="6">
        <v>0.15</v>
      </c>
      <c r="R116" s="6">
        <v>0.165</v>
      </c>
    </row>
    <row r="117" ht="15.75" customHeight="1">
      <c r="A117" s="3">
        <v>1433.0</v>
      </c>
      <c r="B117" s="3" t="s">
        <v>239</v>
      </c>
      <c r="C117" s="3" t="s">
        <v>240</v>
      </c>
      <c r="D117" s="3" t="s">
        <v>241</v>
      </c>
      <c r="E117" s="3" t="s">
        <v>260</v>
      </c>
      <c r="F117" s="3" t="s">
        <v>287</v>
      </c>
      <c r="G117" s="3" t="s">
        <v>22</v>
      </c>
      <c r="H117" s="3" t="s">
        <v>241</v>
      </c>
      <c r="I117" s="3" t="s">
        <v>262</v>
      </c>
      <c r="J117" s="3" t="s">
        <v>288</v>
      </c>
      <c r="K117" s="3" t="s">
        <v>22</v>
      </c>
      <c r="L117" s="4">
        <v>0.18</v>
      </c>
      <c r="M117" s="5">
        <v>0.21</v>
      </c>
      <c r="N117" s="6">
        <v>0.08</v>
      </c>
      <c r="O117" s="6">
        <v>0.09999999999999999</v>
      </c>
      <c r="P117" s="6">
        <v>0.16999999999999998</v>
      </c>
      <c r="Q117" s="6">
        <v>0.18</v>
      </c>
      <c r="R117" s="6">
        <v>0.198</v>
      </c>
    </row>
    <row r="118" ht="15.75" customHeight="1">
      <c r="A118" s="3">
        <v>1518.0</v>
      </c>
      <c r="B118" s="3" t="s">
        <v>239</v>
      </c>
      <c r="C118" s="3" t="s">
        <v>240</v>
      </c>
      <c r="D118" s="3" t="s">
        <v>241</v>
      </c>
      <c r="E118" s="3" t="s">
        <v>260</v>
      </c>
      <c r="F118" s="3" t="s">
        <v>289</v>
      </c>
      <c r="G118" s="3" t="s">
        <v>22</v>
      </c>
      <c r="H118" s="3" t="s">
        <v>241</v>
      </c>
      <c r="I118" s="3" t="s">
        <v>262</v>
      </c>
      <c r="J118" s="3" t="s">
        <v>290</v>
      </c>
      <c r="K118" s="3" t="s">
        <v>22</v>
      </c>
      <c r="L118" s="4">
        <v>0.18</v>
      </c>
      <c r="M118" s="5">
        <v>0.21</v>
      </c>
      <c r="N118" s="6">
        <v>0.15</v>
      </c>
      <c r="O118" s="6">
        <v>0.010000000000000009</v>
      </c>
      <c r="P118" s="6">
        <v>0.15</v>
      </c>
      <c r="Q118" s="6">
        <v>0.15</v>
      </c>
      <c r="R118" s="6">
        <v>0.17600000000000002</v>
      </c>
    </row>
    <row r="119" ht="15.75" customHeight="1">
      <c r="A119" s="3">
        <v>2506.0</v>
      </c>
      <c r="B119" s="3" t="s">
        <v>239</v>
      </c>
      <c r="C119" s="3" t="s">
        <v>240</v>
      </c>
      <c r="D119" s="3" t="s">
        <v>241</v>
      </c>
      <c r="E119" s="3" t="s">
        <v>260</v>
      </c>
      <c r="F119" s="3" t="s">
        <v>291</v>
      </c>
      <c r="G119" s="3" t="s">
        <v>22</v>
      </c>
      <c r="H119" s="3" t="s">
        <v>241</v>
      </c>
      <c r="I119" s="3" t="s">
        <v>262</v>
      </c>
      <c r="J119" s="3" t="s">
        <v>292</v>
      </c>
      <c r="K119" s="3" t="s">
        <v>22</v>
      </c>
      <c r="L119" s="4">
        <v>0.18</v>
      </c>
      <c r="M119" s="5">
        <v>0.21</v>
      </c>
      <c r="N119" s="6">
        <v>0.08</v>
      </c>
      <c r="O119" s="6">
        <v>0.06000000000000001</v>
      </c>
      <c r="P119" s="6">
        <v>0.13</v>
      </c>
      <c r="Q119" s="6">
        <v>0.14</v>
      </c>
      <c r="R119" s="6">
        <v>0.15400000000000003</v>
      </c>
    </row>
    <row r="120" ht="15.75" customHeight="1">
      <c r="A120" s="3">
        <v>2537.0</v>
      </c>
      <c r="B120" s="3" t="s">
        <v>239</v>
      </c>
      <c r="C120" s="3" t="s">
        <v>240</v>
      </c>
      <c r="D120" s="3" t="s">
        <v>241</v>
      </c>
      <c r="E120" s="3" t="s">
        <v>252</v>
      </c>
      <c r="F120" s="3" t="s">
        <v>293</v>
      </c>
      <c r="G120" s="3" t="s">
        <v>22</v>
      </c>
      <c r="H120" s="3" t="s">
        <v>241</v>
      </c>
      <c r="I120" s="3" t="s">
        <v>254</v>
      </c>
      <c r="J120" s="3" t="s">
        <v>294</v>
      </c>
      <c r="K120" s="3" t="s">
        <v>22</v>
      </c>
      <c r="L120" s="4">
        <v>0.15</v>
      </c>
      <c r="M120" s="5">
        <v>0.17</v>
      </c>
      <c r="N120" s="6">
        <v>0.08</v>
      </c>
      <c r="O120" s="6">
        <v>0.06000000000000001</v>
      </c>
      <c r="P120" s="6">
        <v>0.13</v>
      </c>
      <c r="Q120" s="6">
        <v>0.14</v>
      </c>
      <c r="R120" s="6">
        <v>0.15400000000000003</v>
      </c>
    </row>
    <row r="121" ht="15.75" customHeight="1">
      <c r="A121" s="3">
        <v>2538.0</v>
      </c>
      <c r="B121" s="3" t="s">
        <v>239</v>
      </c>
      <c r="C121" s="3" t="s">
        <v>240</v>
      </c>
      <c r="D121" s="3" t="s">
        <v>241</v>
      </c>
      <c r="E121" s="3" t="s">
        <v>252</v>
      </c>
      <c r="F121" s="3" t="s">
        <v>295</v>
      </c>
      <c r="G121" s="3" t="s">
        <v>22</v>
      </c>
      <c r="H121" s="3" t="s">
        <v>241</v>
      </c>
      <c r="I121" s="3" t="s">
        <v>254</v>
      </c>
      <c r="J121" s="3" t="s">
        <v>296</v>
      </c>
      <c r="K121" s="3" t="s">
        <v>22</v>
      </c>
      <c r="L121" s="4">
        <v>0.15</v>
      </c>
      <c r="M121" s="5">
        <v>0.17</v>
      </c>
      <c r="N121" s="6">
        <v>0.08</v>
      </c>
      <c r="O121" s="6">
        <v>0.06000000000000001</v>
      </c>
      <c r="P121" s="6">
        <v>0.13</v>
      </c>
      <c r="Q121" s="6">
        <v>0.14</v>
      </c>
      <c r="R121" s="6">
        <v>0.15400000000000003</v>
      </c>
    </row>
    <row r="122" ht="15.75" customHeight="1">
      <c r="A122" s="3">
        <v>2539.0</v>
      </c>
      <c r="B122" s="3" t="s">
        <v>239</v>
      </c>
      <c r="C122" s="3" t="s">
        <v>240</v>
      </c>
      <c r="D122" s="3" t="s">
        <v>241</v>
      </c>
      <c r="E122" s="3" t="s">
        <v>252</v>
      </c>
      <c r="F122" s="3" t="s">
        <v>297</v>
      </c>
      <c r="G122" s="3" t="s">
        <v>22</v>
      </c>
      <c r="H122" s="3" t="s">
        <v>241</v>
      </c>
      <c r="I122" s="3" t="s">
        <v>254</v>
      </c>
      <c r="J122" s="3" t="s">
        <v>298</v>
      </c>
      <c r="K122" s="3" t="s">
        <v>22</v>
      </c>
      <c r="L122" s="4">
        <v>0.15</v>
      </c>
      <c r="M122" s="5">
        <v>0.17</v>
      </c>
      <c r="N122" s="6">
        <v>0.11416666666666664</v>
      </c>
      <c r="O122" s="6">
        <v>0.025833333333333375</v>
      </c>
      <c r="P122" s="6">
        <v>0.13</v>
      </c>
      <c r="Q122" s="6">
        <v>0.14</v>
      </c>
      <c r="R122" s="6">
        <v>0.15400000000000003</v>
      </c>
    </row>
    <row r="123" ht="15.75" customHeight="1">
      <c r="A123" s="3">
        <v>2540.0</v>
      </c>
      <c r="B123" s="3" t="s">
        <v>239</v>
      </c>
      <c r="C123" s="3" t="s">
        <v>240</v>
      </c>
      <c r="D123" s="3" t="s">
        <v>241</v>
      </c>
      <c r="E123" s="3" t="s">
        <v>252</v>
      </c>
      <c r="F123" s="3" t="s">
        <v>299</v>
      </c>
      <c r="G123" s="3" t="s">
        <v>22</v>
      </c>
      <c r="H123" s="3" t="s">
        <v>241</v>
      </c>
      <c r="I123" s="3" t="s">
        <v>254</v>
      </c>
      <c r="J123" s="3" t="s">
        <v>300</v>
      </c>
      <c r="K123" s="3" t="s">
        <v>22</v>
      </c>
      <c r="L123" s="4">
        <v>0.15</v>
      </c>
      <c r="M123" s="5">
        <v>0.17</v>
      </c>
      <c r="N123" s="6">
        <v>0.08</v>
      </c>
      <c r="O123" s="6">
        <v>0.06000000000000001</v>
      </c>
      <c r="P123" s="6">
        <v>0.13</v>
      </c>
      <c r="Q123" s="6">
        <v>0.14</v>
      </c>
      <c r="R123" s="6">
        <v>0.15400000000000003</v>
      </c>
    </row>
    <row r="124" ht="15.75" customHeight="1">
      <c r="A124" s="3">
        <v>2542.0</v>
      </c>
      <c r="B124" s="3" t="s">
        <v>239</v>
      </c>
      <c r="C124" s="3" t="s">
        <v>240</v>
      </c>
      <c r="D124" s="3" t="s">
        <v>241</v>
      </c>
      <c r="E124" s="3" t="s">
        <v>252</v>
      </c>
      <c r="F124" s="3" t="s">
        <v>301</v>
      </c>
      <c r="G124" s="3" t="s">
        <v>22</v>
      </c>
      <c r="H124" s="3" t="s">
        <v>241</v>
      </c>
      <c r="I124" s="3" t="s">
        <v>254</v>
      </c>
      <c r="J124" s="3" t="s">
        <v>302</v>
      </c>
      <c r="K124" s="3" t="s">
        <v>22</v>
      </c>
      <c r="L124" s="4">
        <v>0.15</v>
      </c>
      <c r="M124" s="5">
        <v>0.17</v>
      </c>
      <c r="N124" s="6">
        <v>0.11416666666666664</v>
      </c>
      <c r="O124" s="6">
        <v>0.025833333333333375</v>
      </c>
      <c r="P124" s="6">
        <v>0.13</v>
      </c>
      <c r="Q124" s="6">
        <v>0.14</v>
      </c>
      <c r="R124" s="6">
        <v>0.15400000000000003</v>
      </c>
    </row>
    <row r="125" ht="15.75" customHeight="1">
      <c r="A125" s="3">
        <v>2630.0</v>
      </c>
      <c r="B125" s="3" t="s">
        <v>239</v>
      </c>
      <c r="C125" s="3" t="s">
        <v>240</v>
      </c>
      <c r="D125" s="3" t="s">
        <v>241</v>
      </c>
      <c r="E125" s="3" t="s">
        <v>242</v>
      </c>
      <c r="F125" s="3" t="s">
        <v>303</v>
      </c>
      <c r="G125" s="3" t="s">
        <v>22</v>
      </c>
      <c r="H125" s="3" t="s">
        <v>241</v>
      </c>
      <c r="I125" s="3" t="s">
        <v>244</v>
      </c>
      <c r="J125" s="3" t="s">
        <v>304</v>
      </c>
      <c r="K125" s="3" t="s">
        <v>22</v>
      </c>
      <c r="L125" s="4">
        <v>0.14</v>
      </c>
      <c r="M125" s="5">
        <v>0.16</v>
      </c>
      <c r="N125" s="6">
        <v>0.15</v>
      </c>
      <c r="O125" s="6" t="s">
        <v>27</v>
      </c>
      <c r="P125" s="6">
        <v>0.15</v>
      </c>
      <c r="Q125" s="6">
        <v>0.15</v>
      </c>
      <c r="R125" s="6">
        <v>0.15</v>
      </c>
    </row>
    <row r="126" ht="15.75" customHeight="1">
      <c r="A126" s="3">
        <v>2631.0</v>
      </c>
      <c r="B126" s="3" t="s">
        <v>239</v>
      </c>
      <c r="C126" s="3" t="s">
        <v>240</v>
      </c>
      <c r="D126" s="3" t="s">
        <v>241</v>
      </c>
      <c r="E126" s="3" t="s">
        <v>242</v>
      </c>
      <c r="F126" s="3" t="s">
        <v>305</v>
      </c>
      <c r="G126" s="3" t="s">
        <v>22</v>
      </c>
      <c r="H126" s="3" t="s">
        <v>241</v>
      </c>
      <c r="I126" s="3" t="s">
        <v>244</v>
      </c>
      <c r="J126" s="3" t="s">
        <v>306</v>
      </c>
      <c r="K126" s="3" t="s">
        <v>22</v>
      </c>
      <c r="L126" s="4">
        <v>0.14</v>
      </c>
      <c r="M126" s="5">
        <v>0.16</v>
      </c>
      <c r="N126" s="6">
        <v>0.15</v>
      </c>
      <c r="O126" s="6" t="s">
        <v>27</v>
      </c>
      <c r="P126" s="6">
        <v>0.15</v>
      </c>
      <c r="Q126" s="6">
        <v>0.15</v>
      </c>
      <c r="R126" s="6">
        <v>0.15</v>
      </c>
    </row>
    <row r="127" ht="15.75" customHeight="1">
      <c r="A127" s="3">
        <v>2632.0</v>
      </c>
      <c r="B127" s="3" t="s">
        <v>239</v>
      </c>
      <c r="C127" s="3" t="s">
        <v>240</v>
      </c>
      <c r="D127" s="3" t="s">
        <v>241</v>
      </c>
      <c r="E127" s="3" t="s">
        <v>242</v>
      </c>
      <c r="F127" s="3" t="s">
        <v>307</v>
      </c>
      <c r="G127" s="3" t="s">
        <v>22</v>
      </c>
      <c r="H127" s="3" t="s">
        <v>241</v>
      </c>
      <c r="I127" s="3" t="s">
        <v>244</v>
      </c>
      <c r="J127" s="3" t="s">
        <v>308</v>
      </c>
      <c r="K127" s="3" t="s">
        <v>22</v>
      </c>
      <c r="L127" s="4">
        <v>0.14</v>
      </c>
      <c r="M127" s="5">
        <v>0.16</v>
      </c>
      <c r="N127" s="6">
        <v>0.11416666666666664</v>
      </c>
      <c r="O127" s="6">
        <v>0.06583333333333335</v>
      </c>
      <c r="P127" s="6">
        <v>0.16999999999999998</v>
      </c>
      <c r="Q127" s="6">
        <v>0.18</v>
      </c>
      <c r="R127" s="6">
        <v>0.198</v>
      </c>
    </row>
    <row r="128" ht="15.75" customHeight="1">
      <c r="A128" s="3">
        <v>2633.0</v>
      </c>
      <c r="B128" s="3" t="s">
        <v>239</v>
      </c>
      <c r="C128" s="3" t="s">
        <v>240</v>
      </c>
      <c r="D128" s="3" t="s">
        <v>241</v>
      </c>
      <c r="E128" s="3" t="s">
        <v>242</v>
      </c>
      <c r="F128" s="3" t="s">
        <v>309</v>
      </c>
      <c r="G128" s="3" t="s">
        <v>22</v>
      </c>
      <c r="H128" s="3" t="s">
        <v>241</v>
      </c>
      <c r="I128" s="3" t="s">
        <v>244</v>
      </c>
      <c r="J128" s="3" t="s">
        <v>310</v>
      </c>
      <c r="K128" s="3" t="s">
        <v>22</v>
      </c>
      <c r="L128" s="4">
        <v>0.14</v>
      </c>
      <c r="M128" s="5">
        <v>0.16</v>
      </c>
      <c r="N128" s="6">
        <v>0.15</v>
      </c>
      <c r="O128" s="6" t="s">
        <v>27</v>
      </c>
      <c r="P128" s="6">
        <v>0.15</v>
      </c>
      <c r="Q128" s="6">
        <v>0.15</v>
      </c>
      <c r="R128" s="6">
        <v>0.15</v>
      </c>
    </row>
    <row r="129" ht="15.75" customHeight="1">
      <c r="A129" s="3">
        <v>3276.0</v>
      </c>
      <c r="B129" s="3" t="s">
        <v>239</v>
      </c>
      <c r="C129" s="3" t="s">
        <v>240</v>
      </c>
      <c r="D129" s="3" t="s">
        <v>241</v>
      </c>
      <c r="E129" s="3" t="s">
        <v>242</v>
      </c>
      <c r="F129" s="3" t="s">
        <v>311</v>
      </c>
      <c r="G129" s="3" t="s">
        <v>22</v>
      </c>
      <c r="H129" s="3" t="s">
        <v>241</v>
      </c>
      <c r="I129" s="3" t="s">
        <v>244</v>
      </c>
      <c r="J129" s="3" t="s">
        <v>312</v>
      </c>
      <c r="K129" s="3" t="s">
        <v>22</v>
      </c>
      <c r="L129" s="4">
        <v>0.18</v>
      </c>
      <c r="M129" s="5">
        <v>0.21</v>
      </c>
      <c r="N129" s="6">
        <v>0.08</v>
      </c>
      <c r="O129" s="6">
        <v>0.09999999999999999</v>
      </c>
      <c r="P129" s="6">
        <v>0.16999999999999998</v>
      </c>
      <c r="Q129" s="6">
        <v>0.18</v>
      </c>
      <c r="R129" s="6">
        <v>0.198</v>
      </c>
    </row>
    <row r="130" ht="15.75" customHeight="1">
      <c r="A130" s="3">
        <v>3420.0</v>
      </c>
      <c r="B130" s="3" t="s">
        <v>239</v>
      </c>
      <c r="C130" s="3" t="s">
        <v>240</v>
      </c>
      <c r="D130" s="3" t="s">
        <v>241</v>
      </c>
      <c r="E130" s="3" t="s">
        <v>260</v>
      </c>
      <c r="F130" s="3" t="s">
        <v>313</v>
      </c>
      <c r="G130" s="3" t="s">
        <v>22</v>
      </c>
      <c r="H130" s="3" t="s">
        <v>241</v>
      </c>
      <c r="I130" s="3" t="s">
        <v>262</v>
      </c>
      <c r="J130" s="3" t="s">
        <v>314</v>
      </c>
      <c r="K130" s="3" t="s">
        <v>22</v>
      </c>
      <c r="L130" s="4">
        <v>0.14</v>
      </c>
      <c r="M130" s="5">
        <v>0.16</v>
      </c>
      <c r="N130" s="6">
        <v>0.15</v>
      </c>
      <c r="O130" s="6" t="s">
        <v>27</v>
      </c>
      <c r="P130" s="6">
        <v>0.15</v>
      </c>
      <c r="Q130" s="6">
        <v>0.15</v>
      </c>
      <c r="R130" s="6">
        <v>0.15</v>
      </c>
    </row>
    <row r="131" ht="15.75" customHeight="1">
      <c r="A131" s="3">
        <v>3432.0</v>
      </c>
      <c r="B131" s="3" t="s">
        <v>239</v>
      </c>
      <c r="C131" s="3" t="s">
        <v>240</v>
      </c>
      <c r="D131" s="3" t="s">
        <v>241</v>
      </c>
      <c r="E131" s="3" t="s">
        <v>242</v>
      </c>
      <c r="F131" s="3" t="s">
        <v>315</v>
      </c>
      <c r="G131" s="3" t="s">
        <v>22</v>
      </c>
      <c r="H131" s="3" t="s">
        <v>241</v>
      </c>
      <c r="I131" s="3" t="s">
        <v>244</v>
      </c>
      <c r="J131" s="3" t="s">
        <v>316</v>
      </c>
      <c r="K131" s="3" t="s">
        <v>22</v>
      </c>
      <c r="L131" s="4">
        <v>0.16</v>
      </c>
      <c r="M131" s="5">
        <v>0.18</v>
      </c>
      <c r="N131" s="6">
        <v>0.15</v>
      </c>
      <c r="O131" s="6" t="s">
        <v>27</v>
      </c>
      <c r="P131" s="6">
        <v>0.15</v>
      </c>
      <c r="Q131" s="6">
        <v>0.15</v>
      </c>
      <c r="R131" s="6">
        <v>0.15</v>
      </c>
    </row>
    <row r="132" ht="15.75" customHeight="1">
      <c r="A132" s="3">
        <v>119.0</v>
      </c>
      <c r="B132" s="3" t="s">
        <v>239</v>
      </c>
      <c r="C132" s="3" t="s">
        <v>240</v>
      </c>
      <c r="D132" s="3" t="s">
        <v>317</v>
      </c>
      <c r="E132" s="3" t="s">
        <v>318</v>
      </c>
      <c r="F132" s="3" t="s">
        <v>319</v>
      </c>
      <c r="G132" s="3" t="s">
        <v>22</v>
      </c>
      <c r="H132" s="3" t="s">
        <v>317</v>
      </c>
      <c r="I132" s="3" t="s">
        <v>320</v>
      </c>
      <c r="J132" s="3" t="s">
        <v>321</v>
      </c>
      <c r="K132" s="3" t="s">
        <v>22</v>
      </c>
      <c r="L132" s="4">
        <v>0.18</v>
      </c>
      <c r="M132" s="5">
        <v>0.21</v>
      </c>
      <c r="N132" s="6">
        <v>0.15</v>
      </c>
      <c r="O132" s="6" t="s">
        <v>27</v>
      </c>
      <c r="P132" s="6">
        <v>0.15</v>
      </c>
      <c r="Q132" s="6">
        <v>0.15</v>
      </c>
      <c r="R132" s="6">
        <v>0.15</v>
      </c>
    </row>
    <row r="133" ht="15.75" customHeight="1">
      <c r="A133" s="3">
        <v>218.0</v>
      </c>
      <c r="B133" s="3" t="s">
        <v>239</v>
      </c>
      <c r="C133" s="3" t="s">
        <v>240</v>
      </c>
      <c r="D133" s="3" t="s">
        <v>317</v>
      </c>
      <c r="E133" s="3" t="s">
        <v>322</v>
      </c>
      <c r="F133" s="3" t="s">
        <v>323</v>
      </c>
      <c r="G133" s="3" t="s">
        <v>22</v>
      </c>
      <c r="H133" s="3" t="s">
        <v>317</v>
      </c>
      <c r="I133" s="3" t="s">
        <v>324</v>
      </c>
      <c r="J133" s="3" t="s">
        <v>325</v>
      </c>
      <c r="K133" s="3" t="s">
        <v>22</v>
      </c>
      <c r="L133" s="4">
        <v>0.16</v>
      </c>
      <c r="M133" s="5">
        <v>0.18</v>
      </c>
      <c r="N133" s="6">
        <v>0.15</v>
      </c>
      <c r="O133" s="6" t="s">
        <v>27</v>
      </c>
      <c r="P133" s="6">
        <v>0.15</v>
      </c>
      <c r="Q133" s="6">
        <v>0.15</v>
      </c>
      <c r="R133" s="6">
        <v>0.15</v>
      </c>
    </row>
    <row r="134" ht="15.75" customHeight="1">
      <c r="A134" s="3">
        <v>321.0</v>
      </c>
      <c r="B134" s="3" t="s">
        <v>239</v>
      </c>
      <c r="C134" s="3" t="s">
        <v>240</v>
      </c>
      <c r="D134" s="3" t="s">
        <v>317</v>
      </c>
      <c r="E134" s="3" t="s">
        <v>326</v>
      </c>
      <c r="F134" s="3" t="s">
        <v>327</v>
      </c>
      <c r="G134" s="3" t="s">
        <v>22</v>
      </c>
      <c r="H134" s="3" t="s">
        <v>317</v>
      </c>
      <c r="I134" s="3" t="s">
        <v>328</v>
      </c>
      <c r="J134" s="3" t="s">
        <v>329</v>
      </c>
      <c r="K134" s="3" t="s">
        <v>22</v>
      </c>
      <c r="L134" s="4">
        <v>0.16</v>
      </c>
      <c r="M134" s="5">
        <v>0.18</v>
      </c>
      <c r="N134" s="6">
        <v>0.08</v>
      </c>
      <c r="O134" s="6">
        <v>0.06999999999999999</v>
      </c>
      <c r="P134" s="6">
        <v>0.13999999999999999</v>
      </c>
      <c r="Q134" s="6">
        <v>0.15</v>
      </c>
      <c r="R134" s="6">
        <v>0.165</v>
      </c>
    </row>
    <row r="135" ht="15.75" customHeight="1">
      <c r="A135" s="3">
        <v>1062.0</v>
      </c>
      <c r="B135" s="3" t="s">
        <v>239</v>
      </c>
      <c r="C135" s="3" t="s">
        <v>240</v>
      </c>
      <c r="D135" s="3" t="s">
        <v>317</v>
      </c>
      <c r="E135" s="3" t="s">
        <v>326</v>
      </c>
      <c r="F135" s="3" t="s">
        <v>330</v>
      </c>
      <c r="G135" s="3" t="s">
        <v>22</v>
      </c>
      <c r="H135" s="3" t="s">
        <v>317</v>
      </c>
      <c r="I135" s="3" t="s">
        <v>328</v>
      </c>
      <c r="J135" s="3" t="s">
        <v>331</v>
      </c>
      <c r="K135" s="3" t="s">
        <v>22</v>
      </c>
      <c r="L135" s="4">
        <v>0.16</v>
      </c>
      <c r="M135" s="5">
        <v>0.18</v>
      </c>
      <c r="N135" s="6">
        <v>0.12</v>
      </c>
      <c r="O135" s="6">
        <v>0.04000000000000001</v>
      </c>
      <c r="P135" s="6">
        <v>0.15</v>
      </c>
      <c r="Q135" s="6">
        <v>0.16</v>
      </c>
      <c r="R135" s="6">
        <v>0.17600000000000002</v>
      </c>
    </row>
    <row r="136" ht="15.75" customHeight="1">
      <c r="A136" s="3">
        <v>1312.0</v>
      </c>
      <c r="B136" s="3" t="s">
        <v>239</v>
      </c>
      <c r="C136" s="3" t="s">
        <v>240</v>
      </c>
      <c r="D136" s="3" t="s">
        <v>317</v>
      </c>
      <c r="E136" s="3" t="s">
        <v>332</v>
      </c>
      <c r="F136" s="3" t="s">
        <v>333</v>
      </c>
      <c r="G136" s="3" t="s">
        <v>22</v>
      </c>
      <c r="H136" s="3" t="s">
        <v>317</v>
      </c>
      <c r="I136" s="3" t="s">
        <v>334</v>
      </c>
      <c r="J136" s="3" t="s">
        <v>335</v>
      </c>
      <c r="K136" s="3" t="s">
        <v>22</v>
      </c>
      <c r="L136" s="4">
        <v>0.15</v>
      </c>
      <c r="M136" s="5">
        <v>0.17</v>
      </c>
      <c r="N136" s="6">
        <v>0.08</v>
      </c>
      <c r="O136" s="6">
        <v>0.09999999999999999</v>
      </c>
      <c r="P136" s="6">
        <v>0.16999999999999998</v>
      </c>
      <c r="Q136" s="6">
        <v>0.18</v>
      </c>
      <c r="R136" s="6">
        <v>0.198</v>
      </c>
    </row>
    <row r="137" ht="15.75" customHeight="1">
      <c r="A137" s="3">
        <v>1319.0</v>
      </c>
      <c r="B137" s="3" t="s">
        <v>239</v>
      </c>
      <c r="C137" s="3" t="s">
        <v>240</v>
      </c>
      <c r="D137" s="3" t="s">
        <v>317</v>
      </c>
      <c r="E137" s="3" t="s">
        <v>318</v>
      </c>
      <c r="F137" s="3" t="s">
        <v>336</v>
      </c>
      <c r="G137" s="3" t="s">
        <v>22</v>
      </c>
      <c r="H137" s="3" t="s">
        <v>317</v>
      </c>
      <c r="I137" s="3" t="s">
        <v>320</v>
      </c>
      <c r="J137" s="3" t="s">
        <v>337</v>
      </c>
      <c r="K137" s="3" t="s">
        <v>22</v>
      </c>
      <c r="L137" s="4">
        <v>0.1</v>
      </c>
      <c r="M137" s="5">
        <v>0.1</v>
      </c>
      <c r="N137" s="6">
        <v>0.12111111111111111</v>
      </c>
      <c r="O137" s="6">
        <v>0.05888888888888888</v>
      </c>
      <c r="P137" s="6">
        <v>0.16999999999999998</v>
      </c>
      <c r="Q137" s="6">
        <v>0.18</v>
      </c>
      <c r="R137" s="6">
        <v>0.198</v>
      </c>
    </row>
    <row r="138" ht="15.75" customHeight="1">
      <c r="A138" s="3">
        <v>1320.0</v>
      </c>
      <c r="B138" s="3" t="s">
        <v>239</v>
      </c>
      <c r="C138" s="3" t="s">
        <v>240</v>
      </c>
      <c r="D138" s="3" t="s">
        <v>317</v>
      </c>
      <c r="E138" s="3" t="s">
        <v>332</v>
      </c>
      <c r="F138" s="3" t="s">
        <v>338</v>
      </c>
      <c r="G138" s="3" t="s">
        <v>22</v>
      </c>
      <c r="H138" s="3" t="s">
        <v>317</v>
      </c>
      <c r="I138" s="3" t="s">
        <v>334</v>
      </c>
      <c r="J138" s="3" t="s">
        <v>339</v>
      </c>
      <c r="K138" s="3" t="s">
        <v>22</v>
      </c>
      <c r="L138" s="4">
        <v>0.14</v>
      </c>
      <c r="M138" s="5">
        <v>0.16</v>
      </c>
      <c r="N138" s="6">
        <v>0.08</v>
      </c>
      <c r="O138" s="6">
        <v>0.08</v>
      </c>
      <c r="P138" s="6">
        <v>0.15</v>
      </c>
      <c r="Q138" s="6">
        <v>0.16</v>
      </c>
      <c r="R138" s="6">
        <v>0.17600000000000002</v>
      </c>
    </row>
    <row r="139" ht="15.75" customHeight="1">
      <c r="A139" s="3">
        <v>1333.0</v>
      </c>
      <c r="B139" s="3" t="s">
        <v>239</v>
      </c>
      <c r="C139" s="3" t="s">
        <v>240</v>
      </c>
      <c r="D139" s="3" t="s">
        <v>317</v>
      </c>
      <c r="E139" s="3" t="s">
        <v>332</v>
      </c>
      <c r="F139" s="3" t="s">
        <v>340</v>
      </c>
      <c r="G139" s="3" t="s">
        <v>22</v>
      </c>
      <c r="H139" s="3" t="s">
        <v>317</v>
      </c>
      <c r="I139" s="3" t="s">
        <v>334</v>
      </c>
      <c r="J139" s="3" t="s">
        <v>341</v>
      </c>
      <c r="K139" s="3" t="s">
        <v>22</v>
      </c>
      <c r="L139" s="4">
        <v>0.15</v>
      </c>
      <c r="M139" s="5">
        <v>0.17</v>
      </c>
      <c r="N139" s="6">
        <v>0.17</v>
      </c>
      <c r="O139" s="6" t="s">
        <v>27</v>
      </c>
      <c r="P139" s="6">
        <v>0.17</v>
      </c>
      <c r="Q139" s="6">
        <v>0.17</v>
      </c>
      <c r="R139" s="6">
        <v>0.17</v>
      </c>
    </row>
    <row r="140" ht="15.75" customHeight="1">
      <c r="A140" s="3">
        <v>1335.0</v>
      </c>
      <c r="B140" s="3" t="s">
        <v>239</v>
      </c>
      <c r="C140" s="3" t="s">
        <v>240</v>
      </c>
      <c r="D140" s="3" t="s">
        <v>317</v>
      </c>
      <c r="E140" s="3" t="s">
        <v>342</v>
      </c>
      <c r="F140" s="3" t="s">
        <v>343</v>
      </c>
      <c r="G140" s="3" t="s">
        <v>22</v>
      </c>
      <c r="H140" s="3" t="s">
        <v>317</v>
      </c>
      <c r="I140" s="3" t="s">
        <v>344</v>
      </c>
      <c r="J140" s="3" t="s">
        <v>345</v>
      </c>
      <c r="K140" s="3" t="s">
        <v>22</v>
      </c>
      <c r="L140" s="4">
        <v>0.15</v>
      </c>
      <c r="M140" s="5">
        <v>0.17</v>
      </c>
      <c r="N140" s="6">
        <v>0.08</v>
      </c>
      <c r="O140" s="6">
        <v>0.06000000000000001</v>
      </c>
      <c r="P140" s="6">
        <v>0.13</v>
      </c>
      <c r="Q140" s="6">
        <v>0.14</v>
      </c>
      <c r="R140" s="6">
        <v>0.15400000000000003</v>
      </c>
    </row>
    <row r="141" ht="15.75" customHeight="1">
      <c r="A141" s="3">
        <v>1336.0</v>
      </c>
      <c r="B141" s="3" t="s">
        <v>239</v>
      </c>
      <c r="C141" s="3" t="s">
        <v>240</v>
      </c>
      <c r="D141" s="3" t="s">
        <v>317</v>
      </c>
      <c r="E141" s="3" t="s">
        <v>342</v>
      </c>
      <c r="F141" s="3" t="s">
        <v>346</v>
      </c>
      <c r="G141" s="3" t="s">
        <v>22</v>
      </c>
      <c r="H141" s="3" t="s">
        <v>317</v>
      </c>
      <c r="I141" s="3" t="s">
        <v>344</v>
      </c>
      <c r="J141" s="3" t="s">
        <v>347</v>
      </c>
      <c r="K141" s="3" t="s">
        <v>22</v>
      </c>
      <c r="L141" s="4">
        <v>0.15</v>
      </c>
      <c r="M141" s="5">
        <v>0.17</v>
      </c>
      <c r="N141" s="6">
        <v>0.12111111111111111</v>
      </c>
      <c r="O141" s="6">
        <v>0.0188888888888889</v>
      </c>
      <c r="P141" s="6">
        <v>0.13</v>
      </c>
      <c r="Q141" s="6">
        <v>0.14</v>
      </c>
      <c r="R141" s="6">
        <v>0.15400000000000003</v>
      </c>
    </row>
    <row r="142" ht="15.75" customHeight="1">
      <c r="A142" s="3">
        <v>1362.0</v>
      </c>
      <c r="B142" s="3" t="s">
        <v>239</v>
      </c>
      <c r="C142" s="3" t="s">
        <v>240</v>
      </c>
      <c r="D142" s="3" t="s">
        <v>317</v>
      </c>
      <c r="E142" s="3" t="s">
        <v>332</v>
      </c>
      <c r="F142" s="3" t="s">
        <v>348</v>
      </c>
      <c r="G142" s="3" t="s">
        <v>22</v>
      </c>
      <c r="H142" s="3" t="s">
        <v>317</v>
      </c>
      <c r="I142" s="3" t="s">
        <v>334</v>
      </c>
      <c r="J142" s="3" t="s">
        <v>349</v>
      </c>
      <c r="K142" s="3" t="s">
        <v>22</v>
      </c>
      <c r="L142" s="4">
        <v>0.14</v>
      </c>
      <c r="M142" s="5">
        <v>0.16</v>
      </c>
      <c r="N142" s="6">
        <v>0.15</v>
      </c>
      <c r="O142" s="6" t="s">
        <v>27</v>
      </c>
      <c r="P142" s="6">
        <v>0.15</v>
      </c>
      <c r="Q142" s="6">
        <v>0.15</v>
      </c>
      <c r="R142" s="6">
        <v>0.15</v>
      </c>
    </row>
    <row r="143" ht="15.75" customHeight="1">
      <c r="A143" s="3">
        <v>1363.0</v>
      </c>
      <c r="B143" s="3" t="s">
        <v>239</v>
      </c>
      <c r="C143" s="3" t="s">
        <v>240</v>
      </c>
      <c r="D143" s="3" t="s">
        <v>317</v>
      </c>
      <c r="E143" s="3" t="s">
        <v>332</v>
      </c>
      <c r="F143" s="3" t="s">
        <v>350</v>
      </c>
      <c r="G143" s="3" t="s">
        <v>22</v>
      </c>
      <c r="H143" s="3" t="s">
        <v>317</v>
      </c>
      <c r="I143" s="3" t="s">
        <v>334</v>
      </c>
      <c r="J143" s="3" t="s">
        <v>351</v>
      </c>
      <c r="K143" s="3" t="s">
        <v>22</v>
      </c>
      <c r="L143" s="4">
        <v>0.14</v>
      </c>
      <c r="M143" s="5">
        <v>0.16</v>
      </c>
      <c r="N143" s="6">
        <v>0.08</v>
      </c>
      <c r="O143" s="6">
        <v>0.06000000000000001</v>
      </c>
      <c r="P143" s="6">
        <v>0.13</v>
      </c>
      <c r="Q143" s="6">
        <v>0.14</v>
      </c>
      <c r="R143" s="6">
        <v>0.15400000000000003</v>
      </c>
    </row>
    <row r="144" ht="15.75" customHeight="1">
      <c r="A144" s="3">
        <v>1364.0</v>
      </c>
      <c r="B144" s="3" t="s">
        <v>239</v>
      </c>
      <c r="C144" s="3" t="s">
        <v>240</v>
      </c>
      <c r="D144" s="3" t="s">
        <v>317</v>
      </c>
      <c r="E144" s="3" t="s">
        <v>332</v>
      </c>
      <c r="F144" s="3" t="s">
        <v>352</v>
      </c>
      <c r="G144" s="3" t="s">
        <v>22</v>
      </c>
      <c r="H144" s="3" t="s">
        <v>317</v>
      </c>
      <c r="I144" s="3" t="s">
        <v>334</v>
      </c>
      <c r="J144" s="3" t="s">
        <v>353</v>
      </c>
      <c r="K144" s="3" t="s">
        <v>22</v>
      </c>
      <c r="L144" s="4">
        <v>0.14</v>
      </c>
      <c r="M144" s="5">
        <v>0.16</v>
      </c>
      <c r="N144" s="6">
        <v>0.15</v>
      </c>
      <c r="O144" s="6" t="s">
        <v>27</v>
      </c>
      <c r="P144" s="6">
        <v>0.15</v>
      </c>
      <c r="Q144" s="6">
        <v>0.15</v>
      </c>
      <c r="R144" s="6">
        <v>0.15</v>
      </c>
    </row>
    <row r="145" ht="15.75" customHeight="1">
      <c r="A145" s="3">
        <v>1365.0</v>
      </c>
      <c r="B145" s="3" t="s">
        <v>239</v>
      </c>
      <c r="C145" s="3" t="s">
        <v>240</v>
      </c>
      <c r="D145" s="3" t="s">
        <v>317</v>
      </c>
      <c r="E145" s="3" t="s">
        <v>332</v>
      </c>
      <c r="F145" s="3" t="s">
        <v>354</v>
      </c>
      <c r="G145" s="3" t="s">
        <v>22</v>
      </c>
      <c r="H145" s="3" t="s">
        <v>317</v>
      </c>
      <c r="I145" s="3" t="s">
        <v>334</v>
      </c>
      <c r="J145" s="3" t="s">
        <v>354</v>
      </c>
      <c r="K145" s="3" t="s">
        <v>22</v>
      </c>
      <c r="L145" s="4">
        <v>0.14</v>
      </c>
      <c r="M145" s="5">
        <v>0.16</v>
      </c>
      <c r="N145" s="6">
        <v>0.15</v>
      </c>
      <c r="O145" s="6">
        <v>0.010000000000000009</v>
      </c>
      <c r="P145" s="6">
        <v>0.15</v>
      </c>
      <c r="Q145" s="6">
        <v>0.15</v>
      </c>
      <c r="R145" s="6">
        <v>0.17600000000000002</v>
      </c>
    </row>
    <row r="146" ht="15.75" customHeight="1">
      <c r="A146" s="3">
        <v>1367.0</v>
      </c>
      <c r="B146" s="3" t="s">
        <v>239</v>
      </c>
      <c r="C146" s="3" t="s">
        <v>240</v>
      </c>
      <c r="D146" s="3" t="s">
        <v>317</v>
      </c>
      <c r="E146" s="3" t="s">
        <v>332</v>
      </c>
      <c r="F146" s="3" t="s">
        <v>355</v>
      </c>
      <c r="G146" s="3" t="s">
        <v>22</v>
      </c>
      <c r="H146" s="3" t="s">
        <v>317</v>
      </c>
      <c r="I146" s="3" t="s">
        <v>334</v>
      </c>
      <c r="J146" s="3" t="s">
        <v>356</v>
      </c>
      <c r="K146" s="3" t="s">
        <v>22</v>
      </c>
      <c r="L146" s="4">
        <v>0.14</v>
      </c>
      <c r="M146" s="5">
        <v>0.16</v>
      </c>
      <c r="N146" s="6">
        <v>0.15</v>
      </c>
      <c r="O146" s="6">
        <v>0.05000000000000002</v>
      </c>
      <c r="P146" s="6">
        <v>0.19</v>
      </c>
      <c r="Q146" s="6">
        <v>0.2</v>
      </c>
      <c r="R146" s="6">
        <v>0.22000000000000003</v>
      </c>
    </row>
    <row r="147" ht="15.75" customHeight="1">
      <c r="A147" s="3">
        <v>1369.0</v>
      </c>
      <c r="B147" s="3" t="s">
        <v>239</v>
      </c>
      <c r="C147" s="3" t="s">
        <v>240</v>
      </c>
      <c r="D147" s="3" t="s">
        <v>317</v>
      </c>
      <c r="E147" s="3" t="s">
        <v>318</v>
      </c>
      <c r="F147" s="3" t="s">
        <v>357</v>
      </c>
      <c r="G147" s="3" t="s">
        <v>22</v>
      </c>
      <c r="H147" s="3" t="s">
        <v>317</v>
      </c>
      <c r="I147" s="3" t="s">
        <v>320</v>
      </c>
      <c r="J147" s="3" t="s">
        <v>358</v>
      </c>
      <c r="K147" s="3" t="s">
        <v>22</v>
      </c>
      <c r="L147" s="4">
        <v>0.14</v>
      </c>
      <c r="M147" s="5">
        <v>0.16</v>
      </c>
      <c r="N147" s="6">
        <v>0.12111111111111111</v>
      </c>
      <c r="O147" s="6">
        <v>0.03888888888888889</v>
      </c>
      <c r="P147" s="6">
        <v>0.15</v>
      </c>
      <c r="Q147" s="6">
        <v>0.16</v>
      </c>
      <c r="R147" s="6">
        <v>0.17600000000000002</v>
      </c>
    </row>
    <row r="148" ht="15.75" customHeight="1">
      <c r="A148" s="3">
        <v>1370.0</v>
      </c>
      <c r="B148" s="3" t="s">
        <v>239</v>
      </c>
      <c r="C148" s="3" t="s">
        <v>240</v>
      </c>
      <c r="D148" s="3" t="s">
        <v>317</v>
      </c>
      <c r="E148" s="3" t="s">
        <v>318</v>
      </c>
      <c r="F148" s="3" t="s">
        <v>359</v>
      </c>
      <c r="G148" s="3" t="s">
        <v>22</v>
      </c>
      <c r="H148" s="3" t="s">
        <v>317</v>
      </c>
      <c r="I148" s="3" t="s">
        <v>320</v>
      </c>
      <c r="J148" s="3" t="s">
        <v>360</v>
      </c>
      <c r="K148" s="3" t="s">
        <v>22</v>
      </c>
      <c r="L148" s="4">
        <v>0.14</v>
      </c>
      <c r="M148" s="5">
        <v>0.16</v>
      </c>
      <c r="N148" s="6">
        <v>0.08</v>
      </c>
      <c r="O148" s="6">
        <v>0.08</v>
      </c>
      <c r="P148" s="6">
        <v>0.15</v>
      </c>
      <c r="Q148" s="6">
        <v>0.16</v>
      </c>
      <c r="R148" s="6">
        <v>0.17600000000000002</v>
      </c>
    </row>
    <row r="149" ht="15.75" customHeight="1">
      <c r="A149" s="3">
        <v>1371.0</v>
      </c>
      <c r="B149" s="3" t="s">
        <v>239</v>
      </c>
      <c r="C149" s="3" t="s">
        <v>240</v>
      </c>
      <c r="D149" s="3" t="s">
        <v>317</v>
      </c>
      <c r="E149" s="3" t="s">
        <v>332</v>
      </c>
      <c r="F149" s="3" t="s">
        <v>361</v>
      </c>
      <c r="G149" s="3" t="s">
        <v>22</v>
      </c>
      <c r="H149" s="3" t="s">
        <v>317</v>
      </c>
      <c r="I149" s="3" t="s">
        <v>334</v>
      </c>
      <c r="J149" s="3" t="s">
        <v>362</v>
      </c>
      <c r="K149" s="3" t="s">
        <v>22</v>
      </c>
      <c r="L149" s="4">
        <v>0.14</v>
      </c>
      <c r="M149" s="5">
        <v>0.16</v>
      </c>
      <c r="N149" s="6">
        <v>0.08</v>
      </c>
      <c r="O149" s="6">
        <v>0.06999999999999999</v>
      </c>
      <c r="P149" s="6">
        <v>0.13999999999999999</v>
      </c>
      <c r="Q149" s="6">
        <v>0.15</v>
      </c>
      <c r="R149" s="6">
        <v>0.165</v>
      </c>
    </row>
    <row r="150" ht="15.75" customHeight="1">
      <c r="A150" s="3">
        <v>1372.0</v>
      </c>
      <c r="B150" s="3" t="s">
        <v>239</v>
      </c>
      <c r="C150" s="3" t="s">
        <v>240</v>
      </c>
      <c r="D150" s="3" t="s">
        <v>317</v>
      </c>
      <c r="E150" s="3" t="s">
        <v>318</v>
      </c>
      <c r="F150" s="3" t="s">
        <v>363</v>
      </c>
      <c r="G150" s="3" t="s">
        <v>22</v>
      </c>
      <c r="H150" s="3" t="s">
        <v>317</v>
      </c>
      <c r="I150" s="3" t="s">
        <v>320</v>
      </c>
      <c r="J150" s="3" t="s">
        <v>364</v>
      </c>
      <c r="K150" s="3" t="s">
        <v>22</v>
      </c>
      <c r="L150" s="4">
        <v>0.14</v>
      </c>
      <c r="M150" s="5">
        <v>0.16</v>
      </c>
      <c r="N150" s="6">
        <v>0.0975</v>
      </c>
      <c r="O150" s="6">
        <v>0.05249999999999999</v>
      </c>
      <c r="P150" s="6">
        <v>0.13999999999999999</v>
      </c>
      <c r="Q150" s="6">
        <v>0.15</v>
      </c>
      <c r="R150" s="6">
        <v>0.165</v>
      </c>
    </row>
    <row r="151" ht="15.75" customHeight="1">
      <c r="A151" s="3">
        <v>1373.0</v>
      </c>
      <c r="B151" s="3" t="s">
        <v>239</v>
      </c>
      <c r="C151" s="3" t="s">
        <v>240</v>
      </c>
      <c r="D151" s="3" t="s">
        <v>317</v>
      </c>
      <c r="E151" s="3" t="s">
        <v>318</v>
      </c>
      <c r="F151" s="3" t="s">
        <v>365</v>
      </c>
      <c r="G151" s="3" t="s">
        <v>22</v>
      </c>
      <c r="H151" s="3" t="s">
        <v>317</v>
      </c>
      <c r="I151" s="3" t="s">
        <v>320</v>
      </c>
      <c r="J151" s="3" t="s">
        <v>366</v>
      </c>
      <c r="K151" s="3" t="s">
        <v>22</v>
      </c>
      <c r="L151" s="4">
        <v>0.14</v>
      </c>
      <c r="M151" s="5">
        <v>0.16</v>
      </c>
      <c r="N151" s="6">
        <v>0.08</v>
      </c>
      <c r="O151" s="6">
        <v>0.06999999999999999</v>
      </c>
      <c r="P151" s="6">
        <v>0.13999999999999999</v>
      </c>
      <c r="Q151" s="6">
        <v>0.15</v>
      </c>
      <c r="R151" s="6">
        <v>0.165</v>
      </c>
    </row>
    <row r="152" ht="15.75" customHeight="1">
      <c r="A152" s="3">
        <v>1374.0</v>
      </c>
      <c r="B152" s="3" t="s">
        <v>239</v>
      </c>
      <c r="C152" s="3" t="s">
        <v>240</v>
      </c>
      <c r="D152" s="3" t="s">
        <v>317</v>
      </c>
      <c r="E152" s="3" t="s">
        <v>367</v>
      </c>
      <c r="F152" s="3" t="s">
        <v>368</v>
      </c>
      <c r="G152" s="3" t="s">
        <v>22</v>
      </c>
      <c r="H152" s="3" t="s">
        <v>317</v>
      </c>
      <c r="I152" s="3" t="s">
        <v>369</v>
      </c>
      <c r="J152" s="3" t="s">
        <v>370</v>
      </c>
      <c r="K152" s="3" t="s">
        <v>22</v>
      </c>
      <c r="L152" s="4">
        <v>0.14</v>
      </c>
      <c r="M152" s="5">
        <v>0.16</v>
      </c>
      <c r="N152" s="6">
        <v>0.15</v>
      </c>
      <c r="O152" s="6">
        <v>0.05000000000000002</v>
      </c>
      <c r="P152" s="6">
        <v>0.19</v>
      </c>
      <c r="Q152" s="6">
        <v>0.2</v>
      </c>
      <c r="R152" s="6">
        <v>0.22000000000000003</v>
      </c>
    </row>
    <row r="153" ht="15.75" customHeight="1">
      <c r="A153" s="3">
        <v>1375.0</v>
      </c>
      <c r="B153" s="3" t="s">
        <v>239</v>
      </c>
      <c r="C153" s="3" t="s">
        <v>240</v>
      </c>
      <c r="D153" s="3" t="s">
        <v>317</v>
      </c>
      <c r="E153" s="3" t="s">
        <v>367</v>
      </c>
      <c r="F153" s="3" t="s">
        <v>371</v>
      </c>
      <c r="G153" s="3" t="s">
        <v>22</v>
      </c>
      <c r="H153" s="3" t="s">
        <v>317</v>
      </c>
      <c r="I153" s="3" t="s">
        <v>369</v>
      </c>
      <c r="J153" s="3" t="s">
        <v>372</v>
      </c>
      <c r="K153" s="3" t="s">
        <v>22</v>
      </c>
      <c r="L153" s="4">
        <v>0.15</v>
      </c>
      <c r="M153" s="5">
        <v>0.17</v>
      </c>
      <c r="N153" s="6">
        <v>0.0975</v>
      </c>
      <c r="O153" s="6">
        <v>0.10250000000000001</v>
      </c>
      <c r="P153" s="6">
        <v>0.19</v>
      </c>
      <c r="Q153" s="6">
        <v>0.2</v>
      </c>
      <c r="R153" s="6">
        <v>0.22000000000000003</v>
      </c>
    </row>
    <row r="154" ht="15.75" customHeight="1">
      <c r="A154" s="3">
        <v>1376.0</v>
      </c>
      <c r="B154" s="3" t="s">
        <v>239</v>
      </c>
      <c r="C154" s="3" t="s">
        <v>240</v>
      </c>
      <c r="D154" s="3" t="s">
        <v>317</v>
      </c>
      <c r="E154" s="3" t="s">
        <v>318</v>
      </c>
      <c r="F154" s="3" t="s">
        <v>373</v>
      </c>
      <c r="G154" s="3" t="s">
        <v>22</v>
      </c>
      <c r="H154" s="3" t="s">
        <v>317</v>
      </c>
      <c r="I154" s="3" t="s">
        <v>320</v>
      </c>
      <c r="J154" s="3" t="s">
        <v>374</v>
      </c>
      <c r="K154" s="3" t="s">
        <v>22</v>
      </c>
      <c r="L154" s="4">
        <v>0.14</v>
      </c>
      <c r="M154" s="5">
        <v>0.16</v>
      </c>
      <c r="N154" s="6">
        <v>0.08</v>
      </c>
      <c r="O154" s="6">
        <v>0.12000000000000001</v>
      </c>
      <c r="P154" s="6">
        <v>0.19</v>
      </c>
      <c r="Q154" s="6">
        <v>0.2</v>
      </c>
      <c r="R154" s="6">
        <v>0.22000000000000003</v>
      </c>
    </row>
    <row r="155" ht="15.75" customHeight="1">
      <c r="A155" s="3">
        <v>1383.0</v>
      </c>
      <c r="B155" s="3" t="s">
        <v>239</v>
      </c>
      <c r="C155" s="3" t="s">
        <v>240</v>
      </c>
      <c r="D155" s="3" t="s">
        <v>317</v>
      </c>
      <c r="E155" s="3" t="s">
        <v>342</v>
      </c>
      <c r="F155" s="3" t="s">
        <v>375</v>
      </c>
      <c r="G155" s="3" t="s">
        <v>22</v>
      </c>
      <c r="H155" s="3" t="s">
        <v>317</v>
      </c>
      <c r="I155" s="3" t="s">
        <v>344</v>
      </c>
      <c r="J155" s="3" t="s">
        <v>376</v>
      </c>
      <c r="K155" s="3" t="s">
        <v>22</v>
      </c>
      <c r="L155" s="4">
        <v>0.15</v>
      </c>
      <c r="M155" s="5">
        <v>0.17</v>
      </c>
      <c r="N155" s="6">
        <v>0.08</v>
      </c>
      <c r="O155" s="6">
        <v>0.08</v>
      </c>
      <c r="P155" s="6">
        <v>0.15</v>
      </c>
      <c r="Q155" s="6">
        <v>0.16</v>
      </c>
      <c r="R155" s="6">
        <v>0.17600000000000002</v>
      </c>
    </row>
    <row r="156" ht="15.75" customHeight="1">
      <c r="A156" s="3">
        <v>1526.0</v>
      </c>
      <c r="B156" s="3" t="s">
        <v>239</v>
      </c>
      <c r="C156" s="3" t="s">
        <v>240</v>
      </c>
      <c r="D156" s="3" t="s">
        <v>317</v>
      </c>
      <c r="E156" s="3" t="s">
        <v>318</v>
      </c>
      <c r="F156" s="3" t="s">
        <v>377</v>
      </c>
      <c r="G156" s="3" t="s">
        <v>22</v>
      </c>
      <c r="H156" s="3" t="s">
        <v>317</v>
      </c>
      <c r="I156" s="3" t="s">
        <v>320</v>
      </c>
      <c r="J156" s="3" t="s">
        <v>378</v>
      </c>
      <c r="K156" s="3" t="s">
        <v>22</v>
      </c>
      <c r="L156" s="4">
        <v>0.16</v>
      </c>
      <c r="M156" s="5">
        <v>0.18</v>
      </c>
      <c r="N156" s="6">
        <v>0.15</v>
      </c>
      <c r="O156" s="6">
        <v>0.010000000000000009</v>
      </c>
      <c r="P156" s="6">
        <v>0.15</v>
      </c>
      <c r="Q156" s="6">
        <v>0.15</v>
      </c>
      <c r="R156" s="6">
        <v>0.17600000000000002</v>
      </c>
    </row>
    <row r="157" ht="15.75" customHeight="1">
      <c r="A157" s="3">
        <v>2286.0</v>
      </c>
      <c r="B157" s="3" t="s">
        <v>239</v>
      </c>
      <c r="C157" s="3" t="s">
        <v>240</v>
      </c>
      <c r="D157" s="3" t="s">
        <v>317</v>
      </c>
      <c r="E157" s="3" t="s">
        <v>322</v>
      </c>
      <c r="F157" s="3" t="s">
        <v>379</v>
      </c>
      <c r="G157" s="3" t="s">
        <v>22</v>
      </c>
      <c r="H157" s="3" t="s">
        <v>317</v>
      </c>
      <c r="I157" s="3" t="s">
        <v>324</v>
      </c>
      <c r="J157" s="3" t="s">
        <v>380</v>
      </c>
      <c r="K157" s="3" t="s">
        <v>22</v>
      </c>
      <c r="L157" s="4">
        <v>0.17</v>
      </c>
      <c r="M157" s="5">
        <v>0.2</v>
      </c>
      <c r="N157" s="6">
        <v>0.15</v>
      </c>
      <c r="O157" s="6" t="s">
        <v>27</v>
      </c>
      <c r="P157" s="6">
        <v>0.15</v>
      </c>
      <c r="Q157" s="6">
        <v>0.15</v>
      </c>
      <c r="R157" s="6">
        <v>0.15</v>
      </c>
    </row>
    <row r="158" ht="15.75" customHeight="1">
      <c r="A158" s="3">
        <v>2332.0</v>
      </c>
      <c r="B158" s="3" t="s">
        <v>239</v>
      </c>
      <c r="C158" s="3" t="s">
        <v>240</v>
      </c>
      <c r="D158" s="3" t="s">
        <v>317</v>
      </c>
      <c r="E158" s="3" t="s">
        <v>342</v>
      </c>
      <c r="F158" s="3" t="s">
        <v>381</v>
      </c>
      <c r="G158" s="3" t="s">
        <v>22</v>
      </c>
      <c r="H158" s="3" t="s">
        <v>317</v>
      </c>
      <c r="I158" s="3" t="s">
        <v>344</v>
      </c>
      <c r="J158" s="3" t="s">
        <v>382</v>
      </c>
      <c r="K158" s="3" t="s">
        <v>22</v>
      </c>
      <c r="L158" s="4">
        <v>0.2</v>
      </c>
      <c r="M158" s="5">
        <v>0.23</v>
      </c>
      <c r="N158" s="6">
        <v>0.08</v>
      </c>
      <c r="O158" s="6">
        <v>0.06999999999999999</v>
      </c>
      <c r="P158" s="6">
        <v>0.13999999999999999</v>
      </c>
      <c r="Q158" s="6">
        <v>0.15</v>
      </c>
      <c r="R158" s="6">
        <v>0.165</v>
      </c>
    </row>
    <row r="159" ht="15.75" customHeight="1">
      <c r="A159" s="3">
        <v>2441.0</v>
      </c>
      <c r="B159" s="3" t="s">
        <v>239</v>
      </c>
      <c r="C159" s="3" t="s">
        <v>240</v>
      </c>
      <c r="D159" s="3" t="s">
        <v>317</v>
      </c>
      <c r="E159" s="3" t="s">
        <v>332</v>
      </c>
      <c r="F159" s="3" t="s">
        <v>383</v>
      </c>
      <c r="G159" s="3" t="s">
        <v>22</v>
      </c>
      <c r="H159" s="3" t="s">
        <v>317</v>
      </c>
      <c r="I159" s="3" t="s">
        <v>334</v>
      </c>
      <c r="J159" s="3" t="s">
        <v>384</v>
      </c>
      <c r="K159" s="3" t="s">
        <v>22</v>
      </c>
      <c r="L159" s="4">
        <v>0.16</v>
      </c>
      <c r="M159" s="5">
        <v>0.18</v>
      </c>
      <c r="N159" s="6">
        <v>0.15</v>
      </c>
      <c r="O159" s="6" t="s">
        <v>27</v>
      </c>
      <c r="P159" s="6">
        <v>0.15</v>
      </c>
      <c r="Q159" s="6">
        <v>0.15</v>
      </c>
      <c r="R159" s="6">
        <v>0.15</v>
      </c>
    </row>
    <row r="160" ht="15.75" customHeight="1">
      <c r="A160" s="3">
        <v>2443.0</v>
      </c>
      <c r="B160" s="3" t="s">
        <v>239</v>
      </c>
      <c r="C160" s="3" t="s">
        <v>240</v>
      </c>
      <c r="D160" s="3" t="s">
        <v>317</v>
      </c>
      <c r="E160" s="3" t="s">
        <v>367</v>
      </c>
      <c r="F160" s="3" t="s">
        <v>385</v>
      </c>
      <c r="G160" s="3" t="s">
        <v>22</v>
      </c>
      <c r="H160" s="3" t="s">
        <v>317</v>
      </c>
      <c r="I160" s="3" t="s">
        <v>369</v>
      </c>
      <c r="J160" s="3" t="s">
        <v>386</v>
      </c>
      <c r="K160" s="3" t="s">
        <v>22</v>
      </c>
      <c r="L160" s="4">
        <v>0.12</v>
      </c>
      <c r="M160" s="5">
        <v>0.14</v>
      </c>
      <c r="N160" s="6">
        <v>0.08</v>
      </c>
      <c r="O160" s="6">
        <v>0.08</v>
      </c>
      <c r="P160" s="6">
        <v>0.15</v>
      </c>
      <c r="Q160" s="6">
        <v>0.16</v>
      </c>
      <c r="R160" s="6">
        <v>0.17600000000000002</v>
      </c>
    </row>
    <row r="161" ht="15.75" customHeight="1">
      <c r="A161" s="3">
        <v>2489.0</v>
      </c>
      <c r="B161" s="3" t="s">
        <v>239</v>
      </c>
      <c r="C161" s="3" t="s">
        <v>240</v>
      </c>
      <c r="D161" s="3" t="s">
        <v>317</v>
      </c>
      <c r="E161" s="3" t="s">
        <v>318</v>
      </c>
      <c r="F161" s="3" t="s">
        <v>387</v>
      </c>
      <c r="G161" s="3" t="s">
        <v>22</v>
      </c>
      <c r="H161" s="3" t="s">
        <v>317</v>
      </c>
      <c r="I161" s="3" t="s">
        <v>320</v>
      </c>
      <c r="J161" s="3" t="s">
        <v>388</v>
      </c>
      <c r="K161" s="3" t="s">
        <v>22</v>
      </c>
      <c r="L161" s="4">
        <v>0.16</v>
      </c>
      <c r="M161" s="5">
        <v>0.18</v>
      </c>
      <c r="N161" s="6">
        <v>0.08</v>
      </c>
      <c r="O161" s="6">
        <v>0.08</v>
      </c>
      <c r="P161" s="6">
        <v>0.15</v>
      </c>
      <c r="Q161" s="6">
        <v>0.16</v>
      </c>
      <c r="R161" s="6">
        <v>0.17600000000000002</v>
      </c>
    </row>
    <row r="162" ht="15.75" customHeight="1">
      <c r="A162" s="3">
        <v>2555.0</v>
      </c>
      <c r="B162" s="3" t="s">
        <v>239</v>
      </c>
      <c r="C162" s="3" t="s">
        <v>240</v>
      </c>
      <c r="D162" s="3" t="s">
        <v>317</v>
      </c>
      <c r="E162" s="3" t="s">
        <v>326</v>
      </c>
      <c r="F162" s="3" t="s">
        <v>389</v>
      </c>
      <c r="G162" s="3" t="s">
        <v>22</v>
      </c>
      <c r="H162" s="3" t="s">
        <v>317</v>
      </c>
      <c r="I162" s="3" t="s">
        <v>328</v>
      </c>
      <c r="J162" s="3" t="s">
        <v>390</v>
      </c>
      <c r="K162" s="3" t="s">
        <v>22</v>
      </c>
      <c r="L162" s="4">
        <v>0.16</v>
      </c>
      <c r="M162" s="5">
        <v>0.18</v>
      </c>
      <c r="N162" s="6">
        <v>0.08</v>
      </c>
      <c r="O162" s="6">
        <v>0.09000000000000001</v>
      </c>
      <c r="P162" s="6">
        <v>0.16</v>
      </c>
      <c r="Q162" s="6">
        <v>0.17</v>
      </c>
      <c r="R162" s="6">
        <v>0.18700000000000003</v>
      </c>
    </row>
    <row r="163" ht="15.75" customHeight="1">
      <c r="A163" s="3">
        <v>3416.0</v>
      </c>
      <c r="B163" s="3" t="s">
        <v>239</v>
      </c>
      <c r="C163" s="3" t="s">
        <v>240</v>
      </c>
      <c r="D163" s="3" t="s">
        <v>317</v>
      </c>
      <c r="E163" s="3" t="s">
        <v>318</v>
      </c>
      <c r="F163" s="3" t="s">
        <v>391</v>
      </c>
      <c r="G163" s="3" t="s">
        <v>22</v>
      </c>
      <c r="H163" s="3" t="s">
        <v>317</v>
      </c>
      <c r="I163" s="3" t="s">
        <v>320</v>
      </c>
      <c r="J163" s="3" t="s">
        <v>392</v>
      </c>
      <c r="K163" s="3" t="s">
        <v>22</v>
      </c>
      <c r="L163" s="4">
        <v>0.16</v>
      </c>
      <c r="M163" s="5">
        <v>0.18</v>
      </c>
      <c r="N163" s="6">
        <v>0.15</v>
      </c>
      <c r="O163" s="6" t="s">
        <v>27</v>
      </c>
      <c r="P163" s="6">
        <v>0.15</v>
      </c>
      <c r="Q163" s="6">
        <v>0.15</v>
      </c>
      <c r="R163" s="6">
        <v>0.15</v>
      </c>
    </row>
    <row r="164" ht="15.75" customHeight="1">
      <c r="A164" s="3">
        <v>3419.0</v>
      </c>
      <c r="B164" s="3" t="s">
        <v>239</v>
      </c>
      <c r="C164" s="3" t="s">
        <v>240</v>
      </c>
      <c r="D164" s="3" t="s">
        <v>317</v>
      </c>
      <c r="E164" s="3" t="s">
        <v>367</v>
      </c>
      <c r="F164" s="3" t="s">
        <v>393</v>
      </c>
      <c r="G164" s="3" t="s">
        <v>22</v>
      </c>
      <c r="H164" s="3" t="s">
        <v>317</v>
      </c>
      <c r="I164" s="3" t="s">
        <v>369</v>
      </c>
      <c r="J164" s="3" t="s">
        <v>394</v>
      </c>
      <c r="K164" s="3" t="s">
        <v>22</v>
      </c>
      <c r="L164" s="4">
        <v>0.16</v>
      </c>
      <c r="M164" s="5">
        <v>0.18</v>
      </c>
      <c r="N164" s="6">
        <v>0.15</v>
      </c>
      <c r="O164" s="6" t="s">
        <v>27</v>
      </c>
      <c r="P164" s="6">
        <v>0.15</v>
      </c>
      <c r="Q164" s="6">
        <v>0.15</v>
      </c>
      <c r="R164" s="6">
        <v>0.15</v>
      </c>
    </row>
    <row r="165" ht="15.75" customHeight="1">
      <c r="A165" s="3">
        <v>3421.0</v>
      </c>
      <c r="B165" s="3" t="s">
        <v>239</v>
      </c>
      <c r="C165" s="3" t="s">
        <v>240</v>
      </c>
      <c r="D165" s="3" t="s">
        <v>317</v>
      </c>
      <c r="E165" s="3" t="s">
        <v>342</v>
      </c>
      <c r="F165" s="3" t="s">
        <v>395</v>
      </c>
      <c r="G165" s="3" t="s">
        <v>22</v>
      </c>
      <c r="H165" s="3" t="s">
        <v>317</v>
      </c>
      <c r="I165" s="3" t="s">
        <v>344</v>
      </c>
      <c r="J165" s="3" t="s">
        <v>396</v>
      </c>
      <c r="K165" s="3" t="s">
        <v>22</v>
      </c>
      <c r="L165" s="4">
        <v>0.2</v>
      </c>
      <c r="M165" s="5">
        <v>0.23</v>
      </c>
      <c r="N165" s="6">
        <v>0.15</v>
      </c>
      <c r="O165" s="6">
        <v>0.010000000000000009</v>
      </c>
      <c r="P165" s="6">
        <v>0.15</v>
      </c>
      <c r="Q165" s="6">
        <v>0.15</v>
      </c>
      <c r="R165" s="6">
        <v>0.17600000000000002</v>
      </c>
    </row>
    <row r="166" ht="15.75" customHeight="1">
      <c r="A166" s="3">
        <v>3422.0</v>
      </c>
      <c r="B166" s="3" t="s">
        <v>239</v>
      </c>
      <c r="C166" s="3" t="s">
        <v>240</v>
      </c>
      <c r="D166" s="3" t="s">
        <v>317</v>
      </c>
      <c r="E166" s="3" t="s">
        <v>342</v>
      </c>
      <c r="F166" s="3" t="s">
        <v>397</v>
      </c>
      <c r="G166" s="3" t="s">
        <v>22</v>
      </c>
      <c r="H166" s="3" t="s">
        <v>317</v>
      </c>
      <c r="I166" s="3" t="s">
        <v>344</v>
      </c>
      <c r="J166" s="3" t="s">
        <v>398</v>
      </c>
      <c r="K166" s="3" t="s">
        <v>22</v>
      </c>
      <c r="L166" s="4">
        <v>0.2</v>
      </c>
      <c r="M166" s="5">
        <v>0.23</v>
      </c>
      <c r="N166" s="6">
        <v>0.14875</v>
      </c>
      <c r="O166" s="6">
        <v>0.0012500000000000011</v>
      </c>
      <c r="P166" s="6">
        <v>0.14875</v>
      </c>
      <c r="Q166" s="6">
        <v>0.14875</v>
      </c>
      <c r="R166" s="6">
        <v>0.165</v>
      </c>
    </row>
    <row r="167" ht="15.75" customHeight="1">
      <c r="A167" s="3">
        <v>3450.0</v>
      </c>
      <c r="B167" s="3" t="s">
        <v>239</v>
      </c>
      <c r="C167" s="3" t="s">
        <v>240</v>
      </c>
      <c r="D167" s="3" t="s">
        <v>317</v>
      </c>
      <c r="E167" s="3" t="s">
        <v>318</v>
      </c>
      <c r="F167" s="3" t="s">
        <v>399</v>
      </c>
      <c r="G167" s="3" t="s">
        <v>22</v>
      </c>
      <c r="H167" s="3" t="s">
        <v>317</v>
      </c>
      <c r="I167" s="3" t="s">
        <v>320</v>
      </c>
      <c r="J167" s="3" t="s">
        <v>400</v>
      </c>
      <c r="K167" s="3" t="s">
        <v>22</v>
      </c>
      <c r="L167" s="4">
        <v>0.16</v>
      </c>
      <c r="M167" s="5">
        <v>0.18</v>
      </c>
      <c r="N167" s="6">
        <v>0.14</v>
      </c>
      <c r="O167" s="6" t="s">
        <v>27</v>
      </c>
      <c r="P167" s="6">
        <v>0.14</v>
      </c>
      <c r="Q167" s="6">
        <v>0.14</v>
      </c>
      <c r="R167" s="6">
        <v>0.14</v>
      </c>
    </row>
    <row r="168" ht="15.75" customHeight="1">
      <c r="A168" s="3">
        <v>3451.0</v>
      </c>
      <c r="B168" s="3" t="s">
        <v>239</v>
      </c>
      <c r="C168" s="3" t="s">
        <v>240</v>
      </c>
      <c r="D168" s="3" t="s">
        <v>317</v>
      </c>
      <c r="E168" s="3" t="s">
        <v>318</v>
      </c>
      <c r="F168" s="3" t="s">
        <v>401</v>
      </c>
      <c r="G168" s="3" t="s">
        <v>22</v>
      </c>
      <c r="H168" s="3" t="s">
        <v>317</v>
      </c>
      <c r="I168" s="3" t="s">
        <v>320</v>
      </c>
      <c r="J168" s="3" t="s">
        <v>402</v>
      </c>
      <c r="K168" s="3" t="s">
        <v>22</v>
      </c>
      <c r="L168" s="4">
        <v>0.2</v>
      </c>
      <c r="M168" s="5">
        <v>0.23</v>
      </c>
      <c r="N168" s="6">
        <v>0.15</v>
      </c>
      <c r="O168" s="6" t="s">
        <v>27</v>
      </c>
      <c r="P168" s="6">
        <v>0.15</v>
      </c>
      <c r="Q168" s="6">
        <v>0.15</v>
      </c>
      <c r="R168" s="6">
        <v>0.15</v>
      </c>
    </row>
    <row r="169" ht="15.75" customHeight="1">
      <c r="A169" s="3">
        <v>1353.0</v>
      </c>
      <c r="B169" s="3" t="s">
        <v>239</v>
      </c>
      <c r="C169" s="3" t="s">
        <v>240</v>
      </c>
      <c r="D169" s="3" t="s">
        <v>403</v>
      </c>
      <c r="E169" s="3" t="s">
        <v>404</v>
      </c>
      <c r="F169" s="3" t="s">
        <v>22</v>
      </c>
      <c r="G169" s="3" t="s">
        <v>22</v>
      </c>
      <c r="H169" s="3" t="s">
        <v>403</v>
      </c>
      <c r="I169" s="3" t="s">
        <v>405</v>
      </c>
      <c r="J169" s="3" t="s">
        <v>22</v>
      </c>
      <c r="K169" s="3" t="s">
        <v>22</v>
      </c>
      <c r="L169" s="4">
        <v>0.1</v>
      </c>
      <c r="M169" s="5">
        <v>0.12</v>
      </c>
      <c r="N169" s="6">
        <v>0.15</v>
      </c>
      <c r="O169" s="6" t="s">
        <v>27</v>
      </c>
      <c r="P169" s="6">
        <v>0.15</v>
      </c>
      <c r="Q169" s="6">
        <v>0.15</v>
      </c>
      <c r="R169" s="6">
        <v>0.15</v>
      </c>
    </row>
    <row r="170" ht="15.75" customHeight="1">
      <c r="A170" s="3">
        <v>2964.0</v>
      </c>
      <c r="B170" s="3" t="s">
        <v>239</v>
      </c>
      <c r="C170" s="3" t="s">
        <v>240</v>
      </c>
      <c r="D170" s="3" t="s">
        <v>403</v>
      </c>
      <c r="E170" s="3" t="s">
        <v>406</v>
      </c>
      <c r="F170" s="3" t="s">
        <v>22</v>
      </c>
      <c r="G170" s="3" t="s">
        <v>22</v>
      </c>
      <c r="H170" s="3" t="s">
        <v>403</v>
      </c>
      <c r="I170" s="3" t="s">
        <v>407</v>
      </c>
      <c r="J170" s="3" t="s">
        <v>22</v>
      </c>
      <c r="K170" s="3" t="s">
        <v>22</v>
      </c>
      <c r="L170" s="4">
        <v>0.14</v>
      </c>
      <c r="M170" s="5">
        <v>0.16</v>
      </c>
      <c r="N170" s="6">
        <v>0.15</v>
      </c>
      <c r="O170" s="6" t="s">
        <v>27</v>
      </c>
      <c r="P170" s="6">
        <v>0.15</v>
      </c>
      <c r="Q170" s="6">
        <v>0.15</v>
      </c>
      <c r="R170" s="6">
        <v>0.15</v>
      </c>
    </row>
    <row r="171" ht="15.75" customHeight="1">
      <c r="A171" s="3">
        <v>3556.0</v>
      </c>
      <c r="B171" s="3" t="s">
        <v>239</v>
      </c>
      <c r="C171" s="3" t="s">
        <v>408</v>
      </c>
      <c r="D171" s="3" t="s">
        <v>409</v>
      </c>
      <c r="E171" s="3" t="s">
        <v>410</v>
      </c>
      <c r="F171" s="3" t="s">
        <v>411</v>
      </c>
      <c r="G171" s="3" t="s">
        <v>22</v>
      </c>
      <c r="H171" s="3" t="s">
        <v>409</v>
      </c>
      <c r="I171" s="3" t="s">
        <v>412</v>
      </c>
      <c r="J171" s="3" t="s">
        <v>413</v>
      </c>
      <c r="K171" s="3" t="s">
        <v>22</v>
      </c>
      <c r="L171" s="4">
        <v>0.16</v>
      </c>
      <c r="M171" s="5">
        <v>0.18</v>
      </c>
      <c r="N171" s="6">
        <v>0.14875</v>
      </c>
      <c r="O171" s="6" t="s">
        <v>27</v>
      </c>
      <c r="P171" s="6">
        <v>0.14875</v>
      </c>
      <c r="Q171" s="6">
        <v>0.14875</v>
      </c>
      <c r="R171" s="6">
        <v>0.14875</v>
      </c>
    </row>
    <row r="172" ht="15.75" customHeight="1">
      <c r="A172" s="3">
        <v>3557.0</v>
      </c>
      <c r="B172" s="3" t="s">
        <v>239</v>
      </c>
      <c r="C172" s="3" t="s">
        <v>408</v>
      </c>
      <c r="D172" s="3" t="s">
        <v>409</v>
      </c>
      <c r="E172" s="3" t="s">
        <v>410</v>
      </c>
      <c r="F172" s="3" t="s">
        <v>414</v>
      </c>
      <c r="G172" s="3" t="s">
        <v>22</v>
      </c>
      <c r="H172" s="3" t="s">
        <v>409</v>
      </c>
      <c r="I172" s="3" t="s">
        <v>412</v>
      </c>
      <c r="J172" s="3" t="s">
        <v>415</v>
      </c>
      <c r="K172" s="3" t="s">
        <v>22</v>
      </c>
      <c r="L172" s="4">
        <v>0.16</v>
      </c>
      <c r="M172" s="5">
        <v>0.18</v>
      </c>
      <c r="N172" s="6">
        <v>0.15</v>
      </c>
      <c r="O172" s="6" t="s">
        <v>27</v>
      </c>
      <c r="P172" s="6">
        <v>0.15</v>
      </c>
      <c r="Q172" s="6">
        <v>0.15</v>
      </c>
      <c r="R172" s="6">
        <v>0.15</v>
      </c>
    </row>
    <row r="173" ht="15.75" customHeight="1">
      <c r="A173" s="3">
        <v>3558.0</v>
      </c>
      <c r="B173" s="3" t="s">
        <v>239</v>
      </c>
      <c r="C173" s="3" t="s">
        <v>408</v>
      </c>
      <c r="D173" s="3" t="s">
        <v>409</v>
      </c>
      <c r="E173" s="3" t="s">
        <v>410</v>
      </c>
      <c r="F173" s="3" t="s">
        <v>416</v>
      </c>
      <c r="G173" s="3" t="s">
        <v>22</v>
      </c>
      <c r="H173" s="3" t="s">
        <v>409</v>
      </c>
      <c r="I173" s="3" t="s">
        <v>412</v>
      </c>
      <c r="J173" s="3" t="s">
        <v>417</v>
      </c>
      <c r="K173" s="3" t="s">
        <v>22</v>
      </c>
      <c r="L173" s="4">
        <v>0.16</v>
      </c>
      <c r="M173" s="5">
        <v>0.18</v>
      </c>
      <c r="N173" s="6">
        <v>0.11499999999999999</v>
      </c>
      <c r="O173" s="6">
        <v>0.04500000000000001</v>
      </c>
      <c r="P173" s="6">
        <v>0.15</v>
      </c>
      <c r="Q173" s="6">
        <v>0.16</v>
      </c>
      <c r="R173" s="6">
        <v>0.17600000000000002</v>
      </c>
    </row>
    <row r="174" ht="15.75" customHeight="1">
      <c r="A174" s="3">
        <v>3570.0</v>
      </c>
      <c r="B174" s="3" t="s">
        <v>239</v>
      </c>
      <c r="C174" s="3" t="s">
        <v>408</v>
      </c>
      <c r="D174" s="3" t="s">
        <v>409</v>
      </c>
      <c r="E174" s="3" t="s">
        <v>410</v>
      </c>
      <c r="F174" s="3" t="s">
        <v>418</v>
      </c>
      <c r="G174" s="3" t="s">
        <v>419</v>
      </c>
      <c r="H174" s="3" t="s">
        <v>409</v>
      </c>
      <c r="I174" s="3" t="s">
        <v>412</v>
      </c>
      <c r="J174" s="3" t="s">
        <v>420</v>
      </c>
      <c r="K174" s="3" t="s">
        <v>421</v>
      </c>
      <c r="L174" s="4">
        <v>0.16</v>
      </c>
      <c r="M174" s="5">
        <v>0.18</v>
      </c>
      <c r="N174" s="6">
        <v>0.08</v>
      </c>
      <c r="O174" s="6">
        <v>0.08</v>
      </c>
      <c r="P174" s="6">
        <v>0.15</v>
      </c>
      <c r="Q174" s="6">
        <v>0.16</v>
      </c>
      <c r="R174" s="6">
        <v>0.17600000000000002</v>
      </c>
    </row>
    <row r="175" ht="15.75" customHeight="1">
      <c r="A175" s="3">
        <v>3571.0</v>
      </c>
      <c r="B175" s="3" t="s">
        <v>239</v>
      </c>
      <c r="C175" s="3" t="s">
        <v>408</v>
      </c>
      <c r="D175" s="3" t="s">
        <v>409</v>
      </c>
      <c r="E175" s="3" t="s">
        <v>410</v>
      </c>
      <c r="F175" s="3" t="s">
        <v>418</v>
      </c>
      <c r="G175" s="3" t="s">
        <v>422</v>
      </c>
      <c r="H175" s="3" t="s">
        <v>409</v>
      </c>
      <c r="I175" s="3" t="s">
        <v>412</v>
      </c>
      <c r="J175" s="3" t="s">
        <v>420</v>
      </c>
      <c r="K175" s="3" t="s">
        <v>423</v>
      </c>
      <c r="L175" s="4">
        <v>0.16</v>
      </c>
      <c r="M175" s="5">
        <v>0.18</v>
      </c>
      <c r="N175" s="6">
        <v>0.15</v>
      </c>
      <c r="O175" s="6">
        <v>0.010000000000000009</v>
      </c>
      <c r="P175" s="6">
        <v>0.15</v>
      </c>
      <c r="Q175" s="6">
        <v>0.15</v>
      </c>
      <c r="R175" s="6">
        <v>0.17600000000000002</v>
      </c>
    </row>
    <row r="176" ht="15.75" customHeight="1">
      <c r="A176" s="3">
        <v>3572.0</v>
      </c>
      <c r="B176" s="3" t="s">
        <v>239</v>
      </c>
      <c r="C176" s="3" t="s">
        <v>408</v>
      </c>
      <c r="D176" s="3" t="s">
        <v>409</v>
      </c>
      <c r="E176" s="3" t="s">
        <v>410</v>
      </c>
      <c r="F176" s="3" t="s">
        <v>418</v>
      </c>
      <c r="G176" s="3" t="s">
        <v>424</v>
      </c>
      <c r="H176" s="3" t="s">
        <v>409</v>
      </c>
      <c r="I176" s="3" t="s">
        <v>412</v>
      </c>
      <c r="J176" s="3" t="s">
        <v>420</v>
      </c>
      <c r="K176" s="3" t="s">
        <v>425</v>
      </c>
      <c r="L176" s="4">
        <v>0.16</v>
      </c>
      <c r="M176" s="5">
        <v>0.18</v>
      </c>
      <c r="N176" s="6">
        <v>0.15</v>
      </c>
      <c r="O176" s="6" t="s">
        <v>27</v>
      </c>
      <c r="P176" s="6">
        <v>0.15</v>
      </c>
      <c r="Q176" s="6">
        <v>0.15</v>
      </c>
      <c r="R176" s="6">
        <v>0.15</v>
      </c>
    </row>
    <row r="177" ht="15.75" customHeight="1">
      <c r="A177" s="3">
        <v>3573.0</v>
      </c>
      <c r="B177" s="3" t="s">
        <v>239</v>
      </c>
      <c r="C177" s="3" t="s">
        <v>408</v>
      </c>
      <c r="D177" s="3" t="s">
        <v>409</v>
      </c>
      <c r="E177" s="3" t="s">
        <v>410</v>
      </c>
      <c r="F177" s="3" t="s">
        <v>418</v>
      </c>
      <c r="G177" s="3" t="s">
        <v>426</v>
      </c>
      <c r="H177" s="3" t="s">
        <v>409</v>
      </c>
      <c r="I177" s="3" t="s">
        <v>412</v>
      </c>
      <c r="J177" s="3" t="s">
        <v>420</v>
      </c>
      <c r="K177" s="3" t="s">
        <v>427</v>
      </c>
      <c r="L177" s="4">
        <v>0.16</v>
      </c>
      <c r="M177" s="5">
        <v>0.18</v>
      </c>
      <c r="N177" s="6">
        <v>0.15</v>
      </c>
      <c r="O177" s="6" t="s">
        <v>27</v>
      </c>
      <c r="P177" s="6">
        <v>0.15</v>
      </c>
      <c r="Q177" s="6">
        <v>0.15</v>
      </c>
      <c r="R177" s="6">
        <v>0.15</v>
      </c>
    </row>
    <row r="178" ht="15.75" customHeight="1">
      <c r="A178" s="3">
        <v>3574.0</v>
      </c>
      <c r="B178" s="3" t="s">
        <v>239</v>
      </c>
      <c r="C178" s="3" t="s">
        <v>408</v>
      </c>
      <c r="D178" s="3" t="s">
        <v>409</v>
      </c>
      <c r="E178" s="3" t="s">
        <v>410</v>
      </c>
      <c r="F178" s="3" t="s">
        <v>418</v>
      </c>
      <c r="G178" s="3" t="s">
        <v>428</v>
      </c>
      <c r="H178" s="3" t="s">
        <v>409</v>
      </c>
      <c r="I178" s="3" t="s">
        <v>412</v>
      </c>
      <c r="J178" s="3" t="s">
        <v>420</v>
      </c>
      <c r="K178" s="3" t="s">
        <v>429</v>
      </c>
      <c r="L178" s="4">
        <v>0.16</v>
      </c>
      <c r="M178" s="5">
        <v>0.18</v>
      </c>
      <c r="N178" s="6">
        <v>0.08</v>
      </c>
      <c r="O178" s="6">
        <v>0.039999999999999994</v>
      </c>
      <c r="P178" s="6">
        <v>0.11</v>
      </c>
      <c r="Q178" s="6">
        <v>0.12</v>
      </c>
      <c r="R178" s="6">
        <v>0.132</v>
      </c>
    </row>
    <row r="179" ht="15.75" customHeight="1">
      <c r="A179" s="3">
        <v>3575.0</v>
      </c>
      <c r="B179" s="3" t="s">
        <v>239</v>
      </c>
      <c r="C179" s="3" t="s">
        <v>408</v>
      </c>
      <c r="D179" s="3" t="s">
        <v>409</v>
      </c>
      <c r="E179" s="3" t="s">
        <v>410</v>
      </c>
      <c r="F179" s="3" t="s">
        <v>418</v>
      </c>
      <c r="G179" s="3" t="s">
        <v>430</v>
      </c>
      <c r="H179" s="3" t="s">
        <v>409</v>
      </c>
      <c r="I179" s="3" t="s">
        <v>412</v>
      </c>
      <c r="J179" s="3" t="s">
        <v>420</v>
      </c>
      <c r="K179" s="3" t="s">
        <v>430</v>
      </c>
      <c r="L179" s="4">
        <v>0.16</v>
      </c>
      <c r="M179" s="5">
        <v>0.18</v>
      </c>
      <c r="N179" s="6">
        <v>0.15</v>
      </c>
      <c r="O179" s="6" t="s">
        <v>27</v>
      </c>
      <c r="P179" s="6">
        <v>0.15</v>
      </c>
      <c r="Q179" s="6">
        <v>0.15</v>
      </c>
      <c r="R179" s="6">
        <v>0.15</v>
      </c>
    </row>
    <row r="180" ht="15.75" customHeight="1">
      <c r="A180" s="3">
        <v>3576.0</v>
      </c>
      <c r="B180" s="3" t="s">
        <v>239</v>
      </c>
      <c r="C180" s="3" t="s">
        <v>408</v>
      </c>
      <c r="D180" s="3" t="s">
        <v>409</v>
      </c>
      <c r="E180" s="3" t="s">
        <v>410</v>
      </c>
      <c r="F180" s="3" t="s">
        <v>418</v>
      </c>
      <c r="G180" s="3" t="s">
        <v>431</v>
      </c>
      <c r="H180" s="3" t="s">
        <v>409</v>
      </c>
      <c r="I180" s="3" t="s">
        <v>412</v>
      </c>
      <c r="J180" s="3" t="s">
        <v>420</v>
      </c>
      <c r="K180" s="3" t="s">
        <v>431</v>
      </c>
      <c r="L180" s="4">
        <v>0.16</v>
      </c>
      <c r="M180" s="5">
        <v>0.18</v>
      </c>
      <c r="N180" s="6">
        <v>0.08</v>
      </c>
      <c r="O180" s="6">
        <v>0.06000000000000001</v>
      </c>
      <c r="P180" s="6">
        <v>0.13</v>
      </c>
      <c r="Q180" s="6">
        <v>0.14</v>
      </c>
      <c r="R180" s="6">
        <v>0.15400000000000003</v>
      </c>
    </row>
    <row r="181" ht="15.75" customHeight="1">
      <c r="A181" s="3">
        <v>3577.0</v>
      </c>
      <c r="B181" s="3" t="s">
        <v>239</v>
      </c>
      <c r="C181" s="3" t="s">
        <v>408</v>
      </c>
      <c r="D181" s="3" t="s">
        <v>409</v>
      </c>
      <c r="E181" s="3" t="s">
        <v>410</v>
      </c>
      <c r="F181" s="3" t="s">
        <v>418</v>
      </c>
      <c r="G181" s="3" t="s">
        <v>432</v>
      </c>
      <c r="H181" s="3" t="s">
        <v>409</v>
      </c>
      <c r="I181" s="3" t="s">
        <v>412</v>
      </c>
      <c r="J181" s="3" t="s">
        <v>420</v>
      </c>
      <c r="K181" s="3" t="s">
        <v>433</v>
      </c>
      <c r="L181" s="4">
        <v>0.16</v>
      </c>
      <c r="M181" s="5">
        <v>0.18</v>
      </c>
      <c r="N181" s="6">
        <v>0.11499999999999999</v>
      </c>
      <c r="O181" s="6">
        <v>0.025000000000000022</v>
      </c>
      <c r="P181" s="6">
        <v>0.13</v>
      </c>
      <c r="Q181" s="6">
        <v>0.14</v>
      </c>
      <c r="R181" s="6">
        <v>0.15400000000000003</v>
      </c>
    </row>
    <row r="182" ht="15.75" customHeight="1">
      <c r="A182" s="3">
        <v>3578.0</v>
      </c>
      <c r="B182" s="3" t="s">
        <v>239</v>
      </c>
      <c r="C182" s="3" t="s">
        <v>408</v>
      </c>
      <c r="D182" s="3" t="s">
        <v>409</v>
      </c>
      <c r="E182" s="3" t="s">
        <v>410</v>
      </c>
      <c r="F182" s="3" t="s">
        <v>418</v>
      </c>
      <c r="G182" s="3" t="s">
        <v>434</v>
      </c>
      <c r="H182" s="3" t="s">
        <v>409</v>
      </c>
      <c r="I182" s="3" t="s">
        <v>412</v>
      </c>
      <c r="J182" s="3" t="s">
        <v>420</v>
      </c>
      <c r="K182" s="3" t="s">
        <v>434</v>
      </c>
      <c r="L182" s="4">
        <v>0.16</v>
      </c>
      <c r="M182" s="5">
        <v>0.18</v>
      </c>
      <c r="N182" s="6">
        <v>0.11499999999999999</v>
      </c>
      <c r="O182" s="6">
        <v>0.025000000000000022</v>
      </c>
      <c r="P182" s="6">
        <v>0.13</v>
      </c>
      <c r="Q182" s="6">
        <v>0.14</v>
      </c>
      <c r="R182" s="6">
        <v>0.15400000000000003</v>
      </c>
    </row>
    <row r="183" ht="15.75" customHeight="1">
      <c r="A183" s="3">
        <v>3579.0</v>
      </c>
      <c r="B183" s="3" t="s">
        <v>239</v>
      </c>
      <c r="C183" s="3" t="s">
        <v>408</v>
      </c>
      <c r="D183" s="3" t="s">
        <v>409</v>
      </c>
      <c r="E183" s="3" t="s">
        <v>410</v>
      </c>
      <c r="F183" s="3" t="s">
        <v>418</v>
      </c>
      <c r="G183" s="3" t="s">
        <v>435</v>
      </c>
      <c r="H183" s="3" t="s">
        <v>409</v>
      </c>
      <c r="I183" s="3" t="s">
        <v>412</v>
      </c>
      <c r="J183" s="3" t="s">
        <v>420</v>
      </c>
      <c r="K183" s="3" t="s">
        <v>436</v>
      </c>
      <c r="L183" s="4">
        <v>0.16</v>
      </c>
      <c r="M183" s="5">
        <v>0.18</v>
      </c>
      <c r="N183" s="6">
        <v>0.11499999999999999</v>
      </c>
      <c r="O183" s="6">
        <v>0.025000000000000022</v>
      </c>
      <c r="P183" s="6">
        <v>0.13</v>
      </c>
      <c r="Q183" s="6">
        <v>0.14</v>
      </c>
      <c r="R183" s="6">
        <v>0.15400000000000003</v>
      </c>
    </row>
    <row r="184" ht="15.75" customHeight="1">
      <c r="A184" s="3">
        <v>3580.0</v>
      </c>
      <c r="B184" s="3" t="s">
        <v>239</v>
      </c>
      <c r="C184" s="3" t="s">
        <v>408</v>
      </c>
      <c r="D184" s="3" t="s">
        <v>409</v>
      </c>
      <c r="E184" s="3" t="s">
        <v>410</v>
      </c>
      <c r="F184" s="3" t="s">
        <v>418</v>
      </c>
      <c r="G184" s="3" t="s">
        <v>437</v>
      </c>
      <c r="H184" s="3" t="s">
        <v>409</v>
      </c>
      <c r="I184" s="3" t="s">
        <v>412</v>
      </c>
      <c r="J184" s="3" t="s">
        <v>420</v>
      </c>
      <c r="K184" s="3" t="s">
        <v>438</v>
      </c>
      <c r="L184" s="4">
        <v>0.16</v>
      </c>
      <c r="M184" s="5">
        <v>0.18</v>
      </c>
      <c r="N184" s="6">
        <v>0.15</v>
      </c>
      <c r="O184" s="6" t="s">
        <v>27</v>
      </c>
      <c r="P184" s="6">
        <v>0.15</v>
      </c>
      <c r="Q184" s="6">
        <v>0.15</v>
      </c>
      <c r="R184" s="6">
        <v>0.15</v>
      </c>
    </row>
    <row r="185" ht="15.75" customHeight="1">
      <c r="A185" s="3">
        <v>3582.0</v>
      </c>
      <c r="B185" s="3" t="s">
        <v>239</v>
      </c>
      <c r="C185" s="3" t="s">
        <v>408</v>
      </c>
      <c r="D185" s="3" t="s">
        <v>409</v>
      </c>
      <c r="E185" s="3" t="s">
        <v>410</v>
      </c>
      <c r="F185" s="3" t="s">
        <v>439</v>
      </c>
      <c r="G185" s="3" t="s">
        <v>22</v>
      </c>
      <c r="H185" s="3" t="s">
        <v>409</v>
      </c>
      <c r="I185" s="3" t="s">
        <v>412</v>
      </c>
      <c r="J185" s="3" t="s">
        <v>440</v>
      </c>
      <c r="K185" s="3" t="s">
        <v>22</v>
      </c>
      <c r="L185" s="4">
        <v>0.16</v>
      </c>
      <c r="M185" s="5">
        <v>0.18</v>
      </c>
      <c r="N185" s="6">
        <v>0.08</v>
      </c>
      <c r="O185" s="6">
        <v>0.08</v>
      </c>
      <c r="P185" s="6">
        <v>0.15</v>
      </c>
      <c r="Q185" s="6">
        <v>0.16</v>
      </c>
      <c r="R185" s="6">
        <v>0.17600000000000002</v>
      </c>
    </row>
    <row r="186" ht="15.75" customHeight="1">
      <c r="A186" s="3">
        <v>3586.0</v>
      </c>
      <c r="B186" s="3" t="s">
        <v>239</v>
      </c>
      <c r="C186" s="3" t="s">
        <v>408</v>
      </c>
      <c r="D186" s="3" t="s">
        <v>409</v>
      </c>
      <c r="E186" s="3" t="s">
        <v>441</v>
      </c>
      <c r="F186" s="3" t="s">
        <v>442</v>
      </c>
      <c r="G186" s="3" t="s">
        <v>22</v>
      </c>
      <c r="H186" s="3" t="s">
        <v>409</v>
      </c>
      <c r="I186" s="3" t="s">
        <v>443</v>
      </c>
      <c r="J186" s="3" t="s">
        <v>444</v>
      </c>
      <c r="K186" s="3" t="s">
        <v>22</v>
      </c>
      <c r="L186" s="4">
        <v>0.16</v>
      </c>
      <c r="M186" s="5">
        <v>0.18</v>
      </c>
      <c r="N186" s="6">
        <v>0.15</v>
      </c>
      <c r="O186" s="6">
        <v>0.010000000000000009</v>
      </c>
      <c r="P186" s="6">
        <v>0.15</v>
      </c>
      <c r="Q186" s="6">
        <v>0.15</v>
      </c>
      <c r="R186" s="6">
        <v>0.17600000000000002</v>
      </c>
    </row>
    <row r="187" ht="15.75" customHeight="1">
      <c r="A187" s="3">
        <v>3587.0</v>
      </c>
      <c r="B187" s="3" t="s">
        <v>239</v>
      </c>
      <c r="C187" s="3" t="s">
        <v>408</v>
      </c>
      <c r="D187" s="3" t="s">
        <v>409</v>
      </c>
      <c r="E187" s="3" t="s">
        <v>441</v>
      </c>
      <c r="F187" s="3" t="s">
        <v>445</v>
      </c>
      <c r="G187" s="3" t="s">
        <v>22</v>
      </c>
      <c r="H187" s="3" t="s">
        <v>409</v>
      </c>
      <c r="I187" s="3" t="s">
        <v>443</v>
      </c>
      <c r="J187" s="3" t="s">
        <v>446</v>
      </c>
      <c r="K187" s="3" t="s">
        <v>22</v>
      </c>
      <c r="L187" s="4">
        <v>0.16</v>
      </c>
      <c r="M187" s="5">
        <v>0.18</v>
      </c>
      <c r="N187" s="6">
        <v>0.15</v>
      </c>
      <c r="O187" s="6">
        <v>0.010000000000000009</v>
      </c>
      <c r="P187" s="6">
        <v>0.15</v>
      </c>
      <c r="Q187" s="6">
        <v>0.15</v>
      </c>
      <c r="R187" s="6">
        <v>0.17600000000000002</v>
      </c>
    </row>
    <row r="188" ht="15.75" customHeight="1">
      <c r="A188" s="3">
        <v>3588.0</v>
      </c>
      <c r="B188" s="3" t="s">
        <v>239</v>
      </c>
      <c r="C188" s="3" t="s">
        <v>408</v>
      </c>
      <c r="D188" s="3" t="s">
        <v>409</v>
      </c>
      <c r="E188" s="3" t="s">
        <v>441</v>
      </c>
      <c r="F188" s="3" t="s">
        <v>447</v>
      </c>
      <c r="G188" s="3" t="s">
        <v>22</v>
      </c>
      <c r="H188" s="3" t="s">
        <v>409</v>
      </c>
      <c r="I188" s="3" t="s">
        <v>443</v>
      </c>
      <c r="J188" s="3" t="s">
        <v>448</v>
      </c>
      <c r="K188" s="3" t="s">
        <v>22</v>
      </c>
      <c r="L188" s="4">
        <v>0.16</v>
      </c>
      <c r="M188" s="5">
        <v>0.18</v>
      </c>
      <c r="N188" s="6">
        <v>0.15</v>
      </c>
      <c r="O188" s="6">
        <v>0.010000000000000009</v>
      </c>
      <c r="P188" s="6">
        <v>0.15</v>
      </c>
      <c r="Q188" s="6">
        <v>0.15</v>
      </c>
      <c r="R188" s="6">
        <v>0.17600000000000002</v>
      </c>
    </row>
    <row r="189" ht="15.75" customHeight="1">
      <c r="A189" s="3">
        <v>3589.0</v>
      </c>
      <c r="B189" s="3" t="s">
        <v>239</v>
      </c>
      <c r="C189" s="3" t="s">
        <v>408</v>
      </c>
      <c r="D189" s="3" t="s">
        <v>409</v>
      </c>
      <c r="E189" s="3" t="s">
        <v>441</v>
      </c>
      <c r="F189" s="3" t="s">
        <v>449</v>
      </c>
      <c r="G189" s="3" t="s">
        <v>22</v>
      </c>
      <c r="H189" s="3" t="s">
        <v>409</v>
      </c>
      <c r="I189" s="3" t="s">
        <v>443</v>
      </c>
      <c r="J189" s="3" t="s">
        <v>450</v>
      </c>
      <c r="K189" s="3" t="s">
        <v>22</v>
      </c>
      <c r="L189" s="4">
        <v>0.16</v>
      </c>
      <c r="M189" s="5">
        <v>0.18</v>
      </c>
      <c r="N189" s="6">
        <v>0.13833333333333334</v>
      </c>
      <c r="O189" s="6">
        <v>0.021666666666666667</v>
      </c>
      <c r="P189" s="6">
        <v>0.15</v>
      </c>
      <c r="Q189" s="6">
        <v>0.16</v>
      </c>
      <c r="R189" s="6">
        <v>0.17600000000000002</v>
      </c>
    </row>
    <row r="190" ht="15.75" customHeight="1">
      <c r="A190" s="3">
        <v>3590.0</v>
      </c>
      <c r="B190" s="3" t="s">
        <v>239</v>
      </c>
      <c r="C190" s="3" t="s">
        <v>408</v>
      </c>
      <c r="D190" s="3" t="s">
        <v>409</v>
      </c>
      <c r="E190" s="3" t="s">
        <v>441</v>
      </c>
      <c r="F190" s="3" t="s">
        <v>451</v>
      </c>
      <c r="G190" s="3" t="s">
        <v>22</v>
      </c>
      <c r="H190" s="3" t="s">
        <v>409</v>
      </c>
      <c r="I190" s="3" t="s">
        <v>443</v>
      </c>
      <c r="J190" s="3" t="s">
        <v>452</v>
      </c>
      <c r="K190" s="3" t="s">
        <v>22</v>
      </c>
      <c r="L190" s="4">
        <v>0.16</v>
      </c>
      <c r="M190" s="5">
        <v>0.18</v>
      </c>
      <c r="N190" s="6">
        <v>0.15</v>
      </c>
      <c r="O190" s="6">
        <v>0.010000000000000009</v>
      </c>
      <c r="P190" s="6">
        <v>0.15</v>
      </c>
      <c r="Q190" s="6">
        <v>0.15</v>
      </c>
      <c r="R190" s="6">
        <v>0.17600000000000002</v>
      </c>
    </row>
    <row r="191" ht="15.75" customHeight="1">
      <c r="A191" s="3">
        <v>123.0</v>
      </c>
      <c r="B191" s="3" t="s">
        <v>239</v>
      </c>
      <c r="C191" s="3" t="s">
        <v>408</v>
      </c>
      <c r="D191" s="3" t="s">
        <v>453</v>
      </c>
      <c r="E191" s="3" t="s">
        <v>454</v>
      </c>
      <c r="F191" s="3" t="s">
        <v>455</v>
      </c>
      <c r="G191" s="3" t="s">
        <v>22</v>
      </c>
      <c r="H191" s="3" t="s">
        <v>456</v>
      </c>
      <c r="I191" s="3" t="s">
        <v>457</v>
      </c>
      <c r="J191" s="3" t="s">
        <v>458</v>
      </c>
      <c r="K191" s="3" t="s">
        <v>22</v>
      </c>
      <c r="L191" s="4">
        <v>0.14</v>
      </c>
      <c r="M191" s="5">
        <v>0.16</v>
      </c>
      <c r="N191" s="6">
        <v>0.15</v>
      </c>
      <c r="O191" s="6">
        <v>0.010000000000000009</v>
      </c>
      <c r="P191" s="6">
        <v>0.15</v>
      </c>
      <c r="Q191" s="6">
        <v>0.15</v>
      </c>
      <c r="R191" s="6">
        <v>0.17600000000000002</v>
      </c>
    </row>
    <row r="192" ht="15.75" customHeight="1">
      <c r="A192" s="3">
        <v>1172.0</v>
      </c>
      <c r="B192" s="3" t="s">
        <v>239</v>
      </c>
      <c r="C192" s="3" t="s">
        <v>408</v>
      </c>
      <c r="D192" s="3" t="s">
        <v>453</v>
      </c>
      <c r="E192" s="3" t="s">
        <v>459</v>
      </c>
      <c r="F192" s="3" t="s">
        <v>460</v>
      </c>
      <c r="G192" s="3" t="s">
        <v>22</v>
      </c>
      <c r="H192" s="3" t="s">
        <v>456</v>
      </c>
      <c r="I192" s="3" t="s">
        <v>461</v>
      </c>
      <c r="J192" s="3" t="s">
        <v>462</v>
      </c>
      <c r="K192" s="3" t="s">
        <v>22</v>
      </c>
      <c r="L192" s="4">
        <v>0.1</v>
      </c>
      <c r="M192" s="5">
        <v>0.12</v>
      </c>
      <c r="N192" s="6">
        <v>0.15</v>
      </c>
      <c r="O192" s="6">
        <v>0.03</v>
      </c>
      <c r="P192" s="6">
        <v>0.16999999999999998</v>
      </c>
      <c r="Q192" s="6">
        <v>0.18</v>
      </c>
      <c r="R192" s="6">
        <v>0.198</v>
      </c>
    </row>
    <row r="193" ht="15.75" customHeight="1">
      <c r="A193" s="3">
        <v>1200.0</v>
      </c>
      <c r="B193" s="3" t="s">
        <v>239</v>
      </c>
      <c r="C193" s="3" t="s">
        <v>408</v>
      </c>
      <c r="D193" s="3" t="s">
        <v>453</v>
      </c>
      <c r="E193" s="3" t="s">
        <v>454</v>
      </c>
      <c r="F193" s="3" t="s">
        <v>463</v>
      </c>
      <c r="G193" s="3" t="s">
        <v>22</v>
      </c>
      <c r="H193" s="3" t="s">
        <v>456</v>
      </c>
      <c r="I193" s="3" t="s">
        <v>457</v>
      </c>
      <c r="J193" s="3" t="s">
        <v>464</v>
      </c>
      <c r="K193" s="3" t="s">
        <v>22</v>
      </c>
      <c r="L193" s="4">
        <v>0.14</v>
      </c>
      <c r="M193" s="5">
        <v>0.16</v>
      </c>
      <c r="N193" s="6">
        <v>0.15</v>
      </c>
      <c r="O193" s="6">
        <v>0.05000000000000002</v>
      </c>
      <c r="P193" s="6">
        <v>0.19</v>
      </c>
      <c r="Q193" s="6">
        <v>0.2</v>
      </c>
      <c r="R193" s="6">
        <v>0.22000000000000003</v>
      </c>
    </row>
    <row r="194" ht="15.75" customHeight="1">
      <c r="A194" s="3">
        <v>1307.0</v>
      </c>
      <c r="B194" s="3" t="s">
        <v>239</v>
      </c>
      <c r="C194" s="3" t="s">
        <v>408</v>
      </c>
      <c r="D194" s="3" t="s">
        <v>453</v>
      </c>
      <c r="E194" s="3" t="s">
        <v>465</v>
      </c>
      <c r="F194" s="3" t="s">
        <v>466</v>
      </c>
      <c r="G194" s="3" t="s">
        <v>22</v>
      </c>
      <c r="H194" s="3" t="s">
        <v>456</v>
      </c>
      <c r="I194" s="3" t="s">
        <v>467</v>
      </c>
      <c r="J194" s="3" t="s">
        <v>468</v>
      </c>
      <c r="K194" s="3" t="s">
        <v>22</v>
      </c>
      <c r="L194" s="4">
        <v>0.16</v>
      </c>
      <c r="M194" s="5">
        <v>0.18</v>
      </c>
      <c r="N194" s="6">
        <v>0.15</v>
      </c>
      <c r="O194" s="6">
        <v>0.05000000000000002</v>
      </c>
      <c r="P194" s="6">
        <v>0.19</v>
      </c>
      <c r="Q194" s="6">
        <v>0.2</v>
      </c>
      <c r="R194" s="6">
        <v>0.22000000000000003</v>
      </c>
    </row>
    <row r="195" ht="15.75" customHeight="1">
      <c r="A195" s="3">
        <v>1404.0</v>
      </c>
      <c r="B195" s="3" t="s">
        <v>239</v>
      </c>
      <c r="C195" s="3" t="s">
        <v>408</v>
      </c>
      <c r="D195" s="3" t="s">
        <v>453</v>
      </c>
      <c r="E195" s="3" t="s">
        <v>469</v>
      </c>
      <c r="F195" s="3" t="s">
        <v>470</v>
      </c>
      <c r="G195" s="3" t="s">
        <v>22</v>
      </c>
      <c r="H195" s="3" t="s">
        <v>456</v>
      </c>
      <c r="I195" s="3" t="s">
        <v>471</v>
      </c>
      <c r="J195" s="3" t="s">
        <v>472</v>
      </c>
      <c r="K195" s="3" t="s">
        <v>22</v>
      </c>
      <c r="L195" s="4">
        <v>0.16</v>
      </c>
      <c r="M195" s="5">
        <v>0.18</v>
      </c>
      <c r="N195" s="6">
        <v>0.15</v>
      </c>
      <c r="O195" s="6">
        <v>0.010000000000000009</v>
      </c>
      <c r="P195" s="6">
        <v>0.15</v>
      </c>
      <c r="Q195" s="6">
        <v>0.15</v>
      </c>
      <c r="R195" s="6">
        <v>0.17600000000000002</v>
      </c>
    </row>
    <row r="196" ht="15.75" customHeight="1">
      <c r="A196" s="3">
        <v>1405.0</v>
      </c>
      <c r="B196" s="3" t="s">
        <v>239</v>
      </c>
      <c r="C196" s="3" t="s">
        <v>408</v>
      </c>
      <c r="D196" s="3" t="s">
        <v>453</v>
      </c>
      <c r="E196" s="3" t="s">
        <v>469</v>
      </c>
      <c r="F196" s="3" t="s">
        <v>473</v>
      </c>
      <c r="G196" s="3" t="s">
        <v>22</v>
      </c>
      <c r="H196" s="3" t="s">
        <v>456</v>
      </c>
      <c r="I196" s="3" t="s">
        <v>471</v>
      </c>
      <c r="J196" s="3" t="s">
        <v>474</v>
      </c>
      <c r="K196" s="3" t="s">
        <v>22</v>
      </c>
      <c r="L196" s="4">
        <v>0.14</v>
      </c>
      <c r="M196" s="5">
        <v>0.16</v>
      </c>
      <c r="N196" s="6">
        <v>0.15</v>
      </c>
      <c r="O196" s="6">
        <v>0.03</v>
      </c>
      <c r="P196" s="6">
        <v>0.16999999999999998</v>
      </c>
      <c r="Q196" s="6">
        <v>0.18</v>
      </c>
      <c r="R196" s="6">
        <v>0.198</v>
      </c>
    </row>
    <row r="197" ht="15.75" customHeight="1">
      <c r="A197" s="3">
        <v>1408.0</v>
      </c>
      <c r="B197" s="3" t="s">
        <v>239</v>
      </c>
      <c r="C197" s="3" t="s">
        <v>408</v>
      </c>
      <c r="D197" s="3" t="s">
        <v>453</v>
      </c>
      <c r="E197" s="3" t="s">
        <v>454</v>
      </c>
      <c r="F197" s="3" t="s">
        <v>475</v>
      </c>
      <c r="G197" s="3" t="s">
        <v>22</v>
      </c>
      <c r="H197" s="3" t="s">
        <v>456</v>
      </c>
      <c r="I197" s="3" t="s">
        <v>457</v>
      </c>
      <c r="J197" s="3" t="s">
        <v>476</v>
      </c>
      <c r="K197" s="3" t="s">
        <v>22</v>
      </c>
      <c r="L197" s="4">
        <v>0.16</v>
      </c>
      <c r="M197" s="5">
        <v>0.18</v>
      </c>
      <c r="N197" s="6">
        <v>0.15</v>
      </c>
      <c r="O197" s="6" t="s">
        <v>27</v>
      </c>
      <c r="P197" s="6">
        <v>0.15</v>
      </c>
      <c r="Q197" s="6">
        <v>0.15</v>
      </c>
      <c r="R197" s="6">
        <v>0.15</v>
      </c>
    </row>
    <row r="198" ht="15.75" customHeight="1">
      <c r="A198" s="3">
        <v>1410.0</v>
      </c>
      <c r="B198" s="3" t="s">
        <v>239</v>
      </c>
      <c r="C198" s="3" t="s">
        <v>408</v>
      </c>
      <c r="D198" s="3" t="s">
        <v>453</v>
      </c>
      <c r="E198" s="3" t="s">
        <v>477</v>
      </c>
      <c r="F198" s="3" t="s">
        <v>478</v>
      </c>
      <c r="G198" s="3" t="s">
        <v>22</v>
      </c>
      <c r="H198" s="3" t="s">
        <v>456</v>
      </c>
      <c r="I198" s="3" t="s">
        <v>479</v>
      </c>
      <c r="J198" s="3" t="s">
        <v>480</v>
      </c>
      <c r="K198" s="3" t="s">
        <v>22</v>
      </c>
      <c r="L198" s="4">
        <v>0.14</v>
      </c>
      <c r="M198" s="5">
        <v>0.16</v>
      </c>
      <c r="N198" s="6">
        <v>0.15</v>
      </c>
      <c r="O198" s="6">
        <v>0.010000000000000009</v>
      </c>
      <c r="P198" s="6">
        <v>0.15</v>
      </c>
      <c r="Q198" s="6">
        <v>0.15</v>
      </c>
      <c r="R198" s="6">
        <v>0.17600000000000002</v>
      </c>
    </row>
    <row r="199" ht="15.75" customHeight="1">
      <c r="A199" s="3">
        <v>1411.0</v>
      </c>
      <c r="B199" s="3" t="s">
        <v>239</v>
      </c>
      <c r="C199" s="3" t="s">
        <v>408</v>
      </c>
      <c r="D199" s="3" t="s">
        <v>453</v>
      </c>
      <c r="E199" s="3" t="s">
        <v>481</v>
      </c>
      <c r="F199" s="3" t="s">
        <v>482</v>
      </c>
      <c r="G199" s="3" t="s">
        <v>22</v>
      </c>
      <c r="H199" s="3" t="s">
        <v>456</v>
      </c>
      <c r="I199" s="3" t="s">
        <v>483</v>
      </c>
      <c r="J199" s="3" t="s">
        <v>484</v>
      </c>
      <c r="K199" s="3" t="s">
        <v>22</v>
      </c>
      <c r="L199" s="4">
        <v>0.16</v>
      </c>
      <c r="M199" s="5">
        <v>0.18</v>
      </c>
      <c r="N199" s="6">
        <v>0.15</v>
      </c>
      <c r="O199" s="6" t="s">
        <v>27</v>
      </c>
      <c r="P199" s="6">
        <v>0.15</v>
      </c>
      <c r="Q199" s="6">
        <v>0.15</v>
      </c>
      <c r="R199" s="6">
        <v>0.15</v>
      </c>
    </row>
    <row r="200" ht="15.75" customHeight="1">
      <c r="A200" s="3">
        <v>1412.0</v>
      </c>
      <c r="B200" s="3" t="s">
        <v>239</v>
      </c>
      <c r="C200" s="3" t="s">
        <v>408</v>
      </c>
      <c r="D200" s="3" t="s">
        <v>453</v>
      </c>
      <c r="E200" s="3" t="s">
        <v>481</v>
      </c>
      <c r="F200" s="3" t="s">
        <v>485</v>
      </c>
      <c r="G200" s="3" t="s">
        <v>22</v>
      </c>
      <c r="H200" s="3" t="s">
        <v>456</v>
      </c>
      <c r="I200" s="3" t="s">
        <v>483</v>
      </c>
      <c r="J200" s="3" t="s">
        <v>486</v>
      </c>
      <c r="K200" s="3" t="s">
        <v>22</v>
      </c>
      <c r="L200" s="4">
        <v>0.18</v>
      </c>
      <c r="M200" s="5">
        <v>0.21</v>
      </c>
      <c r="N200" s="6">
        <v>0.15</v>
      </c>
      <c r="O200" s="6">
        <v>0.010000000000000009</v>
      </c>
      <c r="P200" s="6">
        <v>0.15</v>
      </c>
      <c r="Q200" s="6">
        <v>0.15</v>
      </c>
      <c r="R200" s="6">
        <v>0.17600000000000002</v>
      </c>
    </row>
    <row r="201" ht="15.75" customHeight="1">
      <c r="A201" s="3">
        <v>1416.0</v>
      </c>
      <c r="B201" s="3" t="s">
        <v>239</v>
      </c>
      <c r="C201" s="3" t="s">
        <v>408</v>
      </c>
      <c r="D201" s="3" t="s">
        <v>453</v>
      </c>
      <c r="E201" s="3" t="s">
        <v>487</v>
      </c>
      <c r="F201" s="3" t="s">
        <v>488</v>
      </c>
      <c r="G201" s="3" t="s">
        <v>22</v>
      </c>
      <c r="H201" s="3" t="s">
        <v>456</v>
      </c>
      <c r="I201" s="3" t="s">
        <v>489</v>
      </c>
      <c r="J201" s="3" t="s">
        <v>490</v>
      </c>
      <c r="K201" s="3" t="s">
        <v>22</v>
      </c>
      <c r="L201" s="4">
        <v>0.18</v>
      </c>
      <c r="M201" s="5">
        <v>0.21</v>
      </c>
      <c r="N201" s="6">
        <v>0.15</v>
      </c>
      <c r="O201" s="6">
        <v>0.03</v>
      </c>
      <c r="P201" s="6">
        <v>0.16999999999999998</v>
      </c>
      <c r="Q201" s="6">
        <v>0.18</v>
      </c>
      <c r="R201" s="6">
        <v>0.198</v>
      </c>
    </row>
    <row r="202" ht="15.75" customHeight="1">
      <c r="A202" s="3">
        <v>1417.0</v>
      </c>
      <c r="B202" s="3" t="s">
        <v>239</v>
      </c>
      <c r="C202" s="3" t="s">
        <v>408</v>
      </c>
      <c r="D202" s="3" t="s">
        <v>453</v>
      </c>
      <c r="E202" s="3" t="s">
        <v>487</v>
      </c>
      <c r="F202" s="3" t="s">
        <v>491</v>
      </c>
      <c r="G202" s="3" t="s">
        <v>22</v>
      </c>
      <c r="H202" s="3" t="s">
        <v>456</v>
      </c>
      <c r="I202" s="3" t="s">
        <v>489</v>
      </c>
      <c r="J202" s="3" t="s">
        <v>492</v>
      </c>
      <c r="K202" s="3" t="s">
        <v>22</v>
      </c>
      <c r="L202" s="4">
        <v>0.18</v>
      </c>
      <c r="M202" s="5">
        <v>0.21</v>
      </c>
      <c r="N202" s="6">
        <v>0.15</v>
      </c>
      <c r="O202" s="6">
        <v>0.03</v>
      </c>
      <c r="P202" s="6">
        <v>0.16999999999999998</v>
      </c>
      <c r="Q202" s="6">
        <v>0.18</v>
      </c>
      <c r="R202" s="6">
        <v>0.198</v>
      </c>
    </row>
    <row r="203" ht="15.75" customHeight="1">
      <c r="A203" s="3">
        <v>1418.0</v>
      </c>
      <c r="B203" s="3" t="s">
        <v>239</v>
      </c>
      <c r="C203" s="3" t="s">
        <v>408</v>
      </c>
      <c r="D203" s="3" t="s">
        <v>453</v>
      </c>
      <c r="E203" s="3" t="s">
        <v>487</v>
      </c>
      <c r="F203" s="3" t="s">
        <v>493</v>
      </c>
      <c r="G203" s="3" t="s">
        <v>22</v>
      </c>
      <c r="H203" s="3" t="s">
        <v>456</v>
      </c>
      <c r="I203" s="3" t="s">
        <v>489</v>
      </c>
      <c r="J203" s="3" t="s">
        <v>494</v>
      </c>
      <c r="K203" s="3" t="s">
        <v>22</v>
      </c>
      <c r="L203" s="4">
        <v>0.14</v>
      </c>
      <c r="M203" s="5">
        <v>0.16</v>
      </c>
      <c r="N203" s="6">
        <v>0.15</v>
      </c>
      <c r="O203" s="6">
        <v>0.03</v>
      </c>
      <c r="P203" s="6">
        <v>0.16999999999999998</v>
      </c>
      <c r="Q203" s="6">
        <v>0.18</v>
      </c>
      <c r="R203" s="6">
        <v>0.198</v>
      </c>
    </row>
    <row r="204" ht="15.75" customHeight="1">
      <c r="A204" s="3">
        <v>1421.0</v>
      </c>
      <c r="B204" s="3" t="s">
        <v>239</v>
      </c>
      <c r="C204" s="3" t="s">
        <v>408</v>
      </c>
      <c r="D204" s="3" t="s">
        <v>453</v>
      </c>
      <c r="E204" s="3" t="s">
        <v>459</v>
      </c>
      <c r="F204" s="3" t="s">
        <v>495</v>
      </c>
      <c r="G204" s="3" t="s">
        <v>22</v>
      </c>
      <c r="H204" s="3" t="s">
        <v>456</v>
      </c>
      <c r="I204" s="3" t="s">
        <v>461</v>
      </c>
      <c r="J204" s="3" t="s">
        <v>496</v>
      </c>
      <c r="K204" s="3" t="s">
        <v>22</v>
      </c>
      <c r="L204" s="4">
        <v>0.18</v>
      </c>
      <c r="M204" s="5">
        <v>0.21</v>
      </c>
      <c r="N204" s="6">
        <v>0.15</v>
      </c>
      <c r="O204" s="6" t="s">
        <v>27</v>
      </c>
      <c r="P204" s="6">
        <v>0.15</v>
      </c>
      <c r="Q204" s="6">
        <v>0.15</v>
      </c>
      <c r="R204" s="6">
        <v>0.15</v>
      </c>
    </row>
    <row r="205" ht="15.75" customHeight="1">
      <c r="A205" s="3">
        <v>1428.0</v>
      </c>
      <c r="B205" s="3" t="s">
        <v>239</v>
      </c>
      <c r="C205" s="3" t="s">
        <v>408</v>
      </c>
      <c r="D205" s="3" t="s">
        <v>453</v>
      </c>
      <c r="E205" s="3" t="s">
        <v>454</v>
      </c>
      <c r="F205" s="3" t="s">
        <v>497</v>
      </c>
      <c r="G205" s="3" t="s">
        <v>22</v>
      </c>
      <c r="H205" s="3" t="s">
        <v>456</v>
      </c>
      <c r="I205" s="3" t="s">
        <v>457</v>
      </c>
      <c r="J205" s="3" t="s">
        <v>498</v>
      </c>
      <c r="K205" s="3" t="s">
        <v>22</v>
      </c>
      <c r="L205" s="4">
        <v>0.14</v>
      </c>
      <c r="M205" s="5">
        <v>0.16</v>
      </c>
      <c r="N205" s="6">
        <v>0.15</v>
      </c>
      <c r="O205" s="6">
        <v>0.05000000000000002</v>
      </c>
      <c r="P205" s="6">
        <v>0.19</v>
      </c>
      <c r="Q205" s="6">
        <v>0.2</v>
      </c>
      <c r="R205" s="6">
        <v>0.22000000000000003</v>
      </c>
    </row>
    <row r="206" ht="15.75" customHeight="1">
      <c r="A206" s="3">
        <v>1429.0</v>
      </c>
      <c r="B206" s="3" t="s">
        <v>239</v>
      </c>
      <c r="C206" s="3" t="s">
        <v>408</v>
      </c>
      <c r="D206" s="3" t="s">
        <v>453</v>
      </c>
      <c r="E206" s="3" t="s">
        <v>499</v>
      </c>
      <c r="F206" s="3" t="s">
        <v>500</v>
      </c>
      <c r="G206" s="3" t="s">
        <v>22</v>
      </c>
      <c r="H206" s="3" t="s">
        <v>456</v>
      </c>
      <c r="I206" s="3" t="s">
        <v>501</v>
      </c>
      <c r="J206" s="3" t="s">
        <v>502</v>
      </c>
      <c r="K206" s="3" t="s">
        <v>22</v>
      </c>
      <c r="L206" s="4">
        <v>0.14</v>
      </c>
      <c r="M206" s="5">
        <v>0.16</v>
      </c>
      <c r="N206" s="6">
        <v>0.15</v>
      </c>
      <c r="O206" s="6">
        <v>0.03</v>
      </c>
      <c r="P206" s="6">
        <v>0.16999999999999998</v>
      </c>
      <c r="Q206" s="6">
        <v>0.18</v>
      </c>
      <c r="R206" s="6">
        <v>0.198</v>
      </c>
    </row>
    <row r="207" ht="15.75" customHeight="1">
      <c r="A207" s="3">
        <v>2746.0</v>
      </c>
      <c r="B207" s="3" t="s">
        <v>239</v>
      </c>
      <c r="C207" s="3" t="s">
        <v>408</v>
      </c>
      <c r="D207" s="3" t="s">
        <v>453</v>
      </c>
      <c r="E207" s="3" t="s">
        <v>503</v>
      </c>
      <c r="F207" s="3" t="s">
        <v>504</v>
      </c>
      <c r="G207" s="3" t="s">
        <v>22</v>
      </c>
      <c r="H207" s="3" t="s">
        <v>456</v>
      </c>
      <c r="I207" s="3" t="s">
        <v>505</v>
      </c>
      <c r="J207" s="3" t="s">
        <v>506</v>
      </c>
      <c r="K207" s="3" t="s">
        <v>22</v>
      </c>
      <c r="L207" s="4">
        <v>0.12</v>
      </c>
      <c r="M207" s="5">
        <v>0.14</v>
      </c>
      <c r="N207" s="6">
        <v>0.15</v>
      </c>
      <c r="O207" s="6">
        <v>0.03</v>
      </c>
      <c r="P207" s="6">
        <v>0.16999999999999998</v>
      </c>
      <c r="Q207" s="6">
        <v>0.18</v>
      </c>
      <c r="R207" s="6">
        <v>0.198</v>
      </c>
    </row>
    <row r="208" ht="15.75" customHeight="1">
      <c r="A208" s="3">
        <v>2747.0</v>
      </c>
      <c r="B208" s="3" t="s">
        <v>239</v>
      </c>
      <c r="C208" s="3" t="s">
        <v>408</v>
      </c>
      <c r="D208" s="3" t="s">
        <v>453</v>
      </c>
      <c r="E208" s="3" t="s">
        <v>503</v>
      </c>
      <c r="F208" s="3" t="s">
        <v>507</v>
      </c>
      <c r="G208" s="3" t="s">
        <v>22</v>
      </c>
      <c r="H208" s="3" t="s">
        <v>456</v>
      </c>
      <c r="I208" s="3" t="s">
        <v>505</v>
      </c>
      <c r="J208" s="3" t="s">
        <v>508</v>
      </c>
      <c r="K208" s="3" t="s">
        <v>22</v>
      </c>
      <c r="L208" s="4">
        <v>0.14</v>
      </c>
      <c r="M208" s="5">
        <v>0.16</v>
      </c>
      <c r="N208" s="6">
        <v>0.15</v>
      </c>
      <c r="O208" s="6" t="s">
        <v>27</v>
      </c>
      <c r="P208" s="6">
        <v>0.15</v>
      </c>
      <c r="Q208" s="6">
        <v>0.15</v>
      </c>
      <c r="R208" s="6">
        <v>0.15</v>
      </c>
    </row>
    <row r="209" ht="15.75" customHeight="1">
      <c r="A209" s="3">
        <v>2748.0</v>
      </c>
      <c r="B209" s="3" t="s">
        <v>239</v>
      </c>
      <c r="C209" s="3" t="s">
        <v>408</v>
      </c>
      <c r="D209" s="3" t="s">
        <v>453</v>
      </c>
      <c r="E209" s="3" t="s">
        <v>503</v>
      </c>
      <c r="F209" s="3" t="s">
        <v>509</v>
      </c>
      <c r="G209" s="3" t="s">
        <v>22</v>
      </c>
      <c r="H209" s="3" t="s">
        <v>456</v>
      </c>
      <c r="I209" s="3" t="s">
        <v>505</v>
      </c>
      <c r="J209" s="3" t="s">
        <v>510</v>
      </c>
      <c r="K209" s="3" t="s">
        <v>22</v>
      </c>
      <c r="L209" s="4">
        <v>0.14</v>
      </c>
      <c r="M209" s="5">
        <v>0.16</v>
      </c>
      <c r="N209" s="6">
        <v>0.15</v>
      </c>
      <c r="O209" s="6" t="s">
        <v>27</v>
      </c>
      <c r="P209" s="6">
        <v>0.15</v>
      </c>
      <c r="Q209" s="6">
        <v>0.15</v>
      </c>
      <c r="R209" s="6">
        <v>0.15</v>
      </c>
    </row>
    <row r="210" ht="15.75" customHeight="1">
      <c r="A210" s="3">
        <v>2749.0</v>
      </c>
      <c r="B210" s="3" t="s">
        <v>239</v>
      </c>
      <c r="C210" s="3" t="s">
        <v>408</v>
      </c>
      <c r="D210" s="3" t="s">
        <v>453</v>
      </c>
      <c r="E210" s="3" t="s">
        <v>503</v>
      </c>
      <c r="F210" s="3" t="s">
        <v>511</v>
      </c>
      <c r="G210" s="3" t="s">
        <v>22</v>
      </c>
      <c r="H210" s="3" t="s">
        <v>456</v>
      </c>
      <c r="I210" s="3" t="s">
        <v>505</v>
      </c>
      <c r="J210" s="3" t="s">
        <v>512</v>
      </c>
      <c r="K210" s="3" t="s">
        <v>22</v>
      </c>
      <c r="L210" s="4">
        <v>0.14</v>
      </c>
      <c r="M210" s="5">
        <v>0.16</v>
      </c>
      <c r="N210" s="6">
        <v>0.15</v>
      </c>
      <c r="O210" s="6">
        <v>0.03</v>
      </c>
      <c r="P210" s="6">
        <v>0.16999999999999998</v>
      </c>
      <c r="Q210" s="6">
        <v>0.18</v>
      </c>
      <c r="R210" s="6">
        <v>0.198</v>
      </c>
    </row>
    <row r="211" ht="15.75" customHeight="1">
      <c r="A211" s="3">
        <v>2750.0</v>
      </c>
      <c r="B211" s="3" t="s">
        <v>239</v>
      </c>
      <c r="C211" s="3" t="s">
        <v>408</v>
      </c>
      <c r="D211" s="3" t="s">
        <v>453</v>
      </c>
      <c r="E211" s="3" t="s">
        <v>503</v>
      </c>
      <c r="F211" s="3" t="s">
        <v>513</v>
      </c>
      <c r="G211" s="3" t="s">
        <v>22</v>
      </c>
      <c r="H211" s="3" t="s">
        <v>456</v>
      </c>
      <c r="I211" s="3" t="s">
        <v>505</v>
      </c>
      <c r="J211" s="3" t="s">
        <v>514</v>
      </c>
      <c r="K211" s="3" t="s">
        <v>22</v>
      </c>
      <c r="L211" s="4">
        <v>0.14</v>
      </c>
      <c r="M211" s="5">
        <v>0.16</v>
      </c>
      <c r="N211" s="6">
        <v>0.15</v>
      </c>
      <c r="O211" s="6">
        <v>0.03</v>
      </c>
      <c r="P211" s="6">
        <v>0.16999999999999998</v>
      </c>
      <c r="Q211" s="6">
        <v>0.18</v>
      </c>
      <c r="R211" s="6">
        <v>0.198</v>
      </c>
    </row>
    <row r="212" ht="15.75" customHeight="1">
      <c r="A212" s="3">
        <v>2751.0</v>
      </c>
      <c r="B212" s="3" t="s">
        <v>239</v>
      </c>
      <c r="C212" s="3" t="s">
        <v>408</v>
      </c>
      <c r="D212" s="3" t="s">
        <v>453</v>
      </c>
      <c r="E212" s="3" t="s">
        <v>503</v>
      </c>
      <c r="F212" s="3" t="s">
        <v>515</v>
      </c>
      <c r="G212" s="3" t="s">
        <v>22</v>
      </c>
      <c r="H212" s="3" t="s">
        <v>456</v>
      </c>
      <c r="I212" s="3" t="s">
        <v>505</v>
      </c>
      <c r="J212" s="3" t="s">
        <v>516</v>
      </c>
      <c r="K212" s="3" t="s">
        <v>22</v>
      </c>
      <c r="L212" s="4">
        <v>0.14</v>
      </c>
      <c r="M212" s="5">
        <v>0.16</v>
      </c>
      <c r="N212" s="6">
        <v>0.15</v>
      </c>
      <c r="O212" s="6">
        <v>0.03</v>
      </c>
      <c r="P212" s="6">
        <v>0.16999999999999998</v>
      </c>
      <c r="Q212" s="6">
        <v>0.18</v>
      </c>
      <c r="R212" s="6">
        <v>0.198</v>
      </c>
    </row>
    <row r="213" ht="15.75" customHeight="1">
      <c r="A213" s="3">
        <v>2752.0</v>
      </c>
      <c r="B213" s="3" t="s">
        <v>239</v>
      </c>
      <c r="C213" s="3" t="s">
        <v>408</v>
      </c>
      <c r="D213" s="3" t="s">
        <v>453</v>
      </c>
      <c r="E213" s="3" t="s">
        <v>503</v>
      </c>
      <c r="F213" s="3" t="s">
        <v>517</v>
      </c>
      <c r="G213" s="3" t="s">
        <v>22</v>
      </c>
      <c r="H213" s="3" t="s">
        <v>456</v>
      </c>
      <c r="I213" s="3" t="s">
        <v>505</v>
      </c>
      <c r="J213" s="3" t="s">
        <v>518</v>
      </c>
      <c r="K213" s="3" t="s">
        <v>22</v>
      </c>
      <c r="L213" s="4">
        <v>0.14</v>
      </c>
      <c r="M213" s="5">
        <v>0.16</v>
      </c>
      <c r="N213" s="6">
        <v>0.15</v>
      </c>
      <c r="O213" s="6" t="s">
        <v>27</v>
      </c>
      <c r="P213" s="6">
        <v>0.15</v>
      </c>
      <c r="Q213" s="6">
        <v>0.15</v>
      </c>
      <c r="R213" s="6">
        <v>0.15</v>
      </c>
    </row>
    <row r="214" ht="15.75" customHeight="1">
      <c r="A214" s="3">
        <v>2781.0</v>
      </c>
      <c r="B214" s="3" t="s">
        <v>239</v>
      </c>
      <c r="C214" s="3" t="s">
        <v>408</v>
      </c>
      <c r="D214" s="3" t="s">
        <v>453</v>
      </c>
      <c r="E214" s="3" t="s">
        <v>459</v>
      </c>
      <c r="F214" s="3" t="s">
        <v>519</v>
      </c>
      <c r="G214" s="3" t="s">
        <v>22</v>
      </c>
      <c r="H214" s="3" t="s">
        <v>456</v>
      </c>
      <c r="I214" s="3" t="s">
        <v>461</v>
      </c>
      <c r="J214" s="3" t="s">
        <v>520</v>
      </c>
      <c r="K214" s="3" t="s">
        <v>22</v>
      </c>
      <c r="L214" s="4">
        <v>0.14</v>
      </c>
      <c r="M214" s="5">
        <v>0.16</v>
      </c>
      <c r="N214" s="6">
        <v>0.15</v>
      </c>
      <c r="O214" s="6" t="s">
        <v>27</v>
      </c>
      <c r="P214" s="6">
        <v>0.15</v>
      </c>
      <c r="Q214" s="6">
        <v>0.15</v>
      </c>
      <c r="R214" s="6">
        <v>0.15</v>
      </c>
    </row>
    <row r="215" ht="15.75" customHeight="1">
      <c r="A215" s="3">
        <v>2783.0</v>
      </c>
      <c r="B215" s="3" t="s">
        <v>239</v>
      </c>
      <c r="C215" s="3" t="s">
        <v>408</v>
      </c>
      <c r="D215" s="3" t="s">
        <v>453</v>
      </c>
      <c r="E215" s="3" t="s">
        <v>465</v>
      </c>
      <c r="F215" s="3" t="s">
        <v>521</v>
      </c>
      <c r="G215" s="3" t="s">
        <v>22</v>
      </c>
      <c r="H215" s="3" t="s">
        <v>456</v>
      </c>
      <c r="I215" s="3" t="s">
        <v>467</v>
      </c>
      <c r="J215" s="3" t="s">
        <v>522</v>
      </c>
      <c r="K215" s="3" t="s">
        <v>22</v>
      </c>
      <c r="L215" s="4">
        <v>0.16</v>
      </c>
      <c r="M215" s="5">
        <v>0.18</v>
      </c>
      <c r="N215" s="6">
        <v>0.15</v>
      </c>
      <c r="O215" s="6">
        <v>0.010000000000000009</v>
      </c>
      <c r="P215" s="6">
        <v>0.15</v>
      </c>
      <c r="Q215" s="6">
        <v>0.15</v>
      </c>
      <c r="R215" s="6">
        <v>0.17600000000000002</v>
      </c>
    </row>
    <row r="216" ht="15.75" customHeight="1">
      <c r="A216" s="3">
        <v>2784.0</v>
      </c>
      <c r="B216" s="3" t="s">
        <v>239</v>
      </c>
      <c r="C216" s="3" t="s">
        <v>408</v>
      </c>
      <c r="D216" s="3" t="s">
        <v>453</v>
      </c>
      <c r="E216" s="3" t="s">
        <v>465</v>
      </c>
      <c r="F216" s="3" t="s">
        <v>523</v>
      </c>
      <c r="G216" s="3" t="s">
        <v>22</v>
      </c>
      <c r="H216" s="3" t="s">
        <v>456</v>
      </c>
      <c r="I216" s="3" t="s">
        <v>467</v>
      </c>
      <c r="J216" s="3" t="s">
        <v>524</v>
      </c>
      <c r="K216" s="3" t="s">
        <v>22</v>
      </c>
      <c r="L216" s="4">
        <v>0.16</v>
      </c>
      <c r="M216" s="5">
        <v>0.18</v>
      </c>
      <c r="N216" s="6">
        <v>0.15</v>
      </c>
      <c r="O216" s="6" t="s">
        <v>27</v>
      </c>
      <c r="P216" s="6">
        <v>0.15</v>
      </c>
      <c r="Q216" s="6">
        <v>0.15</v>
      </c>
      <c r="R216" s="6">
        <v>0.15</v>
      </c>
    </row>
    <row r="217" ht="15.75" customHeight="1">
      <c r="A217" s="3">
        <v>2785.0</v>
      </c>
      <c r="B217" s="3" t="s">
        <v>239</v>
      </c>
      <c r="C217" s="3" t="s">
        <v>408</v>
      </c>
      <c r="D217" s="3" t="s">
        <v>453</v>
      </c>
      <c r="E217" s="3" t="s">
        <v>465</v>
      </c>
      <c r="F217" s="3" t="s">
        <v>525</v>
      </c>
      <c r="G217" s="3" t="s">
        <v>22</v>
      </c>
      <c r="H217" s="3" t="s">
        <v>456</v>
      </c>
      <c r="I217" s="3" t="s">
        <v>467</v>
      </c>
      <c r="J217" s="3" t="s">
        <v>526</v>
      </c>
      <c r="K217" s="3" t="s">
        <v>22</v>
      </c>
      <c r="L217" s="4">
        <v>0.16</v>
      </c>
      <c r="M217" s="5">
        <v>0.18</v>
      </c>
      <c r="N217" s="6">
        <v>0.15</v>
      </c>
      <c r="O217" s="6" t="s">
        <v>27</v>
      </c>
      <c r="P217" s="6">
        <v>0.15</v>
      </c>
      <c r="Q217" s="6">
        <v>0.15</v>
      </c>
      <c r="R217" s="6">
        <v>0.15</v>
      </c>
    </row>
    <row r="218" ht="15.75" customHeight="1">
      <c r="A218" s="3">
        <v>2786.0</v>
      </c>
      <c r="B218" s="3" t="s">
        <v>239</v>
      </c>
      <c r="C218" s="3" t="s">
        <v>408</v>
      </c>
      <c r="D218" s="3" t="s">
        <v>453</v>
      </c>
      <c r="E218" s="3" t="s">
        <v>465</v>
      </c>
      <c r="F218" s="3" t="s">
        <v>527</v>
      </c>
      <c r="G218" s="3" t="s">
        <v>22</v>
      </c>
      <c r="H218" s="3" t="s">
        <v>456</v>
      </c>
      <c r="I218" s="3" t="s">
        <v>467</v>
      </c>
      <c r="J218" s="3" t="s">
        <v>528</v>
      </c>
      <c r="K218" s="3" t="s">
        <v>22</v>
      </c>
      <c r="L218" s="4">
        <v>0.16</v>
      </c>
      <c r="M218" s="5">
        <v>0.18</v>
      </c>
      <c r="N218" s="6">
        <v>0.15</v>
      </c>
      <c r="O218" s="6">
        <v>0.010000000000000009</v>
      </c>
      <c r="P218" s="6">
        <v>0.15</v>
      </c>
      <c r="Q218" s="6">
        <v>0.15</v>
      </c>
      <c r="R218" s="6">
        <v>0.17600000000000002</v>
      </c>
    </row>
    <row r="219" ht="15.75" customHeight="1">
      <c r="A219" s="3">
        <v>2787.0</v>
      </c>
      <c r="B219" s="3" t="s">
        <v>239</v>
      </c>
      <c r="C219" s="3" t="s">
        <v>408</v>
      </c>
      <c r="D219" s="3" t="s">
        <v>453</v>
      </c>
      <c r="E219" s="3" t="s">
        <v>465</v>
      </c>
      <c r="F219" s="3" t="s">
        <v>529</v>
      </c>
      <c r="G219" s="3" t="s">
        <v>22</v>
      </c>
      <c r="H219" s="3" t="s">
        <v>456</v>
      </c>
      <c r="I219" s="3" t="s">
        <v>467</v>
      </c>
      <c r="J219" s="3" t="s">
        <v>530</v>
      </c>
      <c r="K219" s="3" t="s">
        <v>22</v>
      </c>
      <c r="L219" s="4">
        <v>0.16</v>
      </c>
      <c r="M219" s="5">
        <v>0.18</v>
      </c>
      <c r="N219" s="6">
        <v>0.15</v>
      </c>
      <c r="O219" s="6" t="s">
        <v>27</v>
      </c>
      <c r="P219" s="6">
        <v>0.15</v>
      </c>
      <c r="Q219" s="6">
        <v>0.15</v>
      </c>
      <c r="R219" s="6">
        <v>0.15</v>
      </c>
    </row>
    <row r="220" ht="15.75" customHeight="1">
      <c r="A220" s="3">
        <v>2788.0</v>
      </c>
      <c r="B220" s="3" t="s">
        <v>239</v>
      </c>
      <c r="C220" s="3" t="s">
        <v>408</v>
      </c>
      <c r="D220" s="3" t="s">
        <v>453</v>
      </c>
      <c r="E220" s="3" t="s">
        <v>465</v>
      </c>
      <c r="F220" s="3" t="s">
        <v>531</v>
      </c>
      <c r="G220" s="3" t="s">
        <v>22</v>
      </c>
      <c r="H220" s="3" t="s">
        <v>456</v>
      </c>
      <c r="I220" s="3" t="s">
        <v>467</v>
      </c>
      <c r="J220" s="3" t="s">
        <v>532</v>
      </c>
      <c r="K220" s="3" t="s">
        <v>22</v>
      </c>
      <c r="L220" s="4">
        <v>0.16</v>
      </c>
      <c r="M220" s="5">
        <v>0.18</v>
      </c>
      <c r="N220" s="6">
        <v>0.12666666666666668</v>
      </c>
      <c r="O220" s="6">
        <v>0.013333333333333336</v>
      </c>
      <c r="P220" s="6">
        <v>0.13</v>
      </c>
      <c r="Q220" s="6">
        <v>0.14</v>
      </c>
      <c r="R220" s="6">
        <v>0.15400000000000003</v>
      </c>
    </row>
    <row r="221" ht="15.75" customHeight="1">
      <c r="A221" s="3">
        <v>2818.0</v>
      </c>
      <c r="B221" s="3" t="s">
        <v>239</v>
      </c>
      <c r="C221" s="3" t="s">
        <v>408</v>
      </c>
      <c r="D221" s="3" t="s">
        <v>453</v>
      </c>
      <c r="E221" s="3" t="s">
        <v>481</v>
      </c>
      <c r="F221" s="3" t="s">
        <v>533</v>
      </c>
      <c r="G221" s="3" t="s">
        <v>22</v>
      </c>
      <c r="H221" s="3" t="s">
        <v>456</v>
      </c>
      <c r="I221" s="3" t="s">
        <v>483</v>
      </c>
      <c r="J221" s="3" t="s">
        <v>534</v>
      </c>
      <c r="K221" s="3" t="s">
        <v>22</v>
      </c>
      <c r="L221" s="4">
        <v>0.14</v>
      </c>
      <c r="M221" s="5">
        <v>0.16</v>
      </c>
      <c r="N221" s="6">
        <v>0.12666666666666668</v>
      </c>
      <c r="O221" s="6">
        <v>0.013333333333333336</v>
      </c>
      <c r="P221" s="6">
        <v>0.13</v>
      </c>
      <c r="Q221" s="6">
        <v>0.14</v>
      </c>
      <c r="R221" s="6">
        <v>0.15400000000000003</v>
      </c>
    </row>
    <row r="222" ht="15.75" customHeight="1">
      <c r="A222" s="3">
        <v>2819.0</v>
      </c>
      <c r="B222" s="3" t="s">
        <v>239</v>
      </c>
      <c r="C222" s="3" t="s">
        <v>408</v>
      </c>
      <c r="D222" s="3" t="s">
        <v>453</v>
      </c>
      <c r="E222" s="3" t="s">
        <v>481</v>
      </c>
      <c r="F222" s="3" t="s">
        <v>535</v>
      </c>
      <c r="G222" s="3" t="s">
        <v>22</v>
      </c>
      <c r="H222" s="3" t="s">
        <v>456</v>
      </c>
      <c r="I222" s="3" t="s">
        <v>483</v>
      </c>
      <c r="J222" s="3" t="s">
        <v>536</v>
      </c>
      <c r="K222" s="3" t="s">
        <v>22</v>
      </c>
      <c r="L222" s="4">
        <v>0.16</v>
      </c>
      <c r="M222" s="5">
        <v>0.18</v>
      </c>
      <c r="N222" s="6">
        <v>0.08</v>
      </c>
      <c r="O222" s="6">
        <v>0.06000000000000001</v>
      </c>
      <c r="P222" s="6">
        <v>0.13</v>
      </c>
      <c r="Q222" s="6">
        <v>0.14</v>
      </c>
      <c r="R222" s="6">
        <v>0.15400000000000003</v>
      </c>
    </row>
    <row r="223" ht="15.75" customHeight="1">
      <c r="A223" s="3">
        <v>2820.0</v>
      </c>
      <c r="B223" s="3" t="s">
        <v>239</v>
      </c>
      <c r="C223" s="3" t="s">
        <v>408</v>
      </c>
      <c r="D223" s="3" t="s">
        <v>453</v>
      </c>
      <c r="E223" s="3" t="s">
        <v>481</v>
      </c>
      <c r="F223" s="3" t="s">
        <v>537</v>
      </c>
      <c r="G223" s="3" t="s">
        <v>22</v>
      </c>
      <c r="H223" s="3" t="s">
        <v>456</v>
      </c>
      <c r="I223" s="3" t="s">
        <v>483</v>
      </c>
      <c r="J223" s="3" t="s">
        <v>538</v>
      </c>
      <c r="K223" s="3" t="s">
        <v>22</v>
      </c>
      <c r="L223" s="4">
        <v>0.14</v>
      </c>
      <c r="M223" s="5">
        <v>0.16</v>
      </c>
      <c r="N223" s="6">
        <v>0.12666666666666668</v>
      </c>
      <c r="O223" s="6">
        <v>0.013333333333333336</v>
      </c>
      <c r="P223" s="6">
        <v>0.13</v>
      </c>
      <c r="Q223" s="6">
        <v>0.14</v>
      </c>
      <c r="R223" s="6">
        <v>0.15400000000000003</v>
      </c>
    </row>
    <row r="224" ht="15.75" customHeight="1">
      <c r="A224" s="3">
        <v>2821.0</v>
      </c>
      <c r="B224" s="3" t="s">
        <v>239</v>
      </c>
      <c r="C224" s="3" t="s">
        <v>408</v>
      </c>
      <c r="D224" s="3" t="s">
        <v>453</v>
      </c>
      <c r="E224" s="3" t="s">
        <v>481</v>
      </c>
      <c r="F224" s="3" t="s">
        <v>539</v>
      </c>
      <c r="G224" s="3" t="s">
        <v>22</v>
      </c>
      <c r="H224" s="3" t="s">
        <v>456</v>
      </c>
      <c r="I224" s="3" t="s">
        <v>483</v>
      </c>
      <c r="J224" s="3" t="s">
        <v>540</v>
      </c>
      <c r="K224" s="3" t="s">
        <v>22</v>
      </c>
      <c r="L224" s="4">
        <v>0.16</v>
      </c>
      <c r="M224" s="5">
        <v>0.18</v>
      </c>
      <c r="N224" s="6">
        <v>0.08</v>
      </c>
      <c r="O224" s="6">
        <v>0.06000000000000001</v>
      </c>
      <c r="P224" s="6">
        <v>0.13</v>
      </c>
      <c r="Q224" s="6">
        <v>0.14</v>
      </c>
      <c r="R224" s="6">
        <v>0.15400000000000003</v>
      </c>
    </row>
    <row r="225" ht="15.75" customHeight="1">
      <c r="A225" s="3">
        <v>2829.0</v>
      </c>
      <c r="B225" s="3" t="s">
        <v>239</v>
      </c>
      <c r="C225" s="3" t="s">
        <v>408</v>
      </c>
      <c r="D225" s="3" t="s">
        <v>453</v>
      </c>
      <c r="E225" s="3" t="s">
        <v>541</v>
      </c>
      <c r="F225" s="3" t="s">
        <v>542</v>
      </c>
      <c r="G225" s="3" t="s">
        <v>22</v>
      </c>
      <c r="H225" s="3" t="s">
        <v>456</v>
      </c>
      <c r="I225" s="3" t="s">
        <v>543</v>
      </c>
      <c r="J225" s="3" t="s">
        <v>544</v>
      </c>
      <c r="K225" s="3" t="s">
        <v>22</v>
      </c>
      <c r="L225" s="4">
        <v>0.18</v>
      </c>
      <c r="M225" s="5">
        <v>0.21</v>
      </c>
      <c r="N225" s="6">
        <v>0.15</v>
      </c>
      <c r="O225" s="6" t="s">
        <v>27</v>
      </c>
      <c r="P225" s="6">
        <v>0.15</v>
      </c>
      <c r="Q225" s="6">
        <v>0.15</v>
      </c>
      <c r="R225" s="6">
        <v>0.15</v>
      </c>
    </row>
    <row r="226" ht="15.75" customHeight="1">
      <c r="A226" s="3">
        <v>2830.0</v>
      </c>
      <c r="B226" s="3" t="s">
        <v>239</v>
      </c>
      <c r="C226" s="3" t="s">
        <v>408</v>
      </c>
      <c r="D226" s="3" t="s">
        <v>453</v>
      </c>
      <c r="E226" s="3" t="s">
        <v>541</v>
      </c>
      <c r="F226" s="3" t="s">
        <v>545</v>
      </c>
      <c r="G226" s="3" t="s">
        <v>22</v>
      </c>
      <c r="H226" s="3" t="s">
        <v>456</v>
      </c>
      <c r="I226" s="3" t="s">
        <v>543</v>
      </c>
      <c r="J226" s="3" t="s">
        <v>546</v>
      </c>
      <c r="K226" s="3" t="s">
        <v>22</v>
      </c>
      <c r="L226" s="4">
        <v>0.18</v>
      </c>
      <c r="M226" s="5">
        <v>0.21</v>
      </c>
      <c r="N226" s="6">
        <v>0.15</v>
      </c>
      <c r="O226" s="6">
        <v>0.03</v>
      </c>
      <c r="P226" s="6">
        <v>0.16999999999999998</v>
      </c>
      <c r="Q226" s="6">
        <v>0.18</v>
      </c>
      <c r="R226" s="6">
        <v>0.198</v>
      </c>
    </row>
    <row r="227" ht="15.75" customHeight="1">
      <c r="A227" s="3">
        <v>2831.0</v>
      </c>
      <c r="B227" s="3" t="s">
        <v>239</v>
      </c>
      <c r="C227" s="3" t="s">
        <v>408</v>
      </c>
      <c r="D227" s="3" t="s">
        <v>453</v>
      </c>
      <c r="E227" s="3" t="s">
        <v>541</v>
      </c>
      <c r="F227" s="3" t="s">
        <v>547</v>
      </c>
      <c r="G227" s="3" t="s">
        <v>22</v>
      </c>
      <c r="H227" s="3" t="s">
        <v>456</v>
      </c>
      <c r="I227" s="3" t="s">
        <v>543</v>
      </c>
      <c r="J227" s="3" t="s">
        <v>548</v>
      </c>
      <c r="K227" s="3" t="s">
        <v>22</v>
      </c>
      <c r="L227" s="4">
        <v>0.18</v>
      </c>
      <c r="M227" s="5">
        <v>0.21</v>
      </c>
      <c r="N227" s="6">
        <v>0.15</v>
      </c>
      <c r="O227" s="6">
        <v>0.03</v>
      </c>
      <c r="P227" s="6">
        <v>0.16999999999999998</v>
      </c>
      <c r="Q227" s="6">
        <v>0.18</v>
      </c>
      <c r="R227" s="6">
        <v>0.198</v>
      </c>
    </row>
    <row r="228" ht="15.75" customHeight="1">
      <c r="A228" s="3">
        <v>2832.0</v>
      </c>
      <c r="B228" s="3" t="s">
        <v>239</v>
      </c>
      <c r="C228" s="3" t="s">
        <v>408</v>
      </c>
      <c r="D228" s="3" t="s">
        <v>453</v>
      </c>
      <c r="E228" s="3" t="s">
        <v>541</v>
      </c>
      <c r="F228" s="3" t="s">
        <v>549</v>
      </c>
      <c r="G228" s="3" t="s">
        <v>22</v>
      </c>
      <c r="H228" s="3" t="s">
        <v>456</v>
      </c>
      <c r="I228" s="3" t="s">
        <v>543</v>
      </c>
      <c r="J228" s="3" t="s">
        <v>550</v>
      </c>
      <c r="K228" s="3" t="s">
        <v>22</v>
      </c>
      <c r="L228" s="4">
        <v>0.18</v>
      </c>
      <c r="M228" s="5">
        <v>0.21</v>
      </c>
      <c r="N228" s="6">
        <v>0.15</v>
      </c>
      <c r="O228" s="6">
        <v>0.03</v>
      </c>
      <c r="P228" s="6">
        <v>0.16999999999999998</v>
      </c>
      <c r="Q228" s="6">
        <v>0.18</v>
      </c>
      <c r="R228" s="6">
        <v>0.198</v>
      </c>
    </row>
    <row r="229" ht="15.75" customHeight="1">
      <c r="A229" s="3">
        <v>2833.0</v>
      </c>
      <c r="B229" s="3" t="s">
        <v>239</v>
      </c>
      <c r="C229" s="3" t="s">
        <v>408</v>
      </c>
      <c r="D229" s="3" t="s">
        <v>453</v>
      </c>
      <c r="E229" s="3" t="s">
        <v>477</v>
      </c>
      <c r="F229" s="3" t="s">
        <v>551</v>
      </c>
      <c r="G229" s="3" t="s">
        <v>22</v>
      </c>
      <c r="H229" s="3" t="s">
        <v>456</v>
      </c>
      <c r="I229" s="3" t="s">
        <v>479</v>
      </c>
      <c r="J229" s="3" t="s">
        <v>552</v>
      </c>
      <c r="K229" s="3" t="s">
        <v>22</v>
      </c>
      <c r="L229" s="4">
        <v>0.14</v>
      </c>
      <c r="M229" s="5">
        <v>0.16</v>
      </c>
      <c r="N229" s="6">
        <v>0.15</v>
      </c>
      <c r="O229" s="6">
        <v>0.03</v>
      </c>
      <c r="P229" s="6">
        <v>0.16999999999999998</v>
      </c>
      <c r="Q229" s="6">
        <v>0.18</v>
      </c>
      <c r="R229" s="6">
        <v>0.198</v>
      </c>
    </row>
    <row r="230" ht="15.75" customHeight="1">
      <c r="A230" s="3">
        <v>2834.0</v>
      </c>
      <c r="B230" s="3" t="s">
        <v>239</v>
      </c>
      <c r="C230" s="3" t="s">
        <v>408</v>
      </c>
      <c r="D230" s="3" t="s">
        <v>453</v>
      </c>
      <c r="E230" s="3" t="s">
        <v>477</v>
      </c>
      <c r="F230" s="3" t="s">
        <v>553</v>
      </c>
      <c r="G230" s="3" t="s">
        <v>22</v>
      </c>
      <c r="H230" s="3" t="s">
        <v>456</v>
      </c>
      <c r="I230" s="3" t="s">
        <v>479</v>
      </c>
      <c r="J230" s="3" t="s">
        <v>554</v>
      </c>
      <c r="K230" s="3" t="s">
        <v>22</v>
      </c>
      <c r="L230" s="4">
        <v>0.14</v>
      </c>
      <c r="M230" s="5">
        <v>0.16</v>
      </c>
      <c r="N230" s="6">
        <v>0.1425</v>
      </c>
      <c r="O230" s="6">
        <v>0.05750000000000002</v>
      </c>
      <c r="P230" s="6">
        <v>0.19</v>
      </c>
      <c r="Q230" s="6">
        <v>0.2</v>
      </c>
      <c r="R230" s="6">
        <v>0.22000000000000003</v>
      </c>
    </row>
    <row r="231" ht="15.75" customHeight="1">
      <c r="A231" s="3">
        <v>2835.0</v>
      </c>
      <c r="B231" s="3" t="s">
        <v>239</v>
      </c>
      <c r="C231" s="3" t="s">
        <v>408</v>
      </c>
      <c r="D231" s="3" t="s">
        <v>453</v>
      </c>
      <c r="E231" s="3" t="s">
        <v>477</v>
      </c>
      <c r="F231" s="3" t="s">
        <v>555</v>
      </c>
      <c r="G231" s="3" t="s">
        <v>22</v>
      </c>
      <c r="H231" s="3" t="s">
        <v>456</v>
      </c>
      <c r="I231" s="3" t="s">
        <v>479</v>
      </c>
      <c r="J231" s="3" t="s">
        <v>556</v>
      </c>
      <c r="K231" s="3" t="s">
        <v>22</v>
      </c>
      <c r="L231" s="4">
        <v>0.14</v>
      </c>
      <c r="M231" s="5">
        <v>0.16</v>
      </c>
      <c r="N231" s="6">
        <v>0.15</v>
      </c>
      <c r="O231" s="6">
        <v>0.05000000000000002</v>
      </c>
      <c r="P231" s="6">
        <v>0.19</v>
      </c>
      <c r="Q231" s="6">
        <v>0.2</v>
      </c>
      <c r="R231" s="6">
        <v>0.22000000000000003</v>
      </c>
    </row>
    <row r="232" ht="15.75" customHeight="1">
      <c r="A232" s="3">
        <v>2836.0</v>
      </c>
      <c r="B232" s="3" t="s">
        <v>239</v>
      </c>
      <c r="C232" s="3" t="s">
        <v>408</v>
      </c>
      <c r="D232" s="3" t="s">
        <v>453</v>
      </c>
      <c r="E232" s="3" t="s">
        <v>477</v>
      </c>
      <c r="F232" s="3" t="s">
        <v>557</v>
      </c>
      <c r="G232" s="3" t="s">
        <v>22</v>
      </c>
      <c r="H232" s="3" t="s">
        <v>456</v>
      </c>
      <c r="I232" s="3" t="s">
        <v>479</v>
      </c>
      <c r="J232" s="3" t="s">
        <v>558</v>
      </c>
      <c r="K232" s="3" t="s">
        <v>22</v>
      </c>
      <c r="L232" s="4">
        <v>0.18</v>
      </c>
      <c r="M232" s="5">
        <v>0.21</v>
      </c>
      <c r="N232" s="6">
        <v>0.14</v>
      </c>
      <c r="O232" s="6">
        <v>0.06</v>
      </c>
      <c r="P232" s="6">
        <v>0.19</v>
      </c>
      <c r="Q232" s="6">
        <v>0.2</v>
      </c>
      <c r="R232" s="6">
        <v>0.22000000000000003</v>
      </c>
    </row>
    <row r="233" ht="15.75" customHeight="1">
      <c r="A233" s="3">
        <v>2837.0</v>
      </c>
      <c r="B233" s="3" t="s">
        <v>239</v>
      </c>
      <c r="C233" s="3" t="s">
        <v>408</v>
      </c>
      <c r="D233" s="3" t="s">
        <v>453</v>
      </c>
      <c r="E233" s="3" t="s">
        <v>477</v>
      </c>
      <c r="F233" s="3" t="s">
        <v>559</v>
      </c>
      <c r="G233" s="3" t="s">
        <v>22</v>
      </c>
      <c r="H233" s="3" t="s">
        <v>456</v>
      </c>
      <c r="I233" s="3" t="s">
        <v>479</v>
      </c>
      <c r="J233" s="3" t="s">
        <v>560</v>
      </c>
      <c r="K233" s="3" t="s">
        <v>22</v>
      </c>
      <c r="L233" s="4">
        <v>0.14</v>
      </c>
      <c r="M233" s="5">
        <v>0.16</v>
      </c>
      <c r="N233" s="6">
        <v>0.15</v>
      </c>
      <c r="O233" s="6">
        <v>0.05000000000000002</v>
      </c>
      <c r="P233" s="6">
        <v>0.19</v>
      </c>
      <c r="Q233" s="6">
        <v>0.2</v>
      </c>
      <c r="R233" s="6">
        <v>0.22000000000000003</v>
      </c>
    </row>
    <row r="234" ht="15.75" customHeight="1">
      <c r="A234" s="3">
        <v>2839.0</v>
      </c>
      <c r="B234" s="3" t="s">
        <v>239</v>
      </c>
      <c r="C234" s="3" t="s">
        <v>408</v>
      </c>
      <c r="D234" s="3" t="s">
        <v>453</v>
      </c>
      <c r="E234" s="3" t="s">
        <v>499</v>
      </c>
      <c r="F234" s="3" t="s">
        <v>561</v>
      </c>
      <c r="G234" s="3" t="s">
        <v>22</v>
      </c>
      <c r="H234" s="3" t="s">
        <v>456</v>
      </c>
      <c r="I234" s="3" t="s">
        <v>501</v>
      </c>
      <c r="J234" s="3" t="s">
        <v>562</v>
      </c>
      <c r="K234" s="3" t="s">
        <v>22</v>
      </c>
      <c r="L234" s="4">
        <v>0.14</v>
      </c>
      <c r="M234" s="5">
        <v>0.16</v>
      </c>
      <c r="N234" s="6">
        <v>0.1</v>
      </c>
      <c r="O234" s="6">
        <v>0.1</v>
      </c>
      <c r="P234" s="6">
        <v>0.19</v>
      </c>
      <c r="Q234" s="6">
        <v>0.2</v>
      </c>
      <c r="R234" s="6">
        <v>0.22000000000000003</v>
      </c>
    </row>
    <row r="235" ht="15.75" customHeight="1">
      <c r="A235" s="3">
        <v>2840.0</v>
      </c>
      <c r="B235" s="3" t="s">
        <v>239</v>
      </c>
      <c r="C235" s="3" t="s">
        <v>408</v>
      </c>
      <c r="D235" s="3" t="s">
        <v>453</v>
      </c>
      <c r="E235" s="3" t="s">
        <v>499</v>
      </c>
      <c r="F235" s="3" t="s">
        <v>563</v>
      </c>
      <c r="G235" s="3" t="s">
        <v>22</v>
      </c>
      <c r="H235" s="3" t="s">
        <v>456</v>
      </c>
      <c r="I235" s="3" t="s">
        <v>501</v>
      </c>
      <c r="J235" s="3" t="s">
        <v>564</v>
      </c>
      <c r="K235" s="3" t="s">
        <v>22</v>
      </c>
      <c r="L235" s="4">
        <v>0.14</v>
      </c>
      <c r="M235" s="5">
        <v>0.16</v>
      </c>
      <c r="N235" s="6">
        <v>0.1425</v>
      </c>
      <c r="O235" s="6">
        <v>0.05750000000000002</v>
      </c>
      <c r="P235" s="6">
        <v>0.19</v>
      </c>
      <c r="Q235" s="6">
        <v>0.2</v>
      </c>
      <c r="R235" s="6">
        <v>0.22000000000000003</v>
      </c>
    </row>
    <row r="236" ht="15.75" customHeight="1">
      <c r="A236" s="3">
        <v>2841.0</v>
      </c>
      <c r="B236" s="3" t="s">
        <v>239</v>
      </c>
      <c r="C236" s="3" t="s">
        <v>408</v>
      </c>
      <c r="D236" s="3" t="s">
        <v>453</v>
      </c>
      <c r="E236" s="3" t="s">
        <v>499</v>
      </c>
      <c r="F236" s="3" t="s">
        <v>565</v>
      </c>
      <c r="G236" s="3" t="s">
        <v>22</v>
      </c>
      <c r="H236" s="3" t="s">
        <v>456</v>
      </c>
      <c r="I236" s="3" t="s">
        <v>501</v>
      </c>
      <c r="J236" s="3" t="s">
        <v>566</v>
      </c>
      <c r="K236" s="3" t="s">
        <v>22</v>
      </c>
      <c r="L236" s="4">
        <v>0.14</v>
      </c>
      <c r="M236" s="5">
        <v>0.16</v>
      </c>
      <c r="N236" s="6">
        <v>0.15</v>
      </c>
      <c r="O236" s="6">
        <v>0.03</v>
      </c>
      <c r="P236" s="6">
        <v>0.16999999999999998</v>
      </c>
      <c r="Q236" s="6">
        <v>0.18</v>
      </c>
      <c r="R236" s="6">
        <v>0.198</v>
      </c>
    </row>
    <row r="237" ht="15.75" customHeight="1">
      <c r="A237" s="3">
        <v>2842.0</v>
      </c>
      <c r="B237" s="3" t="s">
        <v>239</v>
      </c>
      <c r="C237" s="3" t="s">
        <v>408</v>
      </c>
      <c r="D237" s="3" t="s">
        <v>453</v>
      </c>
      <c r="E237" s="3" t="s">
        <v>499</v>
      </c>
      <c r="F237" s="3" t="s">
        <v>567</v>
      </c>
      <c r="G237" s="3" t="s">
        <v>22</v>
      </c>
      <c r="H237" s="3" t="s">
        <v>456</v>
      </c>
      <c r="I237" s="3" t="s">
        <v>501</v>
      </c>
      <c r="J237" s="3" t="s">
        <v>568</v>
      </c>
      <c r="K237" s="3" t="s">
        <v>22</v>
      </c>
      <c r="L237" s="4">
        <v>0.14</v>
      </c>
      <c r="M237" s="5">
        <v>0.16</v>
      </c>
      <c r="N237" s="6">
        <v>0.15</v>
      </c>
      <c r="O237" s="6">
        <v>0.05000000000000002</v>
      </c>
      <c r="P237" s="6">
        <v>0.19</v>
      </c>
      <c r="Q237" s="6">
        <v>0.2</v>
      </c>
      <c r="R237" s="6">
        <v>0.22000000000000003</v>
      </c>
    </row>
    <row r="238" ht="15.75" customHeight="1">
      <c r="A238" s="3">
        <v>2844.0</v>
      </c>
      <c r="B238" s="3" t="s">
        <v>239</v>
      </c>
      <c r="C238" s="3" t="s">
        <v>408</v>
      </c>
      <c r="D238" s="3" t="s">
        <v>453</v>
      </c>
      <c r="E238" s="3" t="s">
        <v>487</v>
      </c>
      <c r="F238" s="3" t="s">
        <v>569</v>
      </c>
      <c r="G238" s="3" t="s">
        <v>22</v>
      </c>
      <c r="H238" s="3" t="s">
        <v>456</v>
      </c>
      <c r="I238" s="3" t="s">
        <v>489</v>
      </c>
      <c r="J238" s="3" t="s">
        <v>570</v>
      </c>
      <c r="K238" s="3" t="s">
        <v>22</v>
      </c>
      <c r="L238" s="4">
        <v>0.18</v>
      </c>
      <c r="M238" s="5">
        <v>0.21</v>
      </c>
      <c r="N238" s="6">
        <v>0.15</v>
      </c>
      <c r="O238" s="6">
        <v>0.010000000000000009</v>
      </c>
      <c r="P238" s="6">
        <v>0.15</v>
      </c>
      <c r="Q238" s="6">
        <v>0.15</v>
      </c>
      <c r="R238" s="6">
        <v>0.17600000000000002</v>
      </c>
    </row>
    <row r="239" ht="15.75" customHeight="1">
      <c r="A239" s="3">
        <v>2846.0</v>
      </c>
      <c r="B239" s="3" t="s">
        <v>239</v>
      </c>
      <c r="C239" s="3" t="s">
        <v>408</v>
      </c>
      <c r="D239" s="3" t="s">
        <v>453</v>
      </c>
      <c r="E239" s="3" t="s">
        <v>571</v>
      </c>
      <c r="F239" s="3" t="s">
        <v>572</v>
      </c>
      <c r="G239" s="3" t="s">
        <v>22</v>
      </c>
      <c r="H239" s="3" t="s">
        <v>456</v>
      </c>
      <c r="I239" s="3" t="s">
        <v>573</v>
      </c>
      <c r="J239" s="3" t="s">
        <v>574</v>
      </c>
      <c r="K239" s="3" t="s">
        <v>22</v>
      </c>
      <c r="L239" s="4">
        <v>0.18</v>
      </c>
      <c r="M239" s="5">
        <v>0.21</v>
      </c>
      <c r="N239" s="6">
        <v>0.15</v>
      </c>
      <c r="O239" s="6" t="s">
        <v>27</v>
      </c>
      <c r="P239" s="6">
        <v>0.15</v>
      </c>
      <c r="Q239" s="6">
        <v>0.15</v>
      </c>
      <c r="R239" s="6">
        <v>0.15</v>
      </c>
    </row>
    <row r="240" ht="15.75" customHeight="1">
      <c r="A240" s="3">
        <v>2854.0</v>
      </c>
      <c r="B240" s="3" t="s">
        <v>239</v>
      </c>
      <c r="C240" s="3" t="s">
        <v>408</v>
      </c>
      <c r="D240" s="3" t="s">
        <v>453</v>
      </c>
      <c r="E240" s="3" t="s">
        <v>499</v>
      </c>
      <c r="F240" s="3" t="s">
        <v>575</v>
      </c>
      <c r="G240" s="3" t="s">
        <v>22</v>
      </c>
      <c r="H240" s="3" t="s">
        <v>456</v>
      </c>
      <c r="I240" s="3" t="s">
        <v>501</v>
      </c>
      <c r="J240" s="3" t="s">
        <v>576</v>
      </c>
      <c r="K240" s="3" t="s">
        <v>22</v>
      </c>
      <c r="L240" s="4">
        <v>0.14</v>
      </c>
      <c r="M240" s="5">
        <v>0.16</v>
      </c>
      <c r="N240" s="6">
        <v>0.15</v>
      </c>
      <c r="O240" s="6" t="s">
        <v>27</v>
      </c>
      <c r="P240" s="6">
        <v>0.15</v>
      </c>
      <c r="Q240" s="6">
        <v>0.15</v>
      </c>
      <c r="R240" s="6">
        <v>0.15</v>
      </c>
    </row>
    <row r="241" ht="15.75" customHeight="1">
      <c r="A241" s="3">
        <v>2960.0</v>
      </c>
      <c r="B241" s="3" t="s">
        <v>239</v>
      </c>
      <c r="C241" s="3" t="s">
        <v>408</v>
      </c>
      <c r="D241" s="3" t="s">
        <v>453</v>
      </c>
      <c r="E241" s="3" t="s">
        <v>459</v>
      </c>
      <c r="F241" s="3" t="s">
        <v>577</v>
      </c>
      <c r="G241" s="3" t="s">
        <v>22</v>
      </c>
      <c r="H241" s="3" t="s">
        <v>456</v>
      </c>
      <c r="I241" s="3" t="s">
        <v>461</v>
      </c>
      <c r="J241" s="3" t="s">
        <v>578</v>
      </c>
      <c r="K241" s="3" t="s">
        <v>22</v>
      </c>
      <c r="L241" s="4">
        <v>0.18</v>
      </c>
      <c r="M241" s="5">
        <v>0.21</v>
      </c>
      <c r="N241" s="6">
        <v>0.15</v>
      </c>
      <c r="O241" s="6" t="s">
        <v>27</v>
      </c>
      <c r="P241" s="6">
        <v>0.15</v>
      </c>
      <c r="Q241" s="6">
        <v>0.15</v>
      </c>
      <c r="R241" s="6">
        <v>0.15</v>
      </c>
    </row>
    <row r="242" ht="15.75" customHeight="1">
      <c r="A242" s="3">
        <v>2965.0</v>
      </c>
      <c r="B242" s="3" t="s">
        <v>239</v>
      </c>
      <c r="C242" s="3" t="s">
        <v>408</v>
      </c>
      <c r="D242" s="3" t="s">
        <v>453</v>
      </c>
      <c r="E242" s="3" t="s">
        <v>571</v>
      </c>
      <c r="F242" s="3" t="s">
        <v>579</v>
      </c>
      <c r="G242" s="3" t="s">
        <v>22</v>
      </c>
      <c r="H242" s="3" t="s">
        <v>456</v>
      </c>
      <c r="I242" s="3" t="s">
        <v>573</v>
      </c>
      <c r="J242" s="3" t="s">
        <v>580</v>
      </c>
      <c r="K242" s="3" t="s">
        <v>22</v>
      </c>
      <c r="L242" s="4">
        <v>0.18</v>
      </c>
      <c r="M242" s="5">
        <v>0.21</v>
      </c>
      <c r="N242" s="6">
        <v>0.15</v>
      </c>
      <c r="O242" s="6" t="s">
        <v>27</v>
      </c>
      <c r="P242" s="6">
        <v>0.15</v>
      </c>
      <c r="Q242" s="6">
        <v>0.15</v>
      </c>
      <c r="R242" s="6">
        <v>0.15</v>
      </c>
    </row>
    <row r="243" ht="15.75" customHeight="1">
      <c r="A243" s="3">
        <v>2970.0</v>
      </c>
      <c r="B243" s="3" t="s">
        <v>239</v>
      </c>
      <c r="C243" s="3" t="s">
        <v>408</v>
      </c>
      <c r="D243" s="3" t="s">
        <v>453</v>
      </c>
      <c r="E243" s="3" t="s">
        <v>469</v>
      </c>
      <c r="F243" s="3" t="s">
        <v>581</v>
      </c>
      <c r="G243" s="3" t="s">
        <v>22</v>
      </c>
      <c r="H243" s="3" t="s">
        <v>456</v>
      </c>
      <c r="I243" s="3" t="s">
        <v>471</v>
      </c>
      <c r="J243" s="3" t="s">
        <v>582</v>
      </c>
      <c r="K243" s="3" t="s">
        <v>22</v>
      </c>
      <c r="L243" s="4">
        <v>0.18</v>
      </c>
      <c r="M243" s="5">
        <v>0.21</v>
      </c>
      <c r="N243" s="6">
        <v>0.15</v>
      </c>
      <c r="O243" s="6" t="s">
        <v>27</v>
      </c>
      <c r="P243" s="6">
        <v>0.15</v>
      </c>
      <c r="Q243" s="6">
        <v>0.15</v>
      </c>
      <c r="R243" s="6">
        <v>0.15</v>
      </c>
    </row>
    <row r="244" ht="15.75" customHeight="1">
      <c r="A244" s="3">
        <v>2994.0</v>
      </c>
      <c r="B244" s="3" t="s">
        <v>239</v>
      </c>
      <c r="C244" s="3" t="s">
        <v>408</v>
      </c>
      <c r="D244" s="3" t="s">
        <v>453</v>
      </c>
      <c r="E244" s="3" t="s">
        <v>571</v>
      </c>
      <c r="F244" s="3" t="s">
        <v>583</v>
      </c>
      <c r="G244" s="3" t="s">
        <v>22</v>
      </c>
      <c r="H244" s="3" t="s">
        <v>456</v>
      </c>
      <c r="I244" s="3" t="s">
        <v>573</v>
      </c>
      <c r="J244" s="3" t="s">
        <v>584</v>
      </c>
      <c r="K244" s="3" t="s">
        <v>22</v>
      </c>
      <c r="L244" s="4">
        <v>0.18</v>
      </c>
      <c r="M244" s="5">
        <v>0.21</v>
      </c>
      <c r="N244" s="6">
        <v>0.15</v>
      </c>
      <c r="O244" s="6">
        <v>0.03</v>
      </c>
      <c r="P244" s="6">
        <v>0.16999999999999998</v>
      </c>
      <c r="Q244" s="6">
        <v>0.18</v>
      </c>
      <c r="R244" s="6">
        <v>0.198</v>
      </c>
    </row>
    <row r="245" ht="15.75" customHeight="1">
      <c r="A245" s="3">
        <v>2995.0</v>
      </c>
      <c r="B245" s="3" t="s">
        <v>239</v>
      </c>
      <c r="C245" s="3" t="s">
        <v>408</v>
      </c>
      <c r="D245" s="3" t="s">
        <v>453</v>
      </c>
      <c r="E245" s="3" t="s">
        <v>481</v>
      </c>
      <c r="F245" s="3" t="s">
        <v>585</v>
      </c>
      <c r="G245" s="3" t="s">
        <v>22</v>
      </c>
      <c r="H245" s="3" t="s">
        <v>456</v>
      </c>
      <c r="I245" s="3" t="s">
        <v>483</v>
      </c>
      <c r="J245" s="3" t="s">
        <v>586</v>
      </c>
      <c r="K245" s="3" t="s">
        <v>22</v>
      </c>
      <c r="L245" s="4">
        <v>0.18</v>
      </c>
      <c r="M245" s="5">
        <v>0.21</v>
      </c>
      <c r="N245" s="6">
        <v>0.15</v>
      </c>
      <c r="O245" s="6" t="s">
        <v>27</v>
      </c>
      <c r="P245" s="6">
        <v>0.15</v>
      </c>
      <c r="Q245" s="6">
        <v>0.15</v>
      </c>
      <c r="R245" s="6">
        <v>0.15</v>
      </c>
    </row>
    <row r="246" ht="15.75" customHeight="1">
      <c r="A246" s="3">
        <v>2996.0</v>
      </c>
      <c r="B246" s="3" t="s">
        <v>239</v>
      </c>
      <c r="C246" s="3" t="s">
        <v>408</v>
      </c>
      <c r="D246" s="3" t="s">
        <v>453</v>
      </c>
      <c r="E246" s="3" t="s">
        <v>481</v>
      </c>
      <c r="F246" s="3" t="s">
        <v>587</v>
      </c>
      <c r="G246" s="3" t="s">
        <v>22</v>
      </c>
      <c r="H246" s="3" t="s">
        <v>456</v>
      </c>
      <c r="I246" s="3" t="s">
        <v>483</v>
      </c>
      <c r="J246" s="3" t="s">
        <v>588</v>
      </c>
      <c r="K246" s="3" t="s">
        <v>22</v>
      </c>
      <c r="L246" s="4">
        <v>0.2</v>
      </c>
      <c r="M246" s="5">
        <v>0.23</v>
      </c>
      <c r="N246" s="6">
        <v>0.13844117647058815</v>
      </c>
      <c r="O246" s="6">
        <v>0.04155882352941184</v>
      </c>
      <c r="P246" s="6">
        <v>0.16999999999999998</v>
      </c>
      <c r="Q246" s="6">
        <v>0.18</v>
      </c>
      <c r="R246" s="6">
        <v>0.198</v>
      </c>
    </row>
    <row r="247" ht="15.75" customHeight="1">
      <c r="A247" s="3">
        <v>3231.0</v>
      </c>
      <c r="B247" s="3" t="s">
        <v>239</v>
      </c>
      <c r="C247" s="3" t="s">
        <v>408</v>
      </c>
      <c r="D247" s="3" t="s">
        <v>453</v>
      </c>
      <c r="E247" s="3" t="s">
        <v>481</v>
      </c>
      <c r="F247" s="3" t="s">
        <v>589</v>
      </c>
      <c r="G247" s="3" t="s">
        <v>22</v>
      </c>
      <c r="H247" s="3" t="s">
        <v>456</v>
      </c>
      <c r="I247" s="3" t="s">
        <v>483</v>
      </c>
      <c r="J247" s="3" t="s">
        <v>590</v>
      </c>
      <c r="K247" s="3" t="s">
        <v>22</v>
      </c>
      <c r="L247" s="4">
        <v>0.2</v>
      </c>
      <c r="M247" s="5">
        <v>0.23</v>
      </c>
      <c r="N247" s="6">
        <v>0.08</v>
      </c>
      <c r="O247" s="6">
        <v>0.09999999999999999</v>
      </c>
      <c r="P247" s="6">
        <v>0.16999999999999998</v>
      </c>
      <c r="Q247" s="6">
        <v>0.18</v>
      </c>
      <c r="R247" s="6">
        <v>0.198</v>
      </c>
    </row>
    <row r="248" ht="15.75" customHeight="1">
      <c r="A248" s="3">
        <v>3264.0</v>
      </c>
      <c r="B248" s="3" t="s">
        <v>239</v>
      </c>
      <c r="C248" s="3" t="s">
        <v>408</v>
      </c>
      <c r="D248" s="3" t="s">
        <v>453</v>
      </c>
      <c r="E248" s="3" t="s">
        <v>499</v>
      </c>
      <c r="F248" s="3" t="s">
        <v>591</v>
      </c>
      <c r="G248" s="3" t="s">
        <v>22</v>
      </c>
      <c r="H248" s="3" t="s">
        <v>456</v>
      </c>
      <c r="I248" s="3" t="s">
        <v>501</v>
      </c>
      <c r="J248" s="3" t="s">
        <v>592</v>
      </c>
      <c r="K248" s="3" t="s">
        <v>22</v>
      </c>
      <c r="L248" s="4">
        <v>0.16</v>
      </c>
      <c r="M248" s="5">
        <v>0.18</v>
      </c>
      <c r="N248" s="6" t="e">
        <v>#N/A</v>
      </c>
      <c r="O248" s="6" t="e">
        <v>#N/A</v>
      </c>
      <c r="P248" s="6" t="e">
        <v>#N/A</v>
      </c>
      <c r="Q248" s="6" t="e">
        <v>#N/A</v>
      </c>
      <c r="R248" s="6" t="e">
        <v>#N/A</v>
      </c>
    </row>
    <row r="249" ht="15.75" customHeight="1">
      <c r="A249" s="3">
        <v>3383.0</v>
      </c>
      <c r="B249" s="3" t="s">
        <v>239</v>
      </c>
      <c r="C249" s="3" t="s">
        <v>408</v>
      </c>
      <c r="D249" s="3" t="s">
        <v>453</v>
      </c>
      <c r="E249" s="3" t="s">
        <v>487</v>
      </c>
      <c r="F249" s="3" t="s">
        <v>593</v>
      </c>
      <c r="G249" s="3" t="s">
        <v>22</v>
      </c>
      <c r="H249" s="3" t="s">
        <v>456</v>
      </c>
      <c r="I249" s="3" t="s">
        <v>489</v>
      </c>
      <c r="J249" s="3" t="s">
        <v>594</v>
      </c>
      <c r="K249" s="3" t="s">
        <v>22</v>
      </c>
      <c r="L249" s="4">
        <v>0.2</v>
      </c>
      <c r="M249" s="5">
        <v>0.23</v>
      </c>
      <c r="N249" s="6">
        <v>0.13844117647058815</v>
      </c>
      <c r="O249" s="6">
        <v>0.06155882352941186</v>
      </c>
      <c r="P249" s="6">
        <v>0.19</v>
      </c>
      <c r="Q249" s="6">
        <v>0.2</v>
      </c>
      <c r="R249" s="6">
        <v>0.22000000000000003</v>
      </c>
    </row>
    <row r="250" ht="15.75" customHeight="1">
      <c r="A250" s="3">
        <v>2535.0</v>
      </c>
      <c r="B250" s="3" t="s">
        <v>239</v>
      </c>
      <c r="C250" s="3" t="s">
        <v>408</v>
      </c>
      <c r="D250" s="3" t="s">
        <v>595</v>
      </c>
      <c r="E250" s="3" t="s">
        <v>596</v>
      </c>
      <c r="F250" s="3" t="s">
        <v>22</v>
      </c>
      <c r="G250" s="3" t="s">
        <v>22</v>
      </c>
      <c r="H250" s="3" t="s">
        <v>597</v>
      </c>
      <c r="I250" s="3" t="s">
        <v>598</v>
      </c>
      <c r="J250" s="3" t="s">
        <v>22</v>
      </c>
      <c r="K250" s="3" t="s">
        <v>22</v>
      </c>
      <c r="L250" s="4">
        <v>0.18</v>
      </c>
      <c r="M250" s="5">
        <v>0.21</v>
      </c>
      <c r="N250" s="6">
        <v>0.12</v>
      </c>
      <c r="O250" s="6" t="s">
        <v>27</v>
      </c>
      <c r="P250" s="6">
        <v>0.12</v>
      </c>
      <c r="Q250" s="6">
        <v>0.12</v>
      </c>
      <c r="R250" s="6">
        <v>0.12</v>
      </c>
    </row>
    <row r="251" ht="15.75" customHeight="1">
      <c r="A251" s="3">
        <v>2565.0</v>
      </c>
      <c r="B251" s="3" t="s">
        <v>239</v>
      </c>
      <c r="C251" s="3" t="s">
        <v>408</v>
      </c>
      <c r="D251" s="3" t="s">
        <v>595</v>
      </c>
      <c r="E251" s="3" t="s">
        <v>599</v>
      </c>
      <c r="F251" s="3" t="s">
        <v>22</v>
      </c>
      <c r="G251" s="3" t="s">
        <v>22</v>
      </c>
      <c r="H251" s="3" t="s">
        <v>597</v>
      </c>
      <c r="I251" s="3" t="s">
        <v>600</v>
      </c>
      <c r="J251" s="3" t="s">
        <v>22</v>
      </c>
      <c r="K251" s="3" t="s">
        <v>22</v>
      </c>
      <c r="L251" s="4">
        <v>0.2</v>
      </c>
      <c r="M251" s="5">
        <v>0.23</v>
      </c>
      <c r="N251" s="6">
        <v>0.15</v>
      </c>
      <c r="O251" s="6">
        <v>0.05000000000000002</v>
      </c>
      <c r="P251" s="6">
        <v>0.19</v>
      </c>
      <c r="Q251" s="6">
        <v>0.2</v>
      </c>
      <c r="R251" s="6">
        <v>0.22000000000000003</v>
      </c>
    </row>
    <row r="252" ht="15.75" customHeight="1">
      <c r="A252" s="3">
        <v>2566.0</v>
      </c>
      <c r="B252" s="3" t="s">
        <v>239</v>
      </c>
      <c r="C252" s="3" t="s">
        <v>408</v>
      </c>
      <c r="D252" s="3" t="s">
        <v>595</v>
      </c>
      <c r="E252" s="3" t="s">
        <v>601</v>
      </c>
      <c r="F252" s="3" t="s">
        <v>22</v>
      </c>
      <c r="G252" s="3" t="s">
        <v>22</v>
      </c>
      <c r="H252" s="3" t="s">
        <v>597</v>
      </c>
      <c r="I252" s="3" t="s">
        <v>602</v>
      </c>
      <c r="J252" s="3" t="s">
        <v>22</v>
      </c>
      <c r="K252" s="3" t="s">
        <v>22</v>
      </c>
      <c r="L252" s="4">
        <v>0.18</v>
      </c>
      <c r="M252" s="5">
        <v>0.21</v>
      </c>
      <c r="N252" s="6">
        <v>0.0</v>
      </c>
      <c r="O252" s="6">
        <v>0.085</v>
      </c>
      <c r="P252" s="6">
        <v>0.07500000000000001</v>
      </c>
      <c r="Q252" s="6">
        <v>0.085</v>
      </c>
      <c r="R252" s="6">
        <v>0.09350000000000001</v>
      </c>
    </row>
    <row r="253" ht="15.75" customHeight="1">
      <c r="A253" s="3">
        <v>2673.0</v>
      </c>
      <c r="B253" s="3" t="s">
        <v>239</v>
      </c>
      <c r="C253" s="3" t="s">
        <v>408</v>
      </c>
      <c r="D253" s="3" t="s">
        <v>595</v>
      </c>
      <c r="E253" s="3" t="s">
        <v>603</v>
      </c>
      <c r="F253" s="3" t="s">
        <v>22</v>
      </c>
      <c r="G253" s="3" t="s">
        <v>22</v>
      </c>
      <c r="H253" s="3" t="s">
        <v>597</v>
      </c>
      <c r="I253" s="3" t="s">
        <v>604</v>
      </c>
      <c r="J253" s="3" t="s">
        <v>22</v>
      </c>
      <c r="K253" s="3" t="s">
        <v>22</v>
      </c>
      <c r="L253" s="4">
        <v>0.18</v>
      </c>
      <c r="M253" s="5">
        <v>0.21</v>
      </c>
      <c r="N253" s="6">
        <v>0.15</v>
      </c>
      <c r="O253" s="6" t="s">
        <v>27</v>
      </c>
      <c r="P253" s="6">
        <v>0.15</v>
      </c>
      <c r="Q253" s="6">
        <v>0.15</v>
      </c>
      <c r="R253" s="6">
        <v>0.15</v>
      </c>
    </row>
    <row r="254" ht="15.75" customHeight="1">
      <c r="A254" s="3">
        <v>2724.0</v>
      </c>
      <c r="B254" s="3" t="s">
        <v>239</v>
      </c>
      <c r="C254" s="3" t="s">
        <v>408</v>
      </c>
      <c r="D254" s="3" t="s">
        <v>595</v>
      </c>
      <c r="E254" s="3" t="s">
        <v>605</v>
      </c>
      <c r="F254" s="3" t="s">
        <v>22</v>
      </c>
      <c r="G254" s="3" t="s">
        <v>22</v>
      </c>
      <c r="H254" s="3" t="s">
        <v>597</v>
      </c>
      <c r="I254" s="3" t="s">
        <v>606</v>
      </c>
      <c r="J254" s="3" t="s">
        <v>22</v>
      </c>
      <c r="K254" s="3" t="s">
        <v>22</v>
      </c>
      <c r="L254" s="4">
        <v>0.18</v>
      </c>
      <c r="M254" s="5">
        <v>0.21</v>
      </c>
      <c r="N254" s="6">
        <v>0.15</v>
      </c>
      <c r="O254" s="6">
        <v>0.05000000000000002</v>
      </c>
      <c r="P254" s="6">
        <v>0.19</v>
      </c>
      <c r="Q254" s="6">
        <v>0.2</v>
      </c>
      <c r="R254" s="6">
        <v>0.22000000000000003</v>
      </c>
    </row>
    <row r="255" ht="15.75" customHeight="1">
      <c r="A255" s="3">
        <v>3584.0</v>
      </c>
      <c r="B255" s="3" t="s">
        <v>239</v>
      </c>
      <c r="C255" s="3" t="s">
        <v>408</v>
      </c>
      <c r="D255" s="3" t="s">
        <v>595</v>
      </c>
      <c r="E255" s="3" t="s">
        <v>607</v>
      </c>
      <c r="F255" s="3" t="s">
        <v>22</v>
      </c>
      <c r="G255" s="3" t="s">
        <v>22</v>
      </c>
      <c r="H255" s="3" t="s">
        <v>597</v>
      </c>
      <c r="I255" s="3" t="s">
        <v>608</v>
      </c>
      <c r="J255" s="3" t="s">
        <v>22</v>
      </c>
      <c r="K255" s="3" t="s">
        <v>22</v>
      </c>
      <c r="L255" s="4">
        <v>0.18</v>
      </c>
      <c r="M255" s="5">
        <v>0.21</v>
      </c>
      <c r="N255" s="6">
        <v>0.15</v>
      </c>
      <c r="O255" s="6">
        <v>0.05000000000000002</v>
      </c>
      <c r="P255" s="6">
        <v>0.19</v>
      </c>
      <c r="Q255" s="6">
        <v>0.2</v>
      </c>
      <c r="R255" s="6">
        <v>0.22000000000000003</v>
      </c>
    </row>
    <row r="256" ht="15.75" customHeight="1">
      <c r="A256" s="3">
        <v>1166.0</v>
      </c>
      <c r="B256" s="3" t="s">
        <v>239</v>
      </c>
      <c r="C256" s="3" t="s">
        <v>408</v>
      </c>
      <c r="D256" s="3" t="s">
        <v>609</v>
      </c>
      <c r="E256" s="3" t="s">
        <v>610</v>
      </c>
      <c r="F256" s="3" t="s">
        <v>22</v>
      </c>
      <c r="G256" s="3" t="s">
        <v>22</v>
      </c>
      <c r="H256" s="3" t="s">
        <v>611</v>
      </c>
      <c r="I256" s="3" t="s">
        <v>612</v>
      </c>
      <c r="J256" s="3" t="s">
        <v>22</v>
      </c>
      <c r="K256" s="3" t="s">
        <v>22</v>
      </c>
      <c r="L256" s="4">
        <v>0.18</v>
      </c>
      <c r="M256" s="5">
        <v>0.21</v>
      </c>
      <c r="N256" s="6">
        <v>0.15</v>
      </c>
      <c r="O256" s="6">
        <v>0.05000000000000002</v>
      </c>
      <c r="P256" s="6">
        <v>0.19</v>
      </c>
      <c r="Q256" s="6">
        <v>0.2</v>
      </c>
      <c r="R256" s="6">
        <v>0.22000000000000003</v>
      </c>
    </row>
    <row r="257" ht="15.75" customHeight="1">
      <c r="A257" s="3">
        <v>2334.0</v>
      </c>
      <c r="B257" s="3" t="s">
        <v>239</v>
      </c>
      <c r="C257" s="3" t="s">
        <v>408</v>
      </c>
      <c r="D257" s="3" t="s">
        <v>609</v>
      </c>
      <c r="E257" s="3" t="s">
        <v>613</v>
      </c>
      <c r="F257" s="3" t="s">
        <v>22</v>
      </c>
      <c r="G257" s="3" t="s">
        <v>22</v>
      </c>
      <c r="H257" s="3" t="s">
        <v>611</v>
      </c>
      <c r="I257" s="3" t="s">
        <v>614</v>
      </c>
      <c r="J257" s="3" t="s">
        <v>22</v>
      </c>
      <c r="K257" s="3" t="s">
        <v>22</v>
      </c>
      <c r="L257" s="4">
        <v>0.18</v>
      </c>
      <c r="M257" s="5">
        <v>0.21</v>
      </c>
      <c r="N257" s="6">
        <v>0.15</v>
      </c>
      <c r="O257" s="6">
        <v>0.05000000000000002</v>
      </c>
      <c r="P257" s="6">
        <v>0.19</v>
      </c>
      <c r="Q257" s="6">
        <v>0.2</v>
      </c>
      <c r="R257" s="6">
        <v>0.22000000000000003</v>
      </c>
    </row>
    <row r="258" ht="15.75" customHeight="1">
      <c r="A258" s="3">
        <v>2671.0</v>
      </c>
      <c r="B258" s="3" t="s">
        <v>239</v>
      </c>
      <c r="C258" s="3" t="s">
        <v>408</v>
      </c>
      <c r="D258" s="3" t="s">
        <v>615</v>
      </c>
      <c r="E258" s="3" t="s">
        <v>616</v>
      </c>
      <c r="F258" s="3" t="s">
        <v>617</v>
      </c>
      <c r="G258" s="3" t="s">
        <v>22</v>
      </c>
      <c r="H258" s="3" t="s">
        <v>615</v>
      </c>
      <c r="I258" s="3" t="s">
        <v>618</v>
      </c>
      <c r="J258" s="3" t="s">
        <v>619</v>
      </c>
      <c r="K258" s="3" t="s">
        <v>22</v>
      </c>
      <c r="L258" s="4">
        <v>0.16</v>
      </c>
      <c r="M258" s="5">
        <v>0.18</v>
      </c>
      <c r="N258" s="6">
        <v>0.15</v>
      </c>
      <c r="O258" s="6">
        <v>0.05000000000000002</v>
      </c>
      <c r="P258" s="6">
        <v>0.19</v>
      </c>
      <c r="Q258" s="6">
        <v>0.2</v>
      </c>
      <c r="R258" s="6">
        <v>0.22000000000000003</v>
      </c>
    </row>
    <row r="259" ht="15.75" customHeight="1">
      <c r="A259" s="3">
        <v>2674.0</v>
      </c>
      <c r="B259" s="3" t="s">
        <v>239</v>
      </c>
      <c r="C259" s="3" t="s">
        <v>408</v>
      </c>
      <c r="D259" s="3" t="s">
        <v>615</v>
      </c>
      <c r="E259" s="3" t="s">
        <v>616</v>
      </c>
      <c r="F259" s="3" t="s">
        <v>620</v>
      </c>
      <c r="G259" s="3" t="s">
        <v>22</v>
      </c>
      <c r="H259" s="3" t="s">
        <v>615</v>
      </c>
      <c r="I259" s="3" t="s">
        <v>618</v>
      </c>
      <c r="J259" s="3" t="s">
        <v>621</v>
      </c>
      <c r="K259" s="3" t="s">
        <v>22</v>
      </c>
      <c r="L259" s="4">
        <v>0.16</v>
      </c>
      <c r="M259" s="5">
        <v>0.18</v>
      </c>
      <c r="N259" s="6">
        <v>0.15</v>
      </c>
      <c r="O259" s="6">
        <v>0.05000000000000002</v>
      </c>
      <c r="P259" s="6">
        <v>0.19</v>
      </c>
      <c r="Q259" s="6">
        <v>0.2</v>
      </c>
      <c r="R259" s="6">
        <v>0.22000000000000003</v>
      </c>
    </row>
    <row r="260" ht="15.75" customHeight="1">
      <c r="A260" s="3">
        <v>2754.0</v>
      </c>
      <c r="B260" s="3" t="s">
        <v>239</v>
      </c>
      <c r="C260" s="3" t="s">
        <v>408</v>
      </c>
      <c r="D260" s="3" t="s">
        <v>615</v>
      </c>
      <c r="E260" s="3" t="s">
        <v>616</v>
      </c>
      <c r="F260" s="3" t="s">
        <v>622</v>
      </c>
      <c r="G260" s="3" t="s">
        <v>22</v>
      </c>
      <c r="H260" s="3" t="s">
        <v>615</v>
      </c>
      <c r="I260" s="3" t="s">
        <v>618</v>
      </c>
      <c r="J260" s="3" t="s">
        <v>623</v>
      </c>
      <c r="K260" s="3" t="s">
        <v>22</v>
      </c>
      <c r="L260" s="4">
        <v>0.18</v>
      </c>
      <c r="M260" s="5">
        <v>0.21</v>
      </c>
      <c r="N260" s="6">
        <v>0.08</v>
      </c>
      <c r="O260" s="6">
        <v>0.09999999999999999</v>
      </c>
      <c r="P260" s="6">
        <v>0.16999999999999998</v>
      </c>
      <c r="Q260" s="6">
        <v>0.18</v>
      </c>
      <c r="R260" s="6">
        <v>0.198</v>
      </c>
    </row>
    <row r="261" ht="15.75" customHeight="1">
      <c r="A261" s="3">
        <v>3429.0</v>
      </c>
      <c r="B261" s="3" t="s">
        <v>239</v>
      </c>
      <c r="C261" s="3" t="s">
        <v>408</v>
      </c>
      <c r="D261" s="3" t="s">
        <v>615</v>
      </c>
      <c r="E261" s="3" t="s">
        <v>616</v>
      </c>
      <c r="F261" s="3" t="s">
        <v>624</v>
      </c>
      <c r="G261" s="3" t="s">
        <v>22</v>
      </c>
      <c r="H261" s="3" t="s">
        <v>615</v>
      </c>
      <c r="I261" s="3" t="s">
        <v>618</v>
      </c>
      <c r="J261" s="3" t="s">
        <v>625</v>
      </c>
      <c r="K261" s="3" t="s">
        <v>22</v>
      </c>
      <c r="L261" s="4">
        <v>0.07</v>
      </c>
      <c r="M261" s="5">
        <v>0.08</v>
      </c>
      <c r="N261" s="6">
        <v>0.14333333333333328</v>
      </c>
      <c r="O261" s="6" t="s">
        <v>27</v>
      </c>
      <c r="P261" s="6">
        <v>0.14333333333333328</v>
      </c>
      <c r="Q261" s="6">
        <v>0.14333333333333328</v>
      </c>
      <c r="R261" s="6">
        <v>0.14333333333333328</v>
      </c>
    </row>
    <row r="262" ht="15.75" customHeight="1">
      <c r="A262" s="3">
        <v>3560.0</v>
      </c>
      <c r="B262" s="3" t="s">
        <v>239</v>
      </c>
      <c r="C262" s="3" t="s">
        <v>408</v>
      </c>
      <c r="D262" s="3" t="s">
        <v>615</v>
      </c>
      <c r="E262" s="3" t="s">
        <v>616</v>
      </c>
      <c r="F262" s="3" t="s">
        <v>626</v>
      </c>
      <c r="G262" s="3" t="s">
        <v>22</v>
      </c>
      <c r="H262" s="3" t="s">
        <v>615</v>
      </c>
      <c r="I262" s="3" t="s">
        <v>618</v>
      </c>
      <c r="J262" s="3" t="s">
        <v>627</v>
      </c>
      <c r="K262" s="3" t="s">
        <v>22</v>
      </c>
      <c r="L262" s="4">
        <v>0.1</v>
      </c>
      <c r="M262" s="5">
        <v>0.12</v>
      </c>
      <c r="N262" s="6">
        <v>0.15</v>
      </c>
      <c r="O262" s="6" t="s">
        <v>27</v>
      </c>
      <c r="P262" s="6">
        <v>0.15</v>
      </c>
      <c r="Q262" s="6">
        <v>0.15</v>
      </c>
      <c r="R262" s="6">
        <v>0.15</v>
      </c>
    </row>
    <row r="263" ht="15.75" customHeight="1">
      <c r="A263" s="3">
        <v>3561.0</v>
      </c>
      <c r="B263" s="3" t="s">
        <v>239</v>
      </c>
      <c r="C263" s="3" t="s">
        <v>408</v>
      </c>
      <c r="D263" s="3" t="s">
        <v>615</v>
      </c>
      <c r="E263" s="3" t="s">
        <v>616</v>
      </c>
      <c r="F263" s="3" t="s">
        <v>628</v>
      </c>
      <c r="G263" s="3" t="s">
        <v>22</v>
      </c>
      <c r="H263" s="3" t="s">
        <v>615</v>
      </c>
      <c r="I263" s="3" t="s">
        <v>618</v>
      </c>
      <c r="J263" s="3" t="s">
        <v>629</v>
      </c>
      <c r="K263" s="3" t="s">
        <v>22</v>
      </c>
      <c r="L263" s="4">
        <v>0.16</v>
      </c>
      <c r="M263" s="5">
        <v>0.18</v>
      </c>
      <c r="N263" s="6">
        <v>0.15</v>
      </c>
      <c r="O263" s="6">
        <v>0.05000000000000002</v>
      </c>
      <c r="P263" s="6">
        <v>0.19</v>
      </c>
      <c r="Q263" s="6">
        <v>0.2</v>
      </c>
      <c r="R263" s="6">
        <v>0.22000000000000003</v>
      </c>
    </row>
    <row r="264" ht="15.75" customHeight="1">
      <c r="A264" s="3">
        <v>3562.0</v>
      </c>
      <c r="B264" s="3" t="s">
        <v>239</v>
      </c>
      <c r="C264" s="3" t="s">
        <v>408</v>
      </c>
      <c r="D264" s="3" t="s">
        <v>615</v>
      </c>
      <c r="E264" s="3" t="s">
        <v>616</v>
      </c>
      <c r="F264" s="3" t="s">
        <v>630</v>
      </c>
      <c r="G264" s="3" t="s">
        <v>22</v>
      </c>
      <c r="H264" s="3" t="s">
        <v>615</v>
      </c>
      <c r="I264" s="3" t="s">
        <v>618</v>
      </c>
      <c r="J264" s="3" t="s">
        <v>631</v>
      </c>
      <c r="K264" s="3" t="s">
        <v>22</v>
      </c>
      <c r="L264" s="4">
        <v>0.16</v>
      </c>
      <c r="M264" s="5">
        <v>0.18</v>
      </c>
      <c r="N264" s="6">
        <v>0.14333333333333328</v>
      </c>
      <c r="O264" s="6">
        <v>0.056666666666666726</v>
      </c>
      <c r="P264" s="6">
        <v>0.19</v>
      </c>
      <c r="Q264" s="6">
        <v>0.2</v>
      </c>
      <c r="R264" s="6">
        <v>0.22000000000000003</v>
      </c>
    </row>
    <row r="265" ht="15.75" customHeight="1">
      <c r="A265" s="3">
        <v>3563.0</v>
      </c>
      <c r="B265" s="3" t="s">
        <v>239</v>
      </c>
      <c r="C265" s="3" t="s">
        <v>408</v>
      </c>
      <c r="D265" s="3" t="s">
        <v>615</v>
      </c>
      <c r="E265" s="3" t="s">
        <v>616</v>
      </c>
      <c r="F265" s="3" t="s">
        <v>632</v>
      </c>
      <c r="G265" s="3" t="s">
        <v>22</v>
      </c>
      <c r="H265" s="3" t="s">
        <v>615</v>
      </c>
      <c r="I265" s="3" t="s">
        <v>618</v>
      </c>
      <c r="J265" s="3" t="s">
        <v>633</v>
      </c>
      <c r="K265" s="3" t="s">
        <v>22</v>
      </c>
      <c r="L265" s="4">
        <v>0.16</v>
      </c>
      <c r="M265" s="5">
        <v>0.18</v>
      </c>
      <c r="N265" s="6">
        <v>0.14333333333333328</v>
      </c>
      <c r="O265" s="6">
        <v>0.03666666666666671</v>
      </c>
      <c r="P265" s="6">
        <v>0.16999999999999998</v>
      </c>
      <c r="Q265" s="6">
        <v>0.18</v>
      </c>
      <c r="R265" s="6">
        <v>0.198</v>
      </c>
    </row>
    <row r="266" ht="15.75" customHeight="1">
      <c r="A266" s="3">
        <v>3564.0</v>
      </c>
      <c r="B266" s="3" t="s">
        <v>239</v>
      </c>
      <c r="C266" s="3" t="s">
        <v>408</v>
      </c>
      <c r="D266" s="3" t="s">
        <v>615</v>
      </c>
      <c r="E266" s="3" t="s">
        <v>616</v>
      </c>
      <c r="F266" s="3" t="s">
        <v>634</v>
      </c>
      <c r="G266" s="3" t="s">
        <v>22</v>
      </c>
      <c r="H266" s="3" t="s">
        <v>615</v>
      </c>
      <c r="I266" s="3" t="s">
        <v>618</v>
      </c>
      <c r="J266" s="3" t="s">
        <v>635</v>
      </c>
      <c r="K266" s="3" t="s">
        <v>22</v>
      </c>
      <c r="L266" s="4">
        <v>0.16</v>
      </c>
      <c r="M266" s="5">
        <v>0.18</v>
      </c>
      <c r="N266" s="6">
        <v>0.15</v>
      </c>
      <c r="O266" s="6">
        <v>0.05000000000000002</v>
      </c>
      <c r="P266" s="6">
        <v>0.19</v>
      </c>
      <c r="Q266" s="6">
        <v>0.2</v>
      </c>
      <c r="R266" s="6">
        <v>0.22000000000000003</v>
      </c>
    </row>
    <row r="267" ht="15.75" customHeight="1">
      <c r="A267" s="3">
        <v>3565.0</v>
      </c>
      <c r="B267" s="3" t="s">
        <v>239</v>
      </c>
      <c r="C267" s="3" t="s">
        <v>408</v>
      </c>
      <c r="D267" s="3" t="s">
        <v>615</v>
      </c>
      <c r="E267" s="3" t="s">
        <v>616</v>
      </c>
      <c r="F267" s="3" t="s">
        <v>636</v>
      </c>
      <c r="G267" s="3" t="s">
        <v>22</v>
      </c>
      <c r="H267" s="3" t="s">
        <v>615</v>
      </c>
      <c r="I267" s="3" t="s">
        <v>618</v>
      </c>
      <c r="J267" s="3" t="s">
        <v>637</v>
      </c>
      <c r="K267" s="3" t="s">
        <v>22</v>
      </c>
      <c r="L267" s="4">
        <v>0.16</v>
      </c>
      <c r="M267" s="5">
        <v>0.18</v>
      </c>
      <c r="N267" s="6">
        <v>0.15</v>
      </c>
      <c r="O267" s="6">
        <v>0.03</v>
      </c>
      <c r="P267" s="6">
        <v>0.16999999999999998</v>
      </c>
      <c r="Q267" s="6">
        <v>0.18</v>
      </c>
      <c r="R267" s="6">
        <v>0.198</v>
      </c>
    </row>
    <row r="268" ht="15.75" customHeight="1">
      <c r="A268" s="3">
        <v>3566.0</v>
      </c>
      <c r="B268" s="3" t="s">
        <v>239</v>
      </c>
      <c r="C268" s="3" t="s">
        <v>408</v>
      </c>
      <c r="D268" s="3" t="s">
        <v>615</v>
      </c>
      <c r="E268" s="3" t="s">
        <v>616</v>
      </c>
      <c r="F268" s="3" t="s">
        <v>638</v>
      </c>
      <c r="G268" s="3" t="s">
        <v>22</v>
      </c>
      <c r="H268" s="3" t="s">
        <v>615</v>
      </c>
      <c r="I268" s="3" t="s">
        <v>618</v>
      </c>
      <c r="J268" s="3" t="s">
        <v>639</v>
      </c>
      <c r="K268" s="3" t="s">
        <v>22</v>
      </c>
      <c r="L268" s="4">
        <v>0.16</v>
      </c>
      <c r="M268" s="5">
        <v>0.18</v>
      </c>
      <c r="N268" s="6">
        <v>0.15</v>
      </c>
      <c r="O268" s="6">
        <v>0.05000000000000002</v>
      </c>
      <c r="P268" s="6">
        <v>0.19</v>
      </c>
      <c r="Q268" s="6">
        <v>0.2</v>
      </c>
      <c r="R268" s="6">
        <v>0.22000000000000003</v>
      </c>
    </row>
    <row r="269" ht="15.75" customHeight="1">
      <c r="A269" s="3">
        <v>3568.0</v>
      </c>
      <c r="B269" s="3" t="s">
        <v>239</v>
      </c>
      <c r="C269" s="3" t="s">
        <v>408</v>
      </c>
      <c r="D269" s="3" t="s">
        <v>615</v>
      </c>
      <c r="E269" s="3" t="s">
        <v>616</v>
      </c>
      <c r="F269" s="3" t="s">
        <v>640</v>
      </c>
      <c r="G269" s="3" t="s">
        <v>22</v>
      </c>
      <c r="H269" s="3" t="s">
        <v>615</v>
      </c>
      <c r="I269" s="3" t="s">
        <v>618</v>
      </c>
      <c r="J269" s="3" t="s">
        <v>641</v>
      </c>
      <c r="K269" s="3" t="s">
        <v>22</v>
      </c>
      <c r="L269" s="4">
        <v>0.16</v>
      </c>
      <c r="M269" s="5">
        <v>0.18</v>
      </c>
      <c r="N269" s="6">
        <v>0.15</v>
      </c>
      <c r="O269" s="6">
        <v>0.05000000000000002</v>
      </c>
      <c r="P269" s="6">
        <v>0.19</v>
      </c>
      <c r="Q269" s="6">
        <v>0.2</v>
      </c>
      <c r="R269" s="6">
        <v>0.22000000000000003</v>
      </c>
    </row>
    <row r="270" ht="15.75" customHeight="1">
      <c r="A270" s="3">
        <v>3569.0</v>
      </c>
      <c r="B270" s="3" t="s">
        <v>239</v>
      </c>
      <c r="C270" s="3" t="s">
        <v>408</v>
      </c>
      <c r="D270" s="3" t="s">
        <v>615</v>
      </c>
      <c r="E270" s="3" t="s">
        <v>616</v>
      </c>
      <c r="F270" s="3" t="s">
        <v>642</v>
      </c>
      <c r="G270" s="3" t="s">
        <v>22</v>
      </c>
      <c r="H270" s="3" t="s">
        <v>615</v>
      </c>
      <c r="I270" s="3" t="s">
        <v>618</v>
      </c>
      <c r="J270" s="3" t="s">
        <v>643</v>
      </c>
      <c r="K270" s="3" t="s">
        <v>22</v>
      </c>
      <c r="L270" s="4">
        <v>0.16</v>
      </c>
      <c r="M270" s="5">
        <v>0.18</v>
      </c>
      <c r="N270" s="6">
        <v>0.15</v>
      </c>
      <c r="O270" s="6">
        <v>0.010000000000000009</v>
      </c>
      <c r="P270" s="6">
        <v>0.15</v>
      </c>
      <c r="Q270" s="6">
        <v>0.15</v>
      </c>
      <c r="R270" s="6">
        <v>0.17600000000000002</v>
      </c>
    </row>
    <row r="271" ht="15.75" customHeight="1">
      <c r="A271" s="3">
        <v>300.0</v>
      </c>
      <c r="B271" s="3" t="s">
        <v>239</v>
      </c>
      <c r="C271" s="3" t="s">
        <v>408</v>
      </c>
      <c r="D271" s="3" t="s">
        <v>644</v>
      </c>
      <c r="E271" s="3" t="s">
        <v>645</v>
      </c>
      <c r="F271" s="3" t="s">
        <v>22</v>
      </c>
      <c r="G271" s="3" t="s">
        <v>22</v>
      </c>
      <c r="H271" s="3" t="s">
        <v>646</v>
      </c>
      <c r="I271" s="3" t="s">
        <v>647</v>
      </c>
      <c r="J271" s="3" t="s">
        <v>22</v>
      </c>
      <c r="K271" s="3" t="s">
        <v>22</v>
      </c>
      <c r="L271" s="4">
        <v>0.15</v>
      </c>
      <c r="M271" s="5">
        <v>0.17</v>
      </c>
      <c r="N271" s="6">
        <v>0.1</v>
      </c>
      <c r="O271" s="6">
        <v>0.06</v>
      </c>
      <c r="P271" s="6">
        <v>0.15</v>
      </c>
      <c r="Q271" s="6">
        <v>0.16</v>
      </c>
      <c r="R271" s="6">
        <v>0.17600000000000002</v>
      </c>
    </row>
    <row r="272" ht="15.75" customHeight="1">
      <c r="A272" s="3">
        <v>810.0</v>
      </c>
      <c r="B272" s="3" t="s">
        <v>239</v>
      </c>
      <c r="C272" s="3" t="s">
        <v>408</v>
      </c>
      <c r="D272" s="3" t="s">
        <v>644</v>
      </c>
      <c r="E272" s="3" t="s">
        <v>648</v>
      </c>
      <c r="F272" s="3" t="s">
        <v>22</v>
      </c>
      <c r="G272" s="3" t="s">
        <v>22</v>
      </c>
      <c r="H272" s="3" t="s">
        <v>646</v>
      </c>
      <c r="I272" s="3" t="s">
        <v>649</v>
      </c>
      <c r="J272" s="3" t="s">
        <v>22</v>
      </c>
      <c r="K272" s="3" t="s">
        <v>22</v>
      </c>
      <c r="L272" s="4">
        <v>0.16</v>
      </c>
      <c r="M272" s="5">
        <v>0.18</v>
      </c>
      <c r="N272" s="6">
        <v>0.15</v>
      </c>
      <c r="O272" s="6">
        <v>0.03</v>
      </c>
      <c r="P272" s="6">
        <v>0.16999999999999998</v>
      </c>
      <c r="Q272" s="6">
        <v>0.18</v>
      </c>
      <c r="R272" s="6">
        <v>0.198</v>
      </c>
    </row>
    <row r="273" ht="15.75" customHeight="1">
      <c r="A273" s="3">
        <v>1318.0</v>
      </c>
      <c r="B273" s="3" t="s">
        <v>239</v>
      </c>
      <c r="C273" s="3" t="s">
        <v>408</v>
      </c>
      <c r="D273" s="3" t="s">
        <v>644</v>
      </c>
      <c r="E273" s="3" t="s">
        <v>650</v>
      </c>
      <c r="F273" s="3" t="s">
        <v>651</v>
      </c>
      <c r="G273" s="3" t="s">
        <v>22</v>
      </c>
      <c r="H273" s="3" t="s">
        <v>646</v>
      </c>
      <c r="I273" s="3" t="s">
        <v>652</v>
      </c>
      <c r="J273" s="3" t="s">
        <v>653</v>
      </c>
      <c r="K273" s="3" t="s">
        <v>22</v>
      </c>
      <c r="L273" s="4">
        <v>0.16</v>
      </c>
      <c r="M273" s="5">
        <v>0.18</v>
      </c>
      <c r="N273" s="6">
        <v>0.15</v>
      </c>
      <c r="O273" s="6">
        <v>0.03</v>
      </c>
      <c r="P273" s="6">
        <v>0.16999999999999998</v>
      </c>
      <c r="Q273" s="6">
        <v>0.18</v>
      </c>
      <c r="R273" s="6">
        <v>0.198</v>
      </c>
    </row>
    <row r="274" ht="15.75" customHeight="1">
      <c r="A274" s="3">
        <v>2158.0</v>
      </c>
      <c r="B274" s="3" t="s">
        <v>239</v>
      </c>
      <c r="C274" s="3" t="s">
        <v>408</v>
      </c>
      <c r="D274" s="3" t="s">
        <v>644</v>
      </c>
      <c r="E274" s="3" t="s">
        <v>654</v>
      </c>
      <c r="F274" s="3" t="s">
        <v>655</v>
      </c>
      <c r="G274" s="3" t="s">
        <v>22</v>
      </c>
      <c r="H274" s="3" t="s">
        <v>646</v>
      </c>
      <c r="I274" s="3" t="s">
        <v>656</v>
      </c>
      <c r="J274" s="3" t="s">
        <v>657</v>
      </c>
      <c r="K274" s="3" t="s">
        <v>22</v>
      </c>
      <c r="L274" s="4">
        <v>0.18</v>
      </c>
      <c r="M274" s="5">
        <v>0.21</v>
      </c>
      <c r="N274" s="6">
        <v>0.15</v>
      </c>
      <c r="O274" s="6">
        <v>0.03</v>
      </c>
      <c r="P274" s="6">
        <v>0.16999999999999998</v>
      </c>
      <c r="Q274" s="6">
        <v>0.18</v>
      </c>
      <c r="R274" s="6">
        <v>0.198</v>
      </c>
    </row>
    <row r="275" ht="15.75" customHeight="1">
      <c r="A275" s="3">
        <v>2268.0</v>
      </c>
      <c r="B275" s="3" t="s">
        <v>239</v>
      </c>
      <c r="C275" s="3" t="s">
        <v>408</v>
      </c>
      <c r="D275" s="3" t="s">
        <v>644</v>
      </c>
      <c r="E275" s="3" t="s">
        <v>654</v>
      </c>
      <c r="F275" s="3" t="s">
        <v>658</v>
      </c>
      <c r="G275" s="3" t="s">
        <v>22</v>
      </c>
      <c r="H275" s="3" t="s">
        <v>646</v>
      </c>
      <c r="I275" s="3" t="s">
        <v>656</v>
      </c>
      <c r="J275" s="3" t="s">
        <v>659</v>
      </c>
      <c r="K275" s="3" t="s">
        <v>22</v>
      </c>
      <c r="L275" s="4">
        <v>0.18</v>
      </c>
      <c r="M275" s="5">
        <v>0.21</v>
      </c>
      <c r="N275" s="6">
        <v>0.14333333333333328</v>
      </c>
      <c r="O275" s="6">
        <v>0.056666666666666726</v>
      </c>
      <c r="P275" s="6">
        <v>0.19</v>
      </c>
      <c r="Q275" s="6">
        <v>0.2</v>
      </c>
      <c r="R275" s="6">
        <v>0.22000000000000003</v>
      </c>
    </row>
    <row r="276" ht="15.75" customHeight="1">
      <c r="A276" s="3">
        <v>2269.0</v>
      </c>
      <c r="B276" s="3" t="s">
        <v>239</v>
      </c>
      <c r="C276" s="3" t="s">
        <v>408</v>
      </c>
      <c r="D276" s="3" t="s">
        <v>644</v>
      </c>
      <c r="E276" s="3" t="s">
        <v>654</v>
      </c>
      <c r="F276" s="3" t="s">
        <v>660</v>
      </c>
      <c r="G276" s="3" t="s">
        <v>22</v>
      </c>
      <c r="H276" s="3" t="s">
        <v>646</v>
      </c>
      <c r="I276" s="3" t="s">
        <v>656</v>
      </c>
      <c r="J276" s="3" t="s">
        <v>661</v>
      </c>
      <c r="K276" s="3" t="s">
        <v>22</v>
      </c>
      <c r="L276" s="4">
        <v>0.18</v>
      </c>
      <c r="M276" s="5">
        <v>0.21</v>
      </c>
      <c r="N276" s="6">
        <v>0.15</v>
      </c>
      <c r="O276" s="6">
        <v>0.03</v>
      </c>
      <c r="P276" s="6">
        <v>0.16999999999999998</v>
      </c>
      <c r="Q276" s="6">
        <v>0.18</v>
      </c>
      <c r="R276" s="6">
        <v>0.198</v>
      </c>
    </row>
    <row r="277" ht="15.75" customHeight="1">
      <c r="A277" s="3">
        <v>2288.0</v>
      </c>
      <c r="B277" s="3" t="s">
        <v>239</v>
      </c>
      <c r="C277" s="3" t="s">
        <v>408</v>
      </c>
      <c r="D277" s="3" t="s">
        <v>644</v>
      </c>
      <c r="E277" s="3" t="s">
        <v>654</v>
      </c>
      <c r="F277" s="3" t="s">
        <v>662</v>
      </c>
      <c r="G277" s="3" t="s">
        <v>22</v>
      </c>
      <c r="H277" s="3" t="s">
        <v>646</v>
      </c>
      <c r="I277" s="3" t="s">
        <v>656</v>
      </c>
      <c r="J277" s="3" t="s">
        <v>663</v>
      </c>
      <c r="K277" s="3" t="s">
        <v>22</v>
      </c>
      <c r="L277" s="4">
        <v>0.18</v>
      </c>
      <c r="M277" s="5">
        <v>0.21</v>
      </c>
      <c r="N277" s="6">
        <v>0.15</v>
      </c>
      <c r="O277" s="6">
        <v>0.05000000000000002</v>
      </c>
      <c r="P277" s="6">
        <v>0.19</v>
      </c>
      <c r="Q277" s="6">
        <v>0.2</v>
      </c>
      <c r="R277" s="6">
        <v>0.22000000000000003</v>
      </c>
    </row>
    <row r="278" ht="15.75" customHeight="1">
      <c r="A278" s="3">
        <v>2541.0</v>
      </c>
      <c r="B278" s="3" t="s">
        <v>239</v>
      </c>
      <c r="C278" s="3" t="s">
        <v>408</v>
      </c>
      <c r="D278" s="3" t="s">
        <v>644</v>
      </c>
      <c r="E278" s="3" t="s">
        <v>650</v>
      </c>
      <c r="F278" s="3" t="s">
        <v>664</v>
      </c>
      <c r="G278" s="3" t="s">
        <v>22</v>
      </c>
      <c r="H278" s="3" t="s">
        <v>646</v>
      </c>
      <c r="I278" s="3" t="s">
        <v>652</v>
      </c>
      <c r="J278" s="3" t="s">
        <v>665</v>
      </c>
      <c r="K278" s="3" t="s">
        <v>22</v>
      </c>
      <c r="L278" s="4">
        <v>0.15</v>
      </c>
      <c r="M278" s="5">
        <v>0.17</v>
      </c>
      <c r="N278" s="6">
        <v>0.13844117647058815</v>
      </c>
      <c r="O278" s="6">
        <v>0.06155882352941186</v>
      </c>
      <c r="P278" s="6">
        <v>0.19</v>
      </c>
      <c r="Q278" s="6">
        <v>0.2</v>
      </c>
      <c r="R278" s="6">
        <v>0.22000000000000003</v>
      </c>
    </row>
    <row r="279" ht="15.75" customHeight="1">
      <c r="A279" s="3">
        <v>2550.0</v>
      </c>
      <c r="B279" s="3" t="s">
        <v>239</v>
      </c>
      <c r="C279" s="3" t="s">
        <v>408</v>
      </c>
      <c r="D279" s="3" t="s">
        <v>644</v>
      </c>
      <c r="E279" s="3" t="s">
        <v>666</v>
      </c>
      <c r="F279" s="3" t="s">
        <v>667</v>
      </c>
      <c r="G279" s="3" t="s">
        <v>22</v>
      </c>
      <c r="H279" s="3" t="s">
        <v>646</v>
      </c>
      <c r="I279" s="3" t="s">
        <v>668</v>
      </c>
      <c r="J279" s="3" t="s">
        <v>669</v>
      </c>
      <c r="K279" s="3" t="s">
        <v>22</v>
      </c>
      <c r="L279" s="4">
        <v>0.2</v>
      </c>
      <c r="M279" s="5">
        <v>0.23</v>
      </c>
      <c r="N279" s="6">
        <v>0.15</v>
      </c>
      <c r="O279" s="6">
        <v>0.07</v>
      </c>
      <c r="P279" s="6">
        <v>0.21</v>
      </c>
      <c r="Q279" s="6">
        <v>0.22</v>
      </c>
      <c r="R279" s="6">
        <v>0.24200000000000002</v>
      </c>
    </row>
    <row r="280" ht="15.75" customHeight="1">
      <c r="A280" s="3">
        <v>2551.0</v>
      </c>
      <c r="B280" s="3" t="s">
        <v>239</v>
      </c>
      <c r="C280" s="3" t="s">
        <v>408</v>
      </c>
      <c r="D280" s="3" t="s">
        <v>644</v>
      </c>
      <c r="E280" s="3" t="s">
        <v>666</v>
      </c>
      <c r="F280" s="3" t="s">
        <v>670</v>
      </c>
      <c r="G280" s="3" t="s">
        <v>22</v>
      </c>
      <c r="H280" s="3" t="s">
        <v>646</v>
      </c>
      <c r="I280" s="3" t="s">
        <v>668</v>
      </c>
      <c r="J280" s="3" t="s">
        <v>671</v>
      </c>
      <c r="K280" s="3" t="s">
        <v>22</v>
      </c>
      <c r="L280" s="4">
        <v>0.2</v>
      </c>
      <c r="M280" s="5">
        <v>0.23</v>
      </c>
      <c r="N280" s="6">
        <v>0.15</v>
      </c>
      <c r="O280" s="6">
        <v>0.010000000000000009</v>
      </c>
      <c r="P280" s="6">
        <v>0.15</v>
      </c>
      <c r="Q280" s="6">
        <v>0.15</v>
      </c>
      <c r="R280" s="6">
        <v>0.17600000000000002</v>
      </c>
    </row>
    <row r="281" ht="15.75" customHeight="1">
      <c r="A281" s="3">
        <v>2553.0</v>
      </c>
      <c r="B281" s="3" t="s">
        <v>239</v>
      </c>
      <c r="C281" s="3" t="s">
        <v>408</v>
      </c>
      <c r="D281" s="3" t="s">
        <v>644</v>
      </c>
      <c r="E281" s="3" t="s">
        <v>666</v>
      </c>
      <c r="F281" s="3" t="s">
        <v>672</v>
      </c>
      <c r="G281" s="3" t="s">
        <v>22</v>
      </c>
      <c r="H281" s="3" t="s">
        <v>646</v>
      </c>
      <c r="I281" s="3" t="s">
        <v>668</v>
      </c>
      <c r="J281" s="3" t="s">
        <v>673</v>
      </c>
      <c r="K281" s="3" t="s">
        <v>22</v>
      </c>
      <c r="L281" s="4">
        <v>0.2</v>
      </c>
      <c r="M281" s="5">
        <v>0.23</v>
      </c>
      <c r="N281" s="6">
        <v>0.15</v>
      </c>
      <c r="O281" s="6">
        <v>0.010000000000000009</v>
      </c>
      <c r="P281" s="6">
        <v>0.15</v>
      </c>
      <c r="Q281" s="6">
        <v>0.15</v>
      </c>
      <c r="R281" s="6">
        <v>0.17600000000000002</v>
      </c>
    </row>
    <row r="282" ht="15.75" customHeight="1">
      <c r="A282" s="3">
        <v>2554.0</v>
      </c>
      <c r="B282" s="3" t="s">
        <v>239</v>
      </c>
      <c r="C282" s="3" t="s">
        <v>408</v>
      </c>
      <c r="D282" s="3" t="s">
        <v>644</v>
      </c>
      <c r="E282" s="3" t="s">
        <v>666</v>
      </c>
      <c r="F282" s="3" t="s">
        <v>674</v>
      </c>
      <c r="G282" s="3" t="s">
        <v>22</v>
      </c>
      <c r="H282" s="3" t="s">
        <v>646</v>
      </c>
      <c r="I282" s="3" t="s">
        <v>668</v>
      </c>
      <c r="J282" s="3" t="s">
        <v>675</v>
      </c>
      <c r="K282" s="3" t="s">
        <v>22</v>
      </c>
      <c r="L282" s="4">
        <v>0.2</v>
      </c>
      <c r="M282" s="5">
        <v>0.23</v>
      </c>
      <c r="N282" s="6">
        <v>0.15</v>
      </c>
      <c r="O282" s="6" t="s">
        <v>27</v>
      </c>
      <c r="P282" s="6">
        <v>0.15</v>
      </c>
      <c r="Q282" s="6">
        <v>0.15</v>
      </c>
      <c r="R282" s="6">
        <v>0.15</v>
      </c>
    </row>
    <row r="283" ht="15.75" customHeight="1">
      <c r="A283" s="3">
        <v>2568.0</v>
      </c>
      <c r="B283" s="3" t="s">
        <v>239</v>
      </c>
      <c r="C283" s="3" t="s">
        <v>408</v>
      </c>
      <c r="D283" s="3" t="s">
        <v>644</v>
      </c>
      <c r="E283" s="3" t="s">
        <v>654</v>
      </c>
      <c r="F283" s="3" t="s">
        <v>676</v>
      </c>
      <c r="G283" s="3" t="s">
        <v>22</v>
      </c>
      <c r="H283" s="3" t="s">
        <v>646</v>
      </c>
      <c r="I283" s="3" t="s">
        <v>656</v>
      </c>
      <c r="J283" s="3" t="s">
        <v>677</v>
      </c>
      <c r="K283" s="3" t="s">
        <v>22</v>
      </c>
      <c r="L283" s="4">
        <v>0.18</v>
      </c>
      <c r="M283" s="5">
        <v>0.21</v>
      </c>
      <c r="N283" s="6">
        <v>0.15</v>
      </c>
      <c r="O283" s="6" t="s">
        <v>27</v>
      </c>
      <c r="P283" s="6">
        <v>0.15</v>
      </c>
      <c r="Q283" s="6">
        <v>0.15</v>
      </c>
      <c r="R283" s="6">
        <v>0.15</v>
      </c>
    </row>
    <row r="284" ht="15.75" customHeight="1">
      <c r="A284" s="3">
        <v>2617.0</v>
      </c>
      <c r="B284" s="3" t="s">
        <v>239</v>
      </c>
      <c r="C284" s="3" t="s">
        <v>408</v>
      </c>
      <c r="D284" s="3" t="s">
        <v>644</v>
      </c>
      <c r="E284" s="3" t="s">
        <v>650</v>
      </c>
      <c r="F284" s="3" t="s">
        <v>678</v>
      </c>
      <c r="G284" s="3" t="s">
        <v>22</v>
      </c>
      <c r="H284" s="3" t="s">
        <v>646</v>
      </c>
      <c r="I284" s="3" t="s">
        <v>652</v>
      </c>
      <c r="J284" s="3" t="s">
        <v>679</v>
      </c>
      <c r="K284" s="3" t="s">
        <v>22</v>
      </c>
      <c r="L284" s="4">
        <v>0.16</v>
      </c>
      <c r="M284" s="5">
        <v>0.18</v>
      </c>
      <c r="N284" s="6">
        <v>0.15</v>
      </c>
      <c r="O284" s="6" t="s">
        <v>27</v>
      </c>
      <c r="P284" s="6">
        <v>0.15</v>
      </c>
      <c r="Q284" s="6">
        <v>0.15</v>
      </c>
      <c r="R284" s="6">
        <v>0.15</v>
      </c>
    </row>
    <row r="285" ht="15.75" customHeight="1">
      <c r="A285" s="3">
        <v>2843.0</v>
      </c>
      <c r="B285" s="3" t="s">
        <v>239</v>
      </c>
      <c r="C285" s="3" t="s">
        <v>408</v>
      </c>
      <c r="D285" s="3" t="s">
        <v>644</v>
      </c>
      <c r="E285" s="3" t="s">
        <v>680</v>
      </c>
      <c r="F285" s="3" t="s">
        <v>22</v>
      </c>
      <c r="G285" s="3" t="s">
        <v>22</v>
      </c>
      <c r="H285" s="3" t="s">
        <v>646</v>
      </c>
      <c r="I285" s="3" t="s">
        <v>681</v>
      </c>
      <c r="J285" s="3" t="s">
        <v>22</v>
      </c>
      <c r="K285" s="3" t="s">
        <v>22</v>
      </c>
      <c r="L285" s="4">
        <v>0.14</v>
      </c>
      <c r="M285" s="5">
        <v>0.16</v>
      </c>
      <c r="N285" s="6">
        <v>0.15</v>
      </c>
      <c r="O285" s="6" t="s">
        <v>27</v>
      </c>
      <c r="P285" s="6">
        <v>0.15</v>
      </c>
      <c r="Q285" s="6">
        <v>0.15</v>
      </c>
      <c r="R285" s="6">
        <v>0.15</v>
      </c>
    </row>
    <row r="286" ht="15.75" customHeight="1">
      <c r="A286" s="3">
        <v>3345.0</v>
      </c>
      <c r="B286" s="3" t="s">
        <v>239</v>
      </c>
      <c r="C286" s="3" t="s">
        <v>408</v>
      </c>
      <c r="D286" s="3" t="s">
        <v>644</v>
      </c>
      <c r="E286" s="3" t="s">
        <v>666</v>
      </c>
      <c r="F286" s="3" t="s">
        <v>682</v>
      </c>
      <c r="G286" s="3" t="s">
        <v>22</v>
      </c>
      <c r="H286" s="3" t="s">
        <v>646</v>
      </c>
      <c r="I286" s="3" t="s">
        <v>668</v>
      </c>
      <c r="J286" s="3" t="s">
        <v>683</v>
      </c>
      <c r="K286" s="3" t="s">
        <v>22</v>
      </c>
      <c r="L286" s="4">
        <v>0.2</v>
      </c>
      <c r="M286" s="5">
        <v>0.23</v>
      </c>
      <c r="N286" s="6">
        <v>0.15</v>
      </c>
      <c r="O286" s="6" t="s">
        <v>27</v>
      </c>
      <c r="P286" s="6">
        <v>0.15</v>
      </c>
      <c r="Q286" s="6">
        <v>0.15</v>
      </c>
      <c r="R286" s="6">
        <v>0.15</v>
      </c>
    </row>
    <row r="287" ht="15.75" customHeight="1">
      <c r="A287" s="3">
        <v>3593.0</v>
      </c>
      <c r="B287" s="3" t="s">
        <v>239</v>
      </c>
      <c r="C287" s="3" t="s">
        <v>408</v>
      </c>
      <c r="D287" s="3" t="s">
        <v>644</v>
      </c>
      <c r="E287" s="3" t="s">
        <v>654</v>
      </c>
      <c r="F287" s="3" t="s">
        <v>684</v>
      </c>
      <c r="G287" s="3" t="s">
        <v>22</v>
      </c>
      <c r="H287" s="3" t="s">
        <v>646</v>
      </c>
      <c r="I287" s="3" t="s">
        <v>656</v>
      </c>
      <c r="J287" s="3" t="s">
        <v>685</v>
      </c>
      <c r="K287" s="3" t="s">
        <v>22</v>
      </c>
      <c r="L287" s="4">
        <v>0.18</v>
      </c>
      <c r="M287" s="5">
        <v>0.21</v>
      </c>
      <c r="N287" s="6">
        <v>0.08</v>
      </c>
      <c r="O287" s="6">
        <v>0.06999999999999999</v>
      </c>
      <c r="P287" s="6">
        <v>0.13999999999999999</v>
      </c>
      <c r="Q287" s="6">
        <v>0.15</v>
      </c>
      <c r="R287" s="6">
        <v>0.165</v>
      </c>
    </row>
    <row r="288" ht="15.75" customHeight="1">
      <c r="A288" s="3">
        <v>3594.0</v>
      </c>
      <c r="B288" s="3" t="s">
        <v>239</v>
      </c>
      <c r="C288" s="3" t="s">
        <v>408</v>
      </c>
      <c r="D288" s="3" t="s">
        <v>644</v>
      </c>
      <c r="E288" s="3" t="s">
        <v>654</v>
      </c>
      <c r="F288" s="3" t="s">
        <v>686</v>
      </c>
      <c r="G288" s="3" t="s">
        <v>22</v>
      </c>
      <c r="H288" s="3" t="s">
        <v>646</v>
      </c>
      <c r="I288" s="3" t="s">
        <v>656</v>
      </c>
      <c r="J288" s="3" t="s">
        <v>687</v>
      </c>
      <c r="K288" s="3" t="s">
        <v>22</v>
      </c>
      <c r="L288" s="4">
        <v>0.18</v>
      </c>
      <c r="M288" s="5">
        <v>0.21</v>
      </c>
      <c r="N288" s="6">
        <v>0.13249999999999998</v>
      </c>
      <c r="O288" s="6">
        <v>0.017500000000000016</v>
      </c>
      <c r="P288" s="6">
        <v>0.13999999999999999</v>
      </c>
      <c r="Q288" s="6">
        <v>0.15</v>
      </c>
      <c r="R288" s="6">
        <v>0.165</v>
      </c>
    </row>
    <row r="289" ht="15.75" customHeight="1">
      <c r="A289" s="3">
        <v>3595.0</v>
      </c>
      <c r="B289" s="3" t="s">
        <v>239</v>
      </c>
      <c r="C289" s="3" t="s">
        <v>408</v>
      </c>
      <c r="D289" s="3" t="s">
        <v>644</v>
      </c>
      <c r="E289" s="3" t="s">
        <v>654</v>
      </c>
      <c r="F289" s="3" t="s">
        <v>688</v>
      </c>
      <c r="G289" s="3" t="s">
        <v>22</v>
      </c>
      <c r="H289" s="3" t="s">
        <v>646</v>
      </c>
      <c r="I289" s="3" t="s">
        <v>656</v>
      </c>
      <c r="J289" s="3" t="s">
        <v>689</v>
      </c>
      <c r="K289" s="3" t="s">
        <v>22</v>
      </c>
      <c r="L289" s="4">
        <v>0.18</v>
      </c>
      <c r="M289" s="5">
        <v>0.21</v>
      </c>
      <c r="N289" s="6">
        <v>0.15</v>
      </c>
      <c r="O289" s="6" t="s">
        <v>27</v>
      </c>
      <c r="P289" s="6">
        <v>0.15</v>
      </c>
      <c r="Q289" s="6">
        <v>0.15</v>
      </c>
      <c r="R289" s="6">
        <v>0.15</v>
      </c>
    </row>
    <row r="290" ht="15.75" customHeight="1">
      <c r="A290" s="3">
        <v>3596.0</v>
      </c>
      <c r="B290" s="3" t="s">
        <v>239</v>
      </c>
      <c r="C290" s="3" t="s">
        <v>408</v>
      </c>
      <c r="D290" s="3" t="s">
        <v>644</v>
      </c>
      <c r="E290" s="3" t="s">
        <v>654</v>
      </c>
      <c r="F290" s="3" t="s">
        <v>690</v>
      </c>
      <c r="G290" s="3" t="s">
        <v>22</v>
      </c>
      <c r="H290" s="3" t="s">
        <v>646</v>
      </c>
      <c r="I290" s="3" t="s">
        <v>656</v>
      </c>
      <c r="J290" s="3" t="s">
        <v>691</v>
      </c>
      <c r="K290" s="3" t="s">
        <v>22</v>
      </c>
      <c r="L290" s="4">
        <v>0.18</v>
      </c>
      <c r="M290" s="5">
        <v>0.21</v>
      </c>
      <c r="N290" s="6">
        <v>0.15</v>
      </c>
      <c r="O290" s="6" t="s">
        <v>27</v>
      </c>
      <c r="P290" s="6">
        <v>0.15</v>
      </c>
      <c r="Q290" s="6">
        <v>0.15</v>
      </c>
      <c r="R290" s="6">
        <v>0.15</v>
      </c>
    </row>
    <row r="291" ht="15.75" customHeight="1">
      <c r="A291" s="3">
        <v>3597.0</v>
      </c>
      <c r="B291" s="3" t="s">
        <v>239</v>
      </c>
      <c r="C291" s="3" t="s">
        <v>408</v>
      </c>
      <c r="D291" s="3" t="s">
        <v>644</v>
      </c>
      <c r="E291" s="3" t="s">
        <v>654</v>
      </c>
      <c r="F291" s="3" t="s">
        <v>692</v>
      </c>
      <c r="G291" s="3" t="s">
        <v>22</v>
      </c>
      <c r="H291" s="3" t="s">
        <v>646</v>
      </c>
      <c r="I291" s="3" t="s">
        <v>656</v>
      </c>
      <c r="J291" s="3" t="s">
        <v>693</v>
      </c>
      <c r="K291" s="3" t="s">
        <v>22</v>
      </c>
      <c r="L291" s="4">
        <v>0.18</v>
      </c>
      <c r="M291" s="5">
        <v>0.21</v>
      </c>
      <c r="N291" s="6">
        <v>0.15</v>
      </c>
      <c r="O291" s="6" t="s">
        <v>27</v>
      </c>
      <c r="P291" s="6">
        <v>0.15</v>
      </c>
      <c r="Q291" s="6">
        <v>0.15</v>
      </c>
      <c r="R291" s="6">
        <v>0.15</v>
      </c>
    </row>
    <row r="292" ht="15.75" customHeight="1">
      <c r="A292" s="3">
        <v>3598.0</v>
      </c>
      <c r="B292" s="3" t="s">
        <v>239</v>
      </c>
      <c r="C292" s="3" t="s">
        <v>408</v>
      </c>
      <c r="D292" s="3" t="s">
        <v>644</v>
      </c>
      <c r="E292" s="3" t="s">
        <v>650</v>
      </c>
      <c r="F292" s="3" t="s">
        <v>694</v>
      </c>
      <c r="G292" s="3" t="s">
        <v>22</v>
      </c>
      <c r="H292" s="3" t="s">
        <v>646</v>
      </c>
      <c r="I292" s="3" t="s">
        <v>652</v>
      </c>
      <c r="J292" s="3" t="s">
        <v>695</v>
      </c>
      <c r="K292" s="3" t="s">
        <v>22</v>
      </c>
      <c r="L292" s="4">
        <v>0.18</v>
      </c>
      <c r="M292" s="5">
        <v>0.21</v>
      </c>
      <c r="N292" s="6">
        <v>0.15</v>
      </c>
      <c r="O292" s="6" t="s">
        <v>27</v>
      </c>
      <c r="P292" s="6">
        <v>0.15</v>
      </c>
      <c r="Q292" s="6">
        <v>0.15</v>
      </c>
      <c r="R292" s="6">
        <v>0.15</v>
      </c>
    </row>
    <row r="293" ht="15.75" customHeight="1">
      <c r="A293" s="3">
        <v>3599.0</v>
      </c>
      <c r="B293" s="3" t="s">
        <v>239</v>
      </c>
      <c r="C293" s="3" t="s">
        <v>408</v>
      </c>
      <c r="D293" s="3" t="s">
        <v>644</v>
      </c>
      <c r="E293" s="3" t="s">
        <v>650</v>
      </c>
      <c r="F293" s="3" t="s">
        <v>696</v>
      </c>
      <c r="G293" s="3" t="s">
        <v>22</v>
      </c>
      <c r="H293" s="3" t="s">
        <v>646</v>
      </c>
      <c r="I293" s="3" t="s">
        <v>652</v>
      </c>
      <c r="J293" s="3" t="s">
        <v>697</v>
      </c>
      <c r="K293" s="3" t="s">
        <v>22</v>
      </c>
      <c r="L293" s="4">
        <v>0.18</v>
      </c>
      <c r="M293" s="5">
        <v>0.21</v>
      </c>
      <c r="N293" s="6">
        <v>0.15</v>
      </c>
      <c r="O293" s="6">
        <v>0.03</v>
      </c>
      <c r="P293" s="6">
        <v>0.16999999999999998</v>
      </c>
      <c r="Q293" s="6">
        <v>0.18</v>
      </c>
      <c r="R293" s="6">
        <v>0.198</v>
      </c>
    </row>
    <row r="294" ht="15.75" customHeight="1">
      <c r="A294" s="3">
        <v>3600.0</v>
      </c>
      <c r="B294" s="3" t="s">
        <v>239</v>
      </c>
      <c r="C294" s="3" t="s">
        <v>408</v>
      </c>
      <c r="D294" s="3" t="s">
        <v>644</v>
      </c>
      <c r="E294" s="3" t="s">
        <v>650</v>
      </c>
      <c r="F294" s="3" t="s">
        <v>698</v>
      </c>
      <c r="G294" s="3" t="s">
        <v>22</v>
      </c>
      <c r="H294" s="3" t="s">
        <v>646</v>
      </c>
      <c r="I294" s="3" t="s">
        <v>652</v>
      </c>
      <c r="J294" s="3" t="s">
        <v>699</v>
      </c>
      <c r="K294" s="3" t="s">
        <v>22</v>
      </c>
      <c r="L294" s="4">
        <v>0.18</v>
      </c>
      <c r="M294" s="5">
        <v>0.21</v>
      </c>
      <c r="N294" s="6">
        <v>0.13249999999999998</v>
      </c>
      <c r="O294" s="6">
        <v>0.017500000000000016</v>
      </c>
      <c r="P294" s="6">
        <v>0.13999999999999999</v>
      </c>
      <c r="Q294" s="6">
        <v>0.15</v>
      </c>
      <c r="R294" s="6">
        <v>0.165</v>
      </c>
    </row>
    <row r="295" ht="15.75" customHeight="1">
      <c r="A295" s="3">
        <v>3601.0</v>
      </c>
      <c r="B295" s="3" t="s">
        <v>239</v>
      </c>
      <c r="C295" s="3" t="s">
        <v>408</v>
      </c>
      <c r="D295" s="3" t="s">
        <v>644</v>
      </c>
      <c r="E295" s="3" t="s">
        <v>650</v>
      </c>
      <c r="F295" s="3" t="s">
        <v>700</v>
      </c>
      <c r="G295" s="3" t="s">
        <v>22</v>
      </c>
      <c r="H295" s="3" t="s">
        <v>646</v>
      </c>
      <c r="I295" s="3" t="s">
        <v>652</v>
      </c>
      <c r="J295" s="3" t="s">
        <v>701</v>
      </c>
      <c r="K295" s="3" t="s">
        <v>22</v>
      </c>
      <c r="L295" s="4">
        <v>0.18</v>
      </c>
      <c r="M295" s="5">
        <v>0.21</v>
      </c>
      <c r="N295" s="6">
        <v>0.15</v>
      </c>
      <c r="O295" s="6" t="s">
        <v>27</v>
      </c>
      <c r="P295" s="6">
        <v>0.15</v>
      </c>
      <c r="Q295" s="6">
        <v>0.15</v>
      </c>
      <c r="R295" s="6">
        <v>0.15</v>
      </c>
    </row>
    <row r="296" ht="15.75" customHeight="1">
      <c r="A296" s="3">
        <v>3602.0</v>
      </c>
      <c r="B296" s="3" t="s">
        <v>239</v>
      </c>
      <c r="C296" s="3" t="s">
        <v>408</v>
      </c>
      <c r="D296" s="3" t="s">
        <v>644</v>
      </c>
      <c r="E296" s="3" t="s">
        <v>650</v>
      </c>
      <c r="F296" s="3" t="s">
        <v>702</v>
      </c>
      <c r="G296" s="3" t="s">
        <v>22</v>
      </c>
      <c r="H296" s="3" t="s">
        <v>646</v>
      </c>
      <c r="I296" s="3" t="s">
        <v>652</v>
      </c>
      <c r="J296" s="3" t="s">
        <v>703</v>
      </c>
      <c r="K296" s="3" t="s">
        <v>22</v>
      </c>
      <c r="L296" s="4">
        <v>0.18</v>
      </c>
      <c r="M296" s="5">
        <v>0.21</v>
      </c>
      <c r="N296" s="6">
        <v>0.15</v>
      </c>
      <c r="O296" s="6" t="s">
        <v>27</v>
      </c>
      <c r="P296" s="6">
        <v>0.15</v>
      </c>
      <c r="Q296" s="6">
        <v>0.15</v>
      </c>
      <c r="R296" s="6">
        <v>0.15</v>
      </c>
    </row>
    <row r="297" ht="15.75" customHeight="1">
      <c r="A297" s="3">
        <v>1329.0</v>
      </c>
      <c r="B297" s="3" t="s">
        <v>239</v>
      </c>
      <c r="C297" s="3" t="s">
        <v>408</v>
      </c>
      <c r="D297" s="3" t="s">
        <v>704</v>
      </c>
      <c r="E297" s="3" t="s">
        <v>705</v>
      </c>
      <c r="F297" s="3" t="s">
        <v>706</v>
      </c>
      <c r="G297" s="3" t="s">
        <v>707</v>
      </c>
      <c r="H297" s="3" t="s">
        <v>704</v>
      </c>
      <c r="I297" s="3" t="s">
        <v>708</v>
      </c>
      <c r="J297" s="3" t="s">
        <v>709</v>
      </c>
      <c r="K297" s="3" t="s">
        <v>710</v>
      </c>
      <c r="L297" s="4">
        <v>0.15</v>
      </c>
      <c r="M297" s="5">
        <v>0.17</v>
      </c>
      <c r="N297" s="6">
        <v>0.15</v>
      </c>
      <c r="O297" s="6" t="s">
        <v>27</v>
      </c>
      <c r="P297" s="6">
        <v>0.15</v>
      </c>
      <c r="Q297" s="6">
        <v>0.15</v>
      </c>
      <c r="R297" s="6">
        <v>0.15</v>
      </c>
    </row>
    <row r="298" ht="15.75" customHeight="1">
      <c r="A298" s="3">
        <v>1330.0</v>
      </c>
      <c r="B298" s="3" t="s">
        <v>239</v>
      </c>
      <c r="C298" s="3" t="s">
        <v>408</v>
      </c>
      <c r="D298" s="3" t="s">
        <v>704</v>
      </c>
      <c r="E298" s="3" t="s">
        <v>705</v>
      </c>
      <c r="F298" s="3" t="s">
        <v>711</v>
      </c>
      <c r="G298" s="3" t="s">
        <v>712</v>
      </c>
      <c r="H298" s="3" t="s">
        <v>704</v>
      </c>
      <c r="I298" s="3" t="s">
        <v>708</v>
      </c>
      <c r="J298" s="3" t="s">
        <v>713</v>
      </c>
      <c r="K298" s="3" t="s">
        <v>714</v>
      </c>
      <c r="L298" s="4">
        <v>0.15</v>
      </c>
      <c r="M298" s="5">
        <v>0.17</v>
      </c>
      <c r="N298" s="6">
        <v>0.15</v>
      </c>
      <c r="O298" s="6">
        <v>0.03</v>
      </c>
      <c r="P298" s="6">
        <v>0.16999999999999998</v>
      </c>
      <c r="Q298" s="6">
        <v>0.18</v>
      </c>
      <c r="R298" s="6">
        <v>0.198</v>
      </c>
    </row>
    <row r="299" ht="15.75" customHeight="1">
      <c r="A299" s="3">
        <v>1331.0</v>
      </c>
      <c r="B299" s="3" t="s">
        <v>239</v>
      </c>
      <c r="C299" s="3" t="s">
        <v>408</v>
      </c>
      <c r="D299" s="3" t="s">
        <v>704</v>
      </c>
      <c r="E299" s="3" t="s">
        <v>705</v>
      </c>
      <c r="F299" s="3" t="s">
        <v>711</v>
      </c>
      <c r="G299" s="3" t="s">
        <v>715</v>
      </c>
      <c r="H299" s="3" t="s">
        <v>704</v>
      </c>
      <c r="I299" s="3" t="s">
        <v>708</v>
      </c>
      <c r="J299" s="3" t="s">
        <v>713</v>
      </c>
      <c r="K299" s="3" t="s">
        <v>716</v>
      </c>
      <c r="L299" s="4">
        <v>0.15</v>
      </c>
      <c r="M299" s="5">
        <v>0.17</v>
      </c>
      <c r="N299" s="6">
        <v>0.15</v>
      </c>
      <c r="O299" s="6" t="s">
        <v>27</v>
      </c>
      <c r="P299" s="6">
        <v>0.15</v>
      </c>
      <c r="Q299" s="6">
        <v>0.15</v>
      </c>
      <c r="R299" s="6">
        <v>0.15</v>
      </c>
    </row>
    <row r="300" ht="15.75" customHeight="1">
      <c r="A300" s="3">
        <v>1332.0</v>
      </c>
      <c r="B300" s="3" t="s">
        <v>239</v>
      </c>
      <c r="C300" s="3" t="s">
        <v>408</v>
      </c>
      <c r="D300" s="3" t="s">
        <v>704</v>
      </c>
      <c r="E300" s="3" t="s">
        <v>705</v>
      </c>
      <c r="F300" s="3" t="s">
        <v>717</v>
      </c>
      <c r="G300" s="3" t="s">
        <v>718</v>
      </c>
      <c r="H300" s="3" t="s">
        <v>704</v>
      </c>
      <c r="I300" s="3" t="s">
        <v>708</v>
      </c>
      <c r="J300" s="3" t="s">
        <v>719</v>
      </c>
      <c r="K300" s="3" t="s">
        <v>720</v>
      </c>
      <c r="L300" s="4">
        <v>0.15</v>
      </c>
      <c r="M300" s="5">
        <v>0.17</v>
      </c>
      <c r="N300" s="6">
        <v>0.15</v>
      </c>
      <c r="O300" s="6" t="s">
        <v>27</v>
      </c>
      <c r="P300" s="6">
        <v>0.15</v>
      </c>
      <c r="Q300" s="6">
        <v>0.15</v>
      </c>
      <c r="R300" s="6">
        <v>0.15</v>
      </c>
    </row>
    <row r="301" ht="15.75" customHeight="1">
      <c r="A301" s="3">
        <v>1572.0</v>
      </c>
      <c r="B301" s="3" t="s">
        <v>239</v>
      </c>
      <c r="C301" s="3" t="s">
        <v>408</v>
      </c>
      <c r="D301" s="3" t="s">
        <v>704</v>
      </c>
      <c r="E301" s="3" t="s">
        <v>705</v>
      </c>
      <c r="F301" s="3" t="s">
        <v>721</v>
      </c>
      <c r="G301" s="3" t="s">
        <v>22</v>
      </c>
      <c r="H301" s="3" t="s">
        <v>704</v>
      </c>
      <c r="I301" s="3" t="s">
        <v>708</v>
      </c>
      <c r="J301" s="3" t="s">
        <v>722</v>
      </c>
      <c r="K301" s="3" t="s">
        <v>22</v>
      </c>
      <c r="L301" s="4">
        <v>0.18</v>
      </c>
      <c r="M301" s="5">
        <v>0.21</v>
      </c>
      <c r="N301" s="6">
        <v>0.15</v>
      </c>
      <c r="O301" s="6" t="s">
        <v>27</v>
      </c>
      <c r="P301" s="6">
        <v>0.15</v>
      </c>
      <c r="Q301" s="6">
        <v>0.15</v>
      </c>
      <c r="R301" s="6">
        <v>0.15</v>
      </c>
    </row>
    <row r="302" ht="15.75" customHeight="1">
      <c r="A302" s="3">
        <v>1623.0</v>
      </c>
      <c r="B302" s="3" t="s">
        <v>239</v>
      </c>
      <c r="C302" s="3" t="s">
        <v>408</v>
      </c>
      <c r="D302" s="3" t="s">
        <v>704</v>
      </c>
      <c r="E302" s="3" t="s">
        <v>705</v>
      </c>
      <c r="F302" s="3" t="s">
        <v>711</v>
      </c>
      <c r="G302" s="3" t="s">
        <v>723</v>
      </c>
      <c r="H302" s="3" t="s">
        <v>704</v>
      </c>
      <c r="I302" s="3" t="s">
        <v>708</v>
      </c>
      <c r="J302" s="3" t="s">
        <v>713</v>
      </c>
      <c r="K302" s="3" t="s">
        <v>724</v>
      </c>
      <c r="L302" s="4">
        <v>0.18</v>
      </c>
      <c r="M302" s="5">
        <v>0.21</v>
      </c>
      <c r="N302" s="6">
        <v>0.15</v>
      </c>
      <c r="O302" s="6">
        <v>0.03</v>
      </c>
      <c r="P302" s="6">
        <v>0.16999999999999998</v>
      </c>
      <c r="Q302" s="6">
        <v>0.18</v>
      </c>
      <c r="R302" s="6">
        <v>0.198</v>
      </c>
    </row>
    <row r="303" ht="15.75" customHeight="1">
      <c r="A303" s="3">
        <v>1631.0</v>
      </c>
      <c r="B303" s="3" t="s">
        <v>239</v>
      </c>
      <c r="C303" s="3" t="s">
        <v>408</v>
      </c>
      <c r="D303" s="3" t="s">
        <v>704</v>
      </c>
      <c r="E303" s="3" t="s">
        <v>705</v>
      </c>
      <c r="F303" s="3" t="s">
        <v>711</v>
      </c>
      <c r="G303" s="3" t="s">
        <v>725</v>
      </c>
      <c r="H303" s="3" t="s">
        <v>704</v>
      </c>
      <c r="I303" s="3" t="s">
        <v>708</v>
      </c>
      <c r="J303" s="3" t="s">
        <v>713</v>
      </c>
      <c r="K303" s="3" t="s">
        <v>726</v>
      </c>
      <c r="L303" s="4">
        <v>0.18</v>
      </c>
      <c r="M303" s="5">
        <v>0.21</v>
      </c>
      <c r="N303" s="6">
        <v>0.15</v>
      </c>
      <c r="O303" s="6" t="s">
        <v>27</v>
      </c>
      <c r="P303" s="6">
        <v>0.15</v>
      </c>
      <c r="Q303" s="6">
        <v>0.15</v>
      </c>
      <c r="R303" s="6">
        <v>0.15</v>
      </c>
    </row>
    <row r="304" ht="15.75" customHeight="1">
      <c r="A304" s="3">
        <v>1632.0</v>
      </c>
      <c r="B304" s="3" t="s">
        <v>239</v>
      </c>
      <c r="C304" s="3" t="s">
        <v>408</v>
      </c>
      <c r="D304" s="3" t="s">
        <v>704</v>
      </c>
      <c r="E304" s="3" t="s">
        <v>705</v>
      </c>
      <c r="F304" s="3" t="s">
        <v>711</v>
      </c>
      <c r="G304" s="3" t="s">
        <v>727</v>
      </c>
      <c r="H304" s="3" t="s">
        <v>704</v>
      </c>
      <c r="I304" s="3" t="s">
        <v>708</v>
      </c>
      <c r="J304" s="3" t="s">
        <v>713</v>
      </c>
      <c r="K304" s="3" t="s">
        <v>728</v>
      </c>
      <c r="L304" s="4">
        <v>0.18</v>
      </c>
      <c r="M304" s="5">
        <v>0.21</v>
      </c>
      <c r="N304" s="6">
        <v>0.15</v>
      </c>
      <c r="O304" s="6">
        <v>0.03</v>
      </c>
      <c r="P304" s="6">
        <v>0.16999999999999998</v>
      </c>
      <c r="Q304" s="6">
        <v>0.18</v>
      </c>
      <c r="R304" s="6">
        <v>0.198</v>
      </c>
    </row>
    <row r="305" ht="15.75" customHeight="1">
      <c r="A305" s="3">
        <v>1636.0</v>
      </c>
      <c r="B305" s="3" t="s">
        <v>239</v>
      </c>
      <c r="C305" s="3" t="s">
        <v>408</v>
      </c>
      <c r="D305" s="3" t="s">
        <v>704</v>
      </c>
      <c r="E305" s="3" t="s">
        <v>705</v>
      </c>
      <c r="F305" s="3" t="s">
        <v>706</v>
      </c>
      <c r="G305" s="3" t="s">
        <v>729</v>
      </c>
      <c r="H305" s="3" t="s">
        <v>704</v>
      </c>
      <c r="I305" s="3" t="s">
        <v>708</v>
      </c>
      <c r="J305" s="3" t="s">
        <v>709</v>
      </c>
      <c r="K305" s="3" t="s">
        <v>730</v>
      </c>
      <c r="L305" s="4">
        <v>0.15</v>
      </c>
      <c r="M305" s="5">
        <v>0.17</v>
      </c>
      <c r="N305" s="6">
        <v>0.15</v>
      </c>
      <c r="O305" s="6">
        <v>0.03</v>
      </c>
      <c r="P305" s="6">
        <v>0.16999999999999998</v>
      </c>
      <c r="Q305" s="6">
        <v>0.18</v>
      </c>
      <c r="R305" s="6">
        <v>0.198</v>
      </c>
    </row>
    <row r="306" ht="15.75" customHeight="1">
      <c r="A306" s="3">
        <v>1637.0</v>
      </c>
      <c r="B306" s="3" t="s">
        <v>239</v>
      </c>
      <c r="C306" s="3" t="s">
        <v>408</v>
      </c>
      <c r="D306" s="3" t="s">
        <v>704</v>
      </c>
      <c r="E306" s="3" t="s">
        <v>731</v>
      </c>
      <c r="F306" s="3" t="s">
        <v>22</v>
      </c>
      <c r="G306" s="3" t="s">
        <v>22</v>
      </c>
      <c r="H306" s="3" t="s">
        <v>704</v>
      </c>
      <c r="I306" s="3" t="s">
        <v>732</v>
      </c>
      <c r="J306" s="3" t="s">
        <v>22</v>
      </c>
      <c r="K306" s="3" t="s">
        <v>22</v>
      </c>
      <c r="L306" s="4">
        <v>0.15</v>
      </c>
      <c r="M306" s="5">
        <v>0.17</v>
      </c>
      <c r="N306" s="6">
        <v>0.15</v>
      </c>
      <c r="O306" s="6">
        <v>0.03</v>
      </c>
      <c r="P306" s="6">
        <v>0.16999999999999998</v>
      </c>
      <c r="Q306" s="6">
        <v>0.18</v>
      </c>
      <c r="R306" s="6">
        <v>0.198</v>
      </c>
    </row>
    <row r="307" ht="15.75" customHeight="1">
      <c r="A307" s="3">
        <v>2255.0</v>
      </c>
      <c r="B307" s="3" t="s">
        <v>239</v>
      </c>
      <c r="C307" s="3" t="s">
        <v>408</v>
      </c>
      <c r="D307" s="3" t="s">
        <v>704</v>
      </c>
      <c r="E307" s="3" t="s">
        <v>705</v>
      </c>
      <c r="F307" s="3" t="s">
        <v>711</v>
      </c>
      <c r="G307" s="3" t="s">
        <v>733</v>
      </c>
      <c r="H307" s="3" t="s">
        <v>704</v>
      </c>
      <c r="I307" s="3" t="s">
        <v>708</v>
      </c>
      <c r="J307" s="3" t="s">
        <v>713</v>
      </c>
      <c r="K307" s="3" t="s">
        <v>734</v>
      </c>
      <c r="L307" s="4">
        <v>0.18</v>
      </c>
      <c r="M307" s="5">
        <v>0.21</v>
      </c>
      <c r="N307" s="6">
        <v>0.15</v>
      </c>
      <c r="O307" s="6">
        <v>0.03</v>
      </c>
      <c r="P307" s="6">
        <v>0.16999999999999998</v>
      </c>
      <c r="Q307" s="6">
        <v>0.18</v>
      </c>
      <c r="R307" s="6">
        <v>0.198</v>
      </c>
    </row>
    <row r="308" ht="15.75" customHeight="1">
      <c r="A308" s="3">
        <v>2275.0</v>
      </c>
      <c r="B308" s="3" t="s">
        <v>239</v>
      </c>
      <c r="C308" s="3" t="s">
        <v>408</v>
      </c>
      <c r="D308" s="3" t="s">
        <v>704</v>
      </c>
      <c r="E308" s="3" t="s">
        <v>705</v>
      </c>
      <c r="F308" s="3" t="s">
        <v>711</v>
      </c>
      <c r="G308" s="3" t="s">
        <v>735</v>
      </c>
      <c r="H308" s="3" t="s">
        <v>704</v>
      </c>
      <c r="I308" s="3" t="s">
        <v>708</v>
      </c>
      <c r="J308" s="3" t="s">
        <v>713</v>
      </c>
      <c r="K308" s="3" t="s">
        <v>736</v>
      </c>
      <c r="L308" s="4">
        <v>0.18</v>
      </c>
      <c r="M308" s="5">
        <v>0.21</v>
      </c>
      <c r="N308" s="6">
        <v>0.15</v>
      </c>
      <c r="O308" s="6">
        <v>0.03</v>
      </c>
      <c r="P308" s="6">
        <v>0.16999999999999998</v>
      </c>
      <c r="Q308" s="6">
        <v>0.18</v>
      </c>
      <c r="R308" s="6">
        <v>0.198</v>
      </c>
    </row>
    <row r="309" ht="15.75" customHeight="1">
      <c r="A309" s="3">
        <v>2409.0</v>
      </c>
      <c r="B309" s="3" t="s">
        <v>239</v>
      </c>
      <c r="C309" s="3" t="s">
        <v>408</v>
      </c>
      <c r="D309" s="3" t="s">
        <v>704</v>
      </c>
      <c r="E309" s="3" t="s">
        <v>705</v>
      </c>
      <c r="F309" s="3" t="s">
        <v>737</v>
      </c>
      <c r="G309" s="3" t="s">
        <v>22</v>
      </c>
      <c r="H309" s="3" t="s">
        <v>704</v>
      </c>
      <c r="I309" s="3" t="s">
        <v>708</v>
      </c>
      <c r="J309" s="3" t="s">
        <v>738</v>
      </c>
      <c r="K309" s="3" t="s">
        <v>22</v>
      </c>
      <c r="L309" s="4">
        <v>0.18</v>
      </c>
      <c r="M309" s="5">
        <v>0.21</v>
      </c>
      <c r="N309" s="6">
        <v>0.15</v>
      </c>
      <c r="O309" s="6" t="s">
        <v>27</v>
      </c>
      <c r="P309" s="6">
        <v>0.15</v>
      </c>
      <c r="Q309" s="6">
        <v>0.15</v>
      </c>
      <c r="R309" s="6">
        <v>0.15</v>
      </c>
    </row>
    <row r="310" ht="15.75" customHeight="1">
      <c r="A310" s="3">
        <v>2410.0</v>
      </c>
      <c r="B310" s="3" t="s">
        <v>239</v>
      </c>
      <c r="C310" s="3" t="s">
        <v>408</v>
      </c>
      <c r="D310" s="3" t="s">
        <v>704</v>
      </c>
      <c r="E310" s="3" t="s">
        <v>739</v>
      </c>
      <c r="F310" s="3" t="s">
        <v>22</v>
      </c>
      <c r="G310" s="3" t="s">
        <v>22</v>
      </c>
      <c r="H310" s="3" t="s">
        <v>704</v>
      </c>
      <c r="I310" s="3" t="s">
        <v>740</v>
      </c>
      <c r="J310" s="3" t="s">
        <v>22</v>
      </c>
      <c r="K310" s="3" t="s">
        <v>22</v>
      </c>
      <c r="L310" s="4">
        <v>0.18</v>
      </c>
      <c r="M310" s="5">
        <v>0.21</v>
      </c>
      <c r="N310" s="6">
        <v>0.15</v>
      </c>
      <c r="O310" s="6">
        <v>0.03</v>
      </c>
      <c r="P310" s="6">
        <v>0.16999999999999998</v>
      </c>
      <c r="Q310" s="6">
        <v>0.18</v>
      </c>
      <c r="R310" s="6">
        <v>0.198</v>
      </c>
    </row>
    <row r="311" ht="15.75" customHeight="1">
      <c r="A311" s="3">
        <v>2759.0</v>
      </c>
      <c r="B311" s="3" t="s">
        <v>239</v>
      </c>
      <c r="C311" s="3" t="s">
        <v>408</v>
      </c>
      <c r="D311" s="3" t="s">
        <v>704</v>
      </c>
      <c r="E311" s="3" t="s">
        <v>705</v>
      </c>
      <c r="F311" s="3" t="s">
        <v>741</v>
      </c>
      <c r="G311" s="3" t="s">
        <v>22</v>
      </c>
      <c r="H311" s="3" t="s">
        <v>704</v>
      </c>
      <c r="I311" s="3" t="s">
        <v>708</v>
      </c>
      <c r="J311" s="3" t="s">
        <v>742</v>
      </c>
      <c r="K311" s="3" t="s">
        <v>22</v>
      </c>
      <c r="L311" s="4">
        <v>0.15</v>
      </c>
      <c r="M311" s="5">
        <v>0.17</v>
      </c>
      <c r="N311" s="6">
        <v>0.15</v>
      </c>
      <c r="O311" s="6">
        <v>0.03</v>
      </c>
      <c r="P311" s="6">
        <v>0.16999999999999998</v>
      </c>
      <c r="Q311" s="6">
        <v>0.18</v>
      </c>
      <c r="R311" s="6">
        <v>0.198</v>
      </c>
    </row>
    <row r="312" ht="15.75" customHeight="1">
      <c r="A312" s="3">
        <v>3004.0</v>
      </c>
      <c r="B312" s="3" t="s">
        <v>239</v>
      </c>
      <c r="C312" s="3" t="s">
        <v>408</v>
      </c>
      <c r="D312" s="3" t="s">
        <v>704</v>
      </c>
      <c r="E312" s="3" t="s">
        <v>743</v>
      </c>
      <c r="F312" s="3" t="s">
        <v>744</v>
      </c>
      <c r="G312" s="3" t="s">
        <v>22</v>
      </c>
      <c r="H312" s="3" t="s">
        <v>704</v>
      </c>
      <c r="I312" s="3" t="s">
        <v>745</v>
      </c>
      <c r="J312" s="3" t="s">
        <v>746</v>
      </c>
      <c r="K312" s="3" t="s">
        <v>22</v>
      </c>
      <c r="L312" s="4">
        <v>0.18</v>
      </c>
      <c r="M312" s="5">
        <v>0.21</v>
      </c>
      <c r="N312" s="6">
        <v>0.13844117647058815</v>
      </c>
      <c r="O312" s="6">
        <v>0.011558823529411844</v>
      </c>
      <c r="P312" s="6">
        <v>0.13999999999999999</v>
      </c>
      <c r="Q312" s="6">
        <v>0.15</v>
      </c>
      <c r="R312" s="6">
        <v>0.165</v>
      </c>
    </row>
    <row r="313" ht="15.75" customHeight="1">
      <c r="A313" s="3">
        <v>3017.0</v>
      </c>
      <c r="B313" s="3" t="s">
        <v>239</v>
      </c>
      <c r="C313" s="3" t="s">
        <v>408</v>
      </c>
      <c r="D313" s="3" t="s">
        <v>704</v>
      </c>
      <c r="E313" s="3" t="s">
        <v>705</v>
      </c>
      <c r="F313" s="3" t="s">
        <v>747</v>
      </c>
      <c r="G313" s="3" t="s">
        <v>748</v>
      </c>
      <c r="H313" s="3" t="s">
        <v>704</v>
      </c>
      <c r="I313" s="3" t="s">
        <v>708</v>
      </c>
      <c r="J313" s="3" t="s">
        <v>749</v>
      </c>
      <c r="K313" s="3" t="s">
        <v>750</v>
      </c>
      <c r="L313" s="4">
        <v>0.15</v>
      </c>
      <c r="M313" s="5">
        <v>0.17</v>
      </c>
      <c r="N313" s="6">
        <v>0.15</v>
      </c>
      <c r="O313" s="6">
        <v>0.05000000000000002</v>
      </c>
      <c r="P313" s="6">
        <v>0.19</v>
      </c>
      <c r="Q313" s="6">
        <v>0.2</v>
      </c>
      <c r="R313" s="6">
        <v>0.22000000000000003</v>
      </c>
    </row>
    <row r="314" ht="15.75" customHeight="1">
      <c r="A314" s="3">
        <v>3018.0</v>
      </c>
      <c r="B314" s="3" t="s">
        <v>239</v>
      </c>
      <c r="C314" s="3" t="s">
        <v>408</v>
      </c>
      <c r="D314" s="3" t="s">
        <v>704</v>
      </c>
      <c r="E314" s="3" t="s">
        <v>705</v>
      </c>
      <c r="F314" s="3" t="s">
        <v>747</v>
      </c>
      <c r="G314" s="3" t="s">
        <v>751</v>
      </c>
      <c r="H314" s="3" t="s">
        <v>704</v>
      </c>
      <c r="I314" s="3" t="s">
        <v>708</v>
      </c>
      <c r="J314" s="3" t="s">
        <v>749</v>
      </c>
      <c r="K314" s="3" t="s">
        <v>752</v>
      </c>
      <c r="L314" s="4">
        <v>0.15</v>
      </c>
      <c r="M314" s="5">
        <v>0.17</v>
      </c>
      <c r="N314" s="6">
        <v>0.15</v>
      </c>
      <c r="O314" s="6">
        <v>0.05000000000000002</v>
      </c>
      <c r="P314" s="6">
        <v>0.19</v>
      </c>
      <c r="Q314" s="6">
        <v>0.2</v>
      </c>
      <c r="R314" s="6">
        <v>0.22000000000000003</v>
      </c>
    </row>
    <row r="315" ht="15.75" customHeight="1">
      <c r="A315" s="3">
        <v>3019.0</v>
      </c>
      <c r="B315" s="3" t="s">
        <v>239</v>
      </c>
      <c r="C315" s="3" t="s">
        <v>408</v>
      </c>
      <c r="D315" s="3" t="s">
        <v>704</v>
      </c>
      <c r="E315" s="3" t="s">
        <v>705</v>
      </c>
      <c r="F315" s="3" t="s">
        <v>747</v>
      </c>
      <c r="G315" s="3" t="s">
        <v>753</v>
      </c>
      <c r="H315" s="3" t="s">
        <v>704</v>
      </c>
      <c r="I315" s="3" t="s">
        <v>708</v>
      </c>
      <c r="J315" s="3" t="s">
        <v>749</v>
      </c>
      <c r="K315" s="3" t="s">
        <v>754</v>
      </c>
      <c r="L315" s="4">
        <v>0.15</v>
      </c>
      <c r="M315" s="5">
        <v>0.17</v>
      </c>
      <c r="N315" s="6">
        <v>0.15</v>
      </c>
      <c r="O315" s="6">
        <v>0.05000000000000002</v>
      </c>
      <c r="P315" s="6">
        <v>0.19</v>
      </c>
      <c r="Q315" s="6">
        <v>0.2</v>
      </c>
      <c r="R315" s="6">
        <v>0.22000000000000003</v>
      </c>
    </row>
    <row r="316" ht="15.75" customHeight="1">
      <c r="A316" s="3">
        <v>3020.0</v>
      </c>
      <c r="B316" s="3" t="s">
        <v>239</v>
      </c>
      <c r="C316" s="3" t="s">
        <v>408</v>
      </c>
      <c r="D316" s="3" t="s">
        <v>704</v>
      </c>
      <c r="E316" s="3" t="s">
        <v>705</v>
      </c>
      <c r="F316" s="3" t="s">
        <v>747</v>
      </c>
      <c r="G316" s="3" t="s">
        <v>755</v>
      </c>
      <c r="H316" s="3" t="s">
        <v>704</v>
      </c>
      <c r="I316" s="3" t="s">
        <v>708</v>
      </c>
      <c r="J316" s="3" t="s">
        <v>749</v>
      </c>
      <c r="K316" s="3" t="s">
        <v>756</v>
      </c>
      <c r="L316" s="4">
        <v>0.15</v>
      </c>
      <c r="M316" s="5">
        <v>0.17</v>
      </c>
      <c r="N316" s="6">
        <v>0.08</v>
      </c>
      <c r="O316" s="6">
        <v>0.12000000000000001</v>
      </c>
      <c r="P316" s="6">
        <v>0.19</v>
      </c>
      <c r="Q316" s="6">
        <v>0.2</v>
      </c>
      <c r="R316" s="6">
        <v>0.22000000000000003</v>
      </c>
    </row>
    <row r="317" ht="15.75" customHeight="1">
      <c r="A317" s="3">
        <v>3021.0</v>
      </c>
      <c r="B317" s="3" t="s">
        <v>239</v>
      </c>
      <c r="C317" s="3" t="s">
        <v>408</v>
      </c>
      <c r="D317" s="3" t="s">
        <v>704</v>
      </c>
      <c r="E317" s="3" t="s">
        <v>705</v>
      </c>
      <c r="F317" s="3" t="s">
        <v>747</v>
      </c>
      <c r="G317" s="3" t="s">
        <v>757</v>
      </c>
      <c r="H317" s="3" t="s">
        <v>704</v>
      </c>
      <c r="I317" s="3" t="s">
        <v>708</v>
      </c>
      <c r="J317" s="3" t="s">
        <v>749</v>
      </c>
      <c r="K317" s="3" t="s">
        <v>758</v>
      </c>
      <c r="L317" s="4">
        <v>0.18</v>
      </c>
      <c r="M317" s="5">
        <v>0.21</v>
      </c>
      <c r="N317" s="6">
        <v>0.13249999999999998</v>
      </c>
      <c r="O317" s="6">
        <v>0.06750000000000003</v>
      </c>
      <c r="P317" s="6">
        <v>0.19</v>
      </c>
      <c r="Q317" s="6">
        <v>0.2</v>
      </c>
      <c r="R317" s="6">
        <v>0.22000000000000003</v>
      </c>
    </row>
    <row r="318" ht="15.75" customHeight="1">
      <c r="A318" s="3">
        <v>3023.0</v>
      </c>
      <c r="B318" s="3" t="s">
        <v>239</v>
      </c>
      <c r="C318" s="3" t="s">
        <v>408</v>
      </c>
      <c r="D318" s="3" t="s">
        <v>704</v>
      </c>
      <c r="E318" s="3" t="s">
        <v>705</v>
      </c>
      <c r="F318" s="3" t="s">
        <v>717</v>
      </c>
      <c r="G318" s="3" t="s">
        <v>759</v>
      </c>
      <c r="H318" s="3" t="s">
        <v>704</v>
      </c>
      <c r="I318" s="3" t="s">
        <v>708</v>
      </c>
      <c r="J318" s="3" t="s">
        <v>719</v>
      </c>
      <c r="K318" s="3" t="s">
        <v>760</v>
      </c>
      <c r="L318" s="4">
        <v>0.15</v>
      </c>
      <c r="M318" s="5">
        <v>0.17</v>
      </c>
      <c r="N318" s="6">
        <v>0.15</v>
      </c>
      <c r="O318" s="6" t="s">
        <v>27</v>
      </c>
      <c r="P318" s="6">
        <v>0.15</v>
      </c>
      <c r="Q318" s="6">
        <v>0.15</v>
      </c>
      <c r="R318" s="6">
        <v>0.15</v>
      </c>
    </row>
    <row r="319" ht="15.75" customHeight="1">
      <c r="A319" s="3">
        <v>3024.0</v>
      </c>
      <c r="B319" s="3" t="s">
        <v>239</v>
      </c>
      <c r="C319" s="3" t="s">
        <v>408</v>
      </c>
      <c r="D319" s="3" t="s">
        <v>704</v>
      </c>
      <c r="E319" s="3" t="s">
        <v>705</v>
      </c>
      <c r="F319" s="3" t="s">
        <v>717</v>
      </c>
      <c r="G319" s="3" t="s">
        <v>761</v>
      </c>
      <c r="H319" s="3" t="s">
        <v>704</v>
      </c>
      <c r="I319" s="3" t="s">
        <v>708</v>
      </c>
      <c r="J319" s="3" t="s">
        <v>719</v>
      </c>
      <c r="K319" s="3" t="s">
        <v>762</v>
      </c>
      <c r="L319" s="4">
        <v>0.15</v>
      </c>
      <c r="M319" s="5">
        <v>0.17</v>
      </c>
      <c r="N319" s="6">
        <v>0.15</v>
      </c>
      <c r="O319" s="6">
        <v>0.010000000000000009</v>
      </c>
      <c r="P319" s="6">
        <v>0.15</v>
      </c>
      <c r="Q319" s="6">
        <v>0.15</v>
      </c>
      <c r="R319" s="6">
        <v>0.17600000000000002</v>
      </c>
    </row>
    <row r="320" ht="15.75" customHeight="1">
      <c r="A320" s="3">
        <v>3025.0</v>
      </c>
      <c r="B320" s="3" t="s">
        <v>239</v>
      </c>
      <c r="C320" s="3" t="s">
        <v>408</v>
      </c>
      <c r="D320" s="3" t="s">
        <v>704</v>
      </c>
      <c r="E320" s="3" t="s">
        <v>705</v>
      </c>
      <c r="F320" s="3" t="s">
        <v>717</v>
      </c>
      <c r="G320" s="3" t="s">
        <v>763</v>
      </c>
      <c r="H320" s="3" t="s">
        <v>704</v>
      </c>
      <c r="I320" s="3" t="s">
        <v>708</v>
      </c>
      <c r="J320" s="3" t="s">
        <v>719</v>
      </c>
      <c r="K320" s="3" t="s">
        <v>764</v>
      </c>
      <c r="L320" s="4">
        <v>0.15</v>
      </c>
      <c r="M320" s="5">
        <v>0.17</v>
      </c>
      <c r="N320" s="6">
        <v>0.15</v>
      </c>
      <c r="O320" s="6">
        <v>0.010000000000000009</v>
      </c>
      <c r="P320" s="6">
        <v>0.15</v>
      </c>
      <c r="Q320" s="6">
        <v>0.15</v>
      </c>
      <c r="R320" s="6">
        <v>0.17600000000000002</v>
      </c>
    </row>
    <row r="321" ht="15.75" customHeight="1">
      <c r="A321" s="3">
        <v>3027.0</v>
      </c>
      <c r="B321" s="3" t="s">
        <v>239</v>
      </c>
      <c r="C321" s="3" t="s">
        <v>408</v>
      </c>
      <c r="D321" s="3" t="s">
        <v>704</v>
      </c>
      <c r="E321" s="3" t="s">
        <v>705</v>
      </c>
      <c r="F321" s="3" t="s">
        <v>717</v>
      </c>
      <c r="G321" s="3" t="s">
        <v>765</v>
      </c>
      <c r="H321" s="3" t="s">
        <v>704</v>
      </c>
      <c r="I321" s="3" t="s">
        <v>708</v>
      </c>
      <c r="J321" s="3" t="s">
        <v>719</v>
      </c>
      <c r="K321" s="3" t="s">
        <v>766</v>
      </c>
      <c r="L321" s="4">
        <v>0.15</v>
      </c>
      <c r="M321" s="5">
        <v>0.17</v>
      </c>
      <c r="N321" s="6">
        <v>0.15</v>
      </c>
      <c r="O321" s="6">
        <v>0.03</v>
      </c>
      <c r="P321" s="6">
        <v>0.16999999999999998</v>
      </c>
      <c r="Q321" s="6">
        <v>0.18</v>
      </c>
      <c r="R321" s="6">
        <v>0.198</v>
      </c>
    </row>
    <row r="322" ht="15.75" customHeight="1">
      <c r="A322" s="3">
        <v>3028.0</v>
      </c>
      <c r="B322" s="3" t="s">
        <v>239</v>
      </c>
      <c r="C322" s="3" t="s">
        <v>408</v>
      </c>
      <c r="D322" s="3" t="s">
        <v>704</v>
      </c>
      <c r="E322" s="3" t="s">
        <v>705</v>
      </c>
      <c r="F322" s="3" t="s">
        <v>717</v>
      </c>
      <c r="G322" s="3" t="s">
        <v>767</v>
      </c>
      <c r="H322" s="3" t="s">
        <v>704</v>
      </c>
      <c r="I322" s="3" t="s">
        <v>708</v>
      </c>
      <c r="J322" s="3" t="s">
        <v>719</v>
      </c>
      <c r="K322" s="3" t="s">
        <v>768</v>
      </c>
      <c r="L322" s="4">
        <v>0.15</v>
      </c>
      <c r="M322" s="5">
        <v>0.17</v>
      </c>
      <c r="N322" s="6">
        <v>0.14999999999999997</v>
      </c>
      <c r="O322" s="6">
        <v>0.030000000000000027</v>
      </c>
      <c r="P322" s="6">
        <v>0.16999999999999998</v>
      </c>
      <c r="Q322" s="6">
        <v>0.18</v>
      </c>
      <c r="R322" s="6">
        <v>0.198</v>
      </c>
    </row>
    <row r="323" ht="15.75" customHeight="1">
      <c r="A323" s="3">
        <v>3042.0</v>
      </c>
      <c r="B323" s="3" t="s">
        <v>239</v>
      </c>
      <c r="C323" s="3" t="s">
        <v>408</v>
      </c>
      <c r="D323" s="3" t="s">
        <v>704</v>
      </c>
      <c r="E323" s="3" t="s">
        <v>705</v>
      </c>
      <c r="F323" s="3" t="s">
        <v>706</v>
      </c>
      <c r="G323" s="3" t="s">
        <v>769</v>
      </c>
      <c r="H323" s="3" t="s">
        <v>704</v>
      </c>
      <c r="I323" s="3" t="s">
        <v>708</v>
      </c>
      <c r="J323" s="3" t="s">
        <v>709</v>
      </c>
      <c r="K323" s="3" t="s">
        <v>770</v>
      </c>
      <c r="L323" s="4">
        <v>0.16</v>
      </c>
      <c r="M323" s="5">
        <v>0.18</v>
      </c>
      <c r="N323" s="6">
        <v>0.15</v>
      </c>
      <c r="O323" s="6">
        <v>0.03</v>
      </c>
      <c r="P323" s="6">
        <v>0.16999999999999998</v>
      </c>
      <c r="Q323" s="6">
        <v>0.18</v>
      </c>
      <c r="R323" s="6">
        <v>0.198</v>
      </c>
    </row>
    <row r="324" ht="15.75" customHeight="1">
      <c r="A324" s="3">
        <v>3043.0</v>
      </c>
      <c r="B324" s="3" t="s">
        <v>239</v>
      </c>
      <c r="C324" s="3" t="s">
        <v>408</v>
      </c>
      <c r="D324" s="3" t="s">
        <v>704</v>
      </c>
      <c r="E324" s="3" t="s">
        <v>705</v>
      </c>
      <c r="F324" s="3" t="s">
        <v>706</v>
      </c>
      <c r="G324" s="3" t="s">
        <v>771</v>
      </c>
      <c r="H324" s="3" t="s">
        <v>704</v>
      </c>
      <c r="I324" s="3" t="s">
        <v>708</v>
      </c>
      <c r="J324" s="3" t="s">
        <v>709</v>
      </c>
      <c r="K324" s="3" t="s">
        <v>772</v>
      </c>
      <c r="L324" s="4">
        <v>0.16</v>
      </c>
      <c r="M324" s="5">
        <v>0.18</v>
      </c>
      <c r="N324" s="6">
        <v>0.14999999999999997</v>
      </c>
      <c r="O324" s="6">
        <v>0.030000000000000027</v>
      </c>
      <c r="P324" s="6">
        <v>0.16999999999999998</v>
      </c>
      <c r="Q324" s="6">
        <v>0.18</v>
      </c>
      <c r="R324" s="6">
        <v>0.198</v>
      </c>
    </row>
    <row r="325" ht="15.75" customHeight="1">
      <c r="A325" s="3">
        <v>3044.0</v>
      </c>
      <c r="B325" s="3" t="s">
        <v>239</v>
      </c>
      <c r="C325" s="3" t="s">
        <v>408</v>
      </c>
      <c r="D325" s="3" t="s">
        <v>704</v>
      </c>
      <c r="E325" s="3" t="s">
        <v>705</v>
      </c>
      <c r="F325" s="3" t="s">
        <v>706</v>
      </c>
      <c r="G325" s="3" t="s">
        <v>773</v>
      </c>
      <c r="H325" s="3" t="s">
        <v>704</v>
      </c>
      <c r="I325" s="3" t="s">
        <v>708</v>
      </c>
      <c r="J325" s="3" t="s">
        <v>709</v>
      </c>
      <c r="K325" s="3" t="s">
        <v>774</v>
      </c>
      <c r="L325" s="4">
        <v>0.15</v>
      </c>
      <c r="M325" s="5">
        <v>0.17</v>
      </c>
      <c r="N325" s="6">
        <v>0.15</v>
      </c>
      <c r="O325" s="6">
        <v>0.03</v>
      </c>
      <c r="P325" s="6">
        <v>0.16999999999999998</v>
      </c>
      <c r="Q325" s="6">
        <v>0.18</v>
      </c>
      <c r="R325" s="6">
        <v>0.198</v>
      </c>
    </row>
    <row r="326" ht="15.75" customHeight="1">
      <c r="A326" s="3">
        <v>3045.0</v>
      </c>
      <c r="B326" s="3" t="s">
        <v>239</v>
      </c>
      <c r="C326" s="3" t="s">
        <v>408</v>
      </c>
      <c r="D326" s="3" t="s">
        <v>704</v>
      </c>
      <c r="E326" s="3" t="s">
        <v>705</v>
      </c>
      <c r="F326" s="3" t="s">
        <v>706</v>
      </c>
      <c r="G326" s="3" t="s">
        <v>775</v>
      </c>
      <c r="H326" s="3" t="s">
        <v>704</v>
      </c>
      <c r="I326" s="3" t="s">
        <v>708</v>
      </c>
      <c r="J326" s="3" t="s">
        <v>709</v>
      </c>
      <c r="K326" s="3" t="s">
        <v>776</v>
      </c>
      <c r="L326" s="4">
        <v>0.15</v>
      </c>
      <c r="M326" s="5">
        <v>0.17</v>
      </c>
      <c r="N326" s="6">
        <v>0.15</v>
      </c>
      <c r="O326" s="6">
        <v>0.03</v>
      </c>
      <c r="P326" s="6">
        <v>0.16999999999999998</v>
      </c>
      <c r="Q326" s="6">
        <v>0.18</v>
      </c>
      <c r="R326" s="6">
        <v>0.198</v>
      </c>
    </row>
    <row r="327" ht="15.75" customHeight="1">
      <c r="A327" s="3">
        <v>3238.0</v>
      </c>
      <c r="B327" s="3" t="s">
        <v>239</v>
      </c>
      <c r="C327" s="3" t="s">
        <v>408</v>
      </c>
      <c r="D327" s="3" t="s">
        <v>704</v>
      </c>
      <c r="E327" s="3" t="s">
        <v>705</v>
      </c>
      <c r="F327" s="3" t="s">
        <v>747</v>
      </c>
      <c r="G327" s="3" t="s">
        <v>777</v>
      </c>
      <c r="H327" s="3" t="s">
        <v>704</v>
      </c>
      <c r="I327" s="3" t="s">
        <v>708</v>
      </c>
      <c r="J327" s="3" t="s">
        <v>749</v>
      </c>
      <c r="K327" s="3" t="s">
        <v>778</v>
      </c>
      <c r="L327" s="4">
        <v>0.15</v>
      </c>
      <c r="M327" s="5">
        <v>0.17</v>
      </c>
      <c r="N327" s="6">
        <v>0.15</v>
      </c>
      <c r="O327" s="6">
        <v>0.03</v>
      </c>
      <c r="P327" s="6">
        <v>0.16999999999999998</v>
      </c>
      <c r="Q327" s="6">
        <v>0.18</v>
      </c>
      <c r="R327" s="6">
        <v>0.198</v>
      </c>
    </row>
    <row r="328" ht="15.75" customHeight="1">
      <c r="A328" s="3">
        <v>3239.0</v>
      </c>
      <c r="B328" s="3" t="s">
        <v>239</v>
      </c>
      <c r="C328" s="3" t="s">
        <v>408</v>
      </c>
      <c r="D328" s="3" t="s">
        <v>704</v>
      </c>
      <c r="E328" s="3" t="s">
        <v>705</v>
      </c>
      <c r="F328" s="3" t="s">
        <v>747</v>
      </c>
      <c r="G328" s="3" t="s">
        <v>779</v>
      </c>
      <c r="H328" s="3" t="s">
        <v>704</v>
      </c>
      <c r="I328" s="3" t="s">
        <v>708</v>
      </c>
      <c r="J328" s="3" t="s">
        <v>749</v>
      </c>
      <c r="K328" s="3" t="s">
        <v>780</v>
      </c>
      <c r="L328" s="4">
        <v>0.15</v>
      </c>
      <c r="M328" s="5">
        <v>0.17</v>
      </c>
      <c r="N328" s="6">
        <v>0.15</v>
      </c>
      <c r="O328" s="6">
        <v>0.03</v>
      </c>
      <c r="P328" s="6">
        <v>0.16999999999999998</v>
      </c>
      <c r="Q328" s="6">
        <v>0.18</v>
      </c>
      <c r="R328" s="6">
        <v>0.198</v>
      </c>
    </row>
    <row r="329" ht="15.75" customHeight="1">
      <c r="A329" s="3">
        <v>3550.0</v>
      </c>
      <c r="B329" s="3" t="s">
        <v>239</v>
      </c>
      <c r="C329" s="3" t="s">
        <v>408</v>
      </c>
      <c r="D329" s="3" t="s">
        <v>704</v>
      </c>
      <c r="E329" s="3" t="s">
        <v>705</v>
      </c>
      <c r="F329" s="3" t="s">
        <v>717</v>
      </c>
      <c r="G329" s="3" t="s">
        <v>781</v>
      </c>
      <c r="H329" s="3" t="s">
        <v>704</v>
      </c>
      <c r="I329" s="3" t="s">
        <v>708</v>
      </c>
      <c r="J329" s="3" t="s">
        <v>719</v>
      </c>
      <c r="K329" s="3" t="s">
        <v>782</v>
      </c>
      <c r="L329" s="4">
        <v>0.1</v>
      </c>
      <c r="M329" s="5">
        <v>0.1</v>
      </c>
      <c r="N329" s="6">
        <v>0.14999999999999997</v>
      </c>
      <c r="O329" s="6">
        <v>0.030000000000000027</v>
      </c>
      <c r="P329" s="6">
        <v>0.16999999999999998</v>
      </c>
      <c r="Q329" s="6">
        <v>0.18</v>
      </c>
      <c r="R329" s="6">
        <v>0.198</v>
      </c>
    </row>
    <row r="330" ht="15.75" customHeight="1">
      <c r="A330" s="3">
        <v>1385.0</v>
      </c>
      <c r="B330" s="3" t="s">
        <v>239</v>
      </c>
      <c r="C330" s="3" t="s">
        <v>408</v>
      </c>
      <c r="D330" s="3" t="s">
        <v>783</v>
      </c>
      <c r="E330" s="3" t="s">
        <v>784</v>
      </c>
      <c r="F330" s="3" t="s">
        <v>785</v>
      </c>
      <c r="G330" s="3" t="s">
        <v>22</v>
      </c>
      <c r="H330" s="3" t="s">
        <v>786</v>
      </c>
      <c r="I330" s="3" t="s">
        <v>787</v>
      </c>
      <c r="J330" s="3" t="s">
        <v>788</v>
      </c>
      <c r="K330" s="3" t="s">
        <v>22</v>
      </c>
      <c r="L330" s="4">
        <v>0.12</v>
      </c>
      <c r="M330" s="5">
        <v>0.14</v>
      </c>
      <c r="N330" s="6">
        <v>0.15</v>
      </c>
      <c r="O330" s="6">
        <v>0.03</v>
      </c>
      <c r="P330" s="6">
        <v>0.16999999999999998</v>
      </c>
      <c r="Q330" s="6">
        <v>0.18</v>
      </c>
      <c r="R330" s="6">
        <v>0.198</v>
      </c>
    </row>
    <row r="331" ht="15.75" customHeight="1">
      <c r="A331" s="3">
        <v>1389.0</v>
      </c>
      <c r="B331" s="3" t="s">
        <v>239</v>
      </c>
      <c r="C331" s="3" t="s">
        <v>408</v>
      </c>
      <c r="D331" s="3" t="s">
        <v>783</v>
      </c>
      <c r="E331" s="3" t="s">
        <v>789</v>
      </c>
      <c r="F331" s="3" t="s">
        <v>790</v>
      </c>
      <c r="G331" s="3" t="s">
        <v>22</v>
      </c>
      <c r="H331" s="3" t="s">
        <v>786</v>
      </c>
      <c r="I331" s="3" t="s">
        <v>791</v>
      </c>
      <c r="J331" s="3" t="s">
        <v>792</v>
      </c>
      <c r="K331" s="3" t="s">
        <v>22</v>
      </c>
      <c r="L331" s="4">
        <v>0.18</v>
      </c>
      <c r="M331" s="5">
        <v>0.21</v>
      </c>
      <c r="N331" s="6">
        <v>0.15</v>
      </c>
      <c r="O331" s="6">
        <v>0.03</v>
      </c>
      <c r="P331" s="6">
        <v>0.16999999999999998</v>
      </c>
      <c r="Q331" s="6">
        <v>0.18</v>
      </c>
      <c r="R331" s="6">
        <v>0.198</v>
      </c>
    </row>
    <row r="332" ht="15.75" customHeight="1">
      <c r="A332" s="3">
        <v>1390.0</v>
      </c>
      <c r="B332" s="3" t="s">
        <v>239</v>
      </c>
      <c r="C332" s="3" t="s">
        <v>408</v>
      </c>
      <c r="D332" s="3" t="s">
        <v>783</v>
      </c>
      <c r="E332" s="3" t="s">
        <v>793</v>
      </c>
      <c r="F332" s="3" t="s">
        <v>22</v>
      </c>
      <c r="G332" s="3" t="s">
        <v>22</v>
      </c>
      <c r="H332" s="3" t="s">
        <v>786</v>
      </c>
      <c r="I332" s="3" t="s">
        <v>794</v>
      </c>
      <c r="J332" s="3" t="s">
        <v>22</v>
      </c>
      <c r="K332" s="3" t="s">
        <v>22</v>
      </c>
      <c r="L332" s="4">
        <v>0.18</v>
      </c>
      <c r="M332" s="5">
        <v>0.21</v>
      </c>
      <c r="N332" s="6">
        <v>0.15</v>
      </c>
      <c r="O332" s="6">
        <v>0.03</v>
      </c>
      <c r="P332" s="6">
        <v>0.16999999999999998</v>
      </c>
      <c r="Q332" s="6">
        <v>0.18</v>
      </c>
      <c r="R332" s="6">
        <v>0.198</v>
      </c>
    </row>
    <row r="333" ht="15.75" customHeight="1">
      <c r="A333" s="3">
        <v>1391.0</v>
      </c>
      <c r="B333" s="3" t="s">
        <v>239</v>
      </c>
      <c r="C333" s="3" t="s">
        <v>408</v>
      </c>
      <c r="D333" s="3" t="s">
        <v>783</v>
      </c>
      <c r="E333" s="3" t="s">
        <v>795</v>
      </c>
      <c r="F333" s="3" t="s">
        <v>796</v>
      </c>
      <c r="G333" s="3" t="s">
        <v>22</v>
      </c>
      <c r="H333" s="3" t="s">
        <v>786</v>
      </c>
      <c r="I333" s="3" t="s">
        <v>797</v>
      </c>
      <c r="J333" s="3" t="s">
        <v>798</v>
      </c>
      <c r="K333" s="3" t="s">
        <v>22</v>
      </c>
      <c r="L333" s="4">
        <v>0.18</v>
      </c>
      <c r="M333" s="5">
        <v>0.21</v>
      </c>
      <c r="N333" s="6">
        <v>0.15</v>
      </c>
      <c r="O333" s="6">
        <v>0.03</v>
      </c>
      <c r="P333" s="6">
        <v>0.16999999999999998</v>
      </c>
      <c r="Q333" s="6">
        <v>0.18</v>
      </c>
      <c r="R333" s="6">
        <v>0.198</v>
      </c>
    </row>
    <row r="334" ht="15.75" customHeight="1">
      <c r="A334" s="3">
        <v>1392.0</v>
      </c>
      <c r="B334" s="3" t="s">
        <v>239</v>
      </c>
      <c r="C334" s="3" t="s">
        <v>408</v>
      </c>
      <c r="D334" s="3" t="s">
        <v>783</v>
      </c>
      <c r="E334" s="3" t="s">
        <v>795</v>
      </c>
      <c r="F334" s="3" t="s">
        <v>799</v>
      </c>
      <c r="G334" s="3" t="s">
        <v>22</v>
      </c>
      <c r="H334" s="3" t="s">
        <v>786</v>
      </c>
      <c r="I334" s="3" t="s">
        <v>797</v>
      </c>
      <c r="J334" s="3" t="s">
        <v>800</v>
      </c>
      <c r="K334" s="3" t="s">
        <v>22</v>
      </c>
      <c r="L334" s="4">
        <v>0.2</v>
      </c>
      <c r="M334" s="5">
        <v>0.23</v>
      </c>
      <c r="N334" s="6">
        <v>0.15</v>
      </c>
      <c r="O334" s="6">
        <v>0.03</v>
      </c>
      <c r="P334" s="6">
        <v>0.16999999999999998</v>
      </c>
      <c r="Q334" s="6">
        <v>0.18</v>
      </c>
      <c r="R334" s="6">
        <v>0.198</v>
      </c>
    </row>
    <row r="335" ht="15.75" customHeight="1">
      <c r="A335" s="3">
        <v>1393.0</v>
      </c>
      <c r="B335" s="3" t="s">
        <v>239</v>
      </c>
      <c r="C335" s="3" t="s">
        <v>408</v>
      </c>
      <c r="D335" s="3" t="s">
        <v>783</v>
      </c>
      <c r="E335" s="3" t="s">
        <v>795</v>
      </c>
      <c r="F335" s="3" t="s">
        <v>801</v>
      </c>
      <c r="G335" s="3" t="s">
        <v>22</v>
      </c>
      <c r="H335" s="3" t="s">
        <v>786</v>
      </c>
      <c r="I335" s="3" t="s">
        <v>797</v>
      </c>
      <c r="J335" s="3" t="s">
        <v>802</v>
      </c>
      <c r="K335" s="3" t="s">
        <v>22</v>
      </c>
      <c r="L335" s="4">
        <v>0.18</v>
      </c>
      <c r="M335" s="5">
        <v>0.21</v>
      </c>
      <c r="N335" s="6">
        <v>0.15</v>
      </c>
      <c r="O335" s="6">
        <v>0.010000000000000009</v>
      </c>
      <c r="P335" s="6">
        <v>0.15</v>
      </c>
      <c r="Q335" s="6">
        <v>0.15</v>
      </c>
      <c r="R335" s="6">
        <v>0.17600000000000002</v>
      </c>
    </row>
    <row r="336" ht="15.75" customHeight="1">
      <c r="A336" s="3">
        <v>1394.0</v>
      </c>
      <c r="B336" s="3" t="s">
        <v>239</v>
      </c>
      <c r="C336" s="3" t="s">
        <v>408</v>
      </c>
      <c r="D336" s="3" t="s">
        <v>783</v>
      </c>
      <c r="E336" s="3" t="s">
        <v>803</v>
      </c>
      <c r="F336" s="3" t="s">
        <v>804</v>
      </c>
      <c r="G336" s="3" t="s">
        <v>22</v>
      </c>
      <c r="H336" s="3" t="s">
        <v>786</v>
      </c>
      <c r="I336" s="3" t="s">
        <v>805</v>
      </c>
      <c r="J336" s="3" t="s">
        <v>806</v>
      </c>
      <c r="K336" s="3" t="s">
        <v>22</v>
      </c>
      <c r="L336" s="4">
        <v>0.18</v>
      </c>
      <c r="M336" s="5">
        <v>0.21</v>
      </c>
      <c r="N336" s="6">
        <v>0.15</v>
      </c>
      <c r="O336" s="6">
        <v>0.03</v>
      </c>
      <c r="P336" s="6">
        <v>0.16999999999999998</v>
      </c>
      <c r="Q336" s="6">
        <v>0.18</v>
      </c>
      <c r="R336" s="6">
        <v>0.198</v>
      </c>
    </row>
    <row r="337" ht="15.75" customHeight="1">
      <c r="A337" s="3">
        <v>1395.0</v>
      </c>
      <c r="B337" s="3" t="s">
        <v>239</v>
      </c>
      <c r="C337" s="3" t="s">
        <v>408</v>
      </c>
      <c r="D337" s="3" t="s">
        <v>783</v>
      </c>
      <c r="E337" s="3" t="s">
        <v>803</v>
      </c>
      <c r="F337" s="3" t="s">
        <v>807</v>
      </c>
      <c r="G337" s="3" t="s">
        <v>22</v>
      </c>
      <c r="H337" s="3" t="s">
        <v>786</v>
      </c>
      <c r="I337" s="3" t="s">
        <v>805</v>
      </c>
      <c r="J337" s="3" t="s">
        <v>808</v>
      </c>
      <c r="K337" s="3" t="s">
        <v>22</v>
      </c>
      <c r="L337" s="4">
        <v>0.18</v>
      </c>
      <c r="M337" s="5">
        <v>0.21</v>
      </c>
      <c r="N337" s="6">
        <v>0.15</v>
      </c>
      <c r="O337" s="6">
        <v>0.03</v>
      </c>
      <c r="P337" s="6">
        <v>0.16999999999999998</v>
      </c>
      <c r="Q337" s="6">
        <v>0.18</v>
      </c>
      <c r="R337" s="6">
        <v>0.198</v>
      </c>
    </row>
    <row r="338" ht="15.75" customHeight="1">
      <c r="A338" s="3">
        <v>1396.0</v>
      </c>
      <c r="B338" s="3" t="s">
        <v>239</v>
      </c>
      <c r="C338" s="3" t="s">
        <v>408</v>
      </c>
      <c r="D338" s="3" t="s">
        <v>783</v>
      </c>
      <c r="E338" s="3" t="s">
        <v>803</v>
      </c>
      <c r="F338" s="3" t="s">
        <v>809</v>
      </c>
      <c r="G338" s="3" t="s">
        <v>22</v>
      </c>
      <c r="H338" s="3" t="s">
        <v>786</v>
      </c>
      <c r="I338" s="3" t="s">
        <v>805</v>
      </c>
      <c r="J338" s="3" t="s">
        <v>810</v>
      </c>
      <c r="K338" s="3" t="s">
        <v>22</v>
      </c>
      <c r="L338" s="4">
        <v>0.18</v>
      </c>
      <c r="M338" s="5">
        <v>0.21</v>
      </c>
      <c r="N338" s="6">
        <v>0.15</v>
      </c>
      <c r="O338" s="6">
        <v>0.03</v>
      </c>
      <c r="P338" s="6">
        <v>0.16999999999999998</v>
      </c>
      <c r="Q338" s="6">
        <v>0.18</v>
      </c>
      <c r="R338" s="6">
        <v>0.198</v>
      </c>
    </row>
    <row r="339" ht="15.75" customHeight="1">
      <c r="A339" s="3">
        <v>1397.0</v>
      </c>
      <c r="B339" s="3" t="s">
        <v>239</v>
      </c>
      <c r="C339" s="3" t="s">
        <v>408</v>
      </c>
      <c r="D339" s="3" t="s">
        <v>783</v>
      </c>
      <c r="E339" s="3" t="s">
        <v>811</v>
      </c>
      <c r="F339" s="3" t="s">
        <v>812</v>
      </c>
      <c r="G339" s="3" t="s">
        <v>22</v>
      </c>
      <c r="H339" s="3" t="s">
        <v>786</v>
      </c>
      <c r="I339" s="3" t="s">
        <v>813</v>
      </c>
      <c r="J339" s="3" t="s">
        <v>814</v>
      </c>
      <c r="K339" s="3" t="s">
        <v>22</v>
      </c>
      <c r="L339" s="4">
        <v>0.18</v>
      </c>
      <c r="M339" s="5">
        <v>0.21</v>
      </c>
      <c r="N339" s="6">
        <v>0.15</v>
      </c>
      <c r="O339" s="6">
        <v>0.03</v>
      </c>
      <c r="P339" s="6">
        <v>0.16999999999999998</v>
      </c>
      <c r="Q339" s="6">
        <v>0.18</v>
      </c>
      <c r="R339" s="6">
        <v>0.198</v>
      </c>
    </row>
    <row r="340" ht="15.75" customHeight="1">
      <c r="A340" s="3">
        <v>1398.0</v>
      </c>
      <c r="B340" s="3" t="s">
        <v>239</v>
      </c>
      <c r="C340" s="3" t="s">
        <v>408</v>
      </c>
      <c r="D340" s="3" t="s">
        <v>783</v>
      </c>
      <c r="E340" s="3" t="s">
        <v>811</v>
      </c>
      <c r="F340" s="3" t="s">
        <v>815</v>
      </c>
      <c r="G340" s="3" t="s">
        <v>22</v>
      </c>
      <c r="H340" s="3" t="s">
        <v>786</v>
      </c>
      <c r="I340" s="3" t="s">
        <v>813</v>
      </c>
      <c r="J340" s="3" t="s">
        <v>816</v>
      </c>
      <c r="K340" s="3" t="s">
        <v>22</v>
      </c>
      <c r="L340" s="4">
        <v>0.18</v>
      </c>
      <c r="M340" s="5">
        <v>0.21</v>
      </c>
      <c r="N340" s="6">
        <v>0.15</v>
      </c>
      <c r="O340" s="6">
        <v>0.010000000000000009</v>
      </c>
      <c r="P340" s="6">
        <v>0.15</v>
      </c>
      <c r="Q340" s="6">
        <v>0.15</v>
      </c>
      <c r="R340" s="6">
        <v>0.17600000000000002</v>
      </c>
    </row>
    <row r="341" ht="15.75" customHeight="1">
      <c r="A341" s="3">
        <v>1399.0</v>
      </c>
      <c r="B341" s="3" t="s">
        <v>239</v>
      </c>
      <c r="C341" s="3" t="s">
        <v>408</v>
      </c>
      <c r="D341" s="3" t="s">
        <v>783</v>
      </c>
      <c r="E341" s="3" t="s">
        <v>811</v>
      </c>
      <c r="F341" s="3" t="s">
        <v>817</v>
      </c>
      <c r="G341" s="3" t="s">
        <v>22</v>
      </c>
      <c r="H341" s="3" t="s">
        <v>786</v>
      </c>
      <c r="I341" s="3" t="s">
        <v>813</v>
      </c>
      <c r="J341" s="3" t="s">
        <v>818</v>
      </c>
      <c r="K341" s="3" t="s">
        <v>22</v>
      </c>
      <c r="L341" s="4">
        <v>0.18</v>
      </c>
      <c r="M341" s="5">
        <v>0.21</v>
      </c>
      <c r="N341" s="6">
        <v>0.15</v>
      </c>
      <c r="O341" s="6">
        <v>0.010000000000000009</v>
      </c>
      <c r="P341" s="6">
        <v>0.15</v>
      </c>
      <c r="Q341" s="6">
        <v>0.15</v>
      </c>
      <c r="R341" s="6">
        <v>0.17600000000000002</v>
      </c>
    </row>
    <row r="342" ht="15.75" customHeight="1">
      <c r="A342" s="3">
        <v>1400.0</v>
      </c>
      <c r="B342" s="3" t="s">
        <v>239</v>
      </c>
      <c r="C342" s="3" t="s">
        <v>408</v>
      </c>
      <c r="D342" s="3" t="s">
        <v>783</v>
      </c>
      <c r="E342" s="3" t="s">
        <v>789</v>
      </c>
      <c r="F342" s="3" t="s">
        <v>819</v>
      </c>
      <c r="G342" s="3" t="s">
        <v>22</v>
      </c>
      <c r="H342" s="3" t="s">
        <v>786</v>
      </c>
      <c r="I342" s="3" t="s">
        <v>791</v>
      </c>
      <c r="J342" s="3" t="s">
        <v>820</v>
      </c>
      <c r="K342" s="3" t="s">
        <v>22</v>
      </c>
      <c r="L342" s="4">
        <v>0.16</v>
      </c>
      <c r="M342" s="5">
        <v>0.18</v>
      </c>
      <c r="N342" s="6">
        <v>0.15</v>
      </c>
      <c r="O342" s="6">
        <v>0.03</v>
      </c>
      <c r="P342" s="6">
        <v>0.16999999999999998</v>
      </c>
      <c r="Q342" s="6">
        <v>0.18</v>
      </c>
      <c r="R342" s="6">
        <v>0.198</v>
      </c>
    </row>
    <row r="343" ht="15.75" customHeight="1">
      <c r="A343" s="3">
        <v>1401.0</v>
      </c>
      <c r="B343" s="3" t="s">
        <v>239</v>
      </c>
      <c r="C343" s="3" t="s">
        <v>408</v>
      </c>
      <c r="D343" s="3" t="s">
        <v>783</v>
      </c>
      <c r="E343" s="3" t="s">
        <v>789</v>
      </c>
      <c r="F343" s="3" t="s">
        <v>821</v>
      </c>
      <c r="G343" s="3" t="s">
        <v>22</v>
      </c>
      <c r="H343" s="3" t="s">
        <v>786</v>
      </c>
      <c r="I343" s="3" t="s">
        <v>791</v>
      </c>
      <c r="J343" s="3" t="s">
        <v>822</v>
      </c>
      <c r="K343" s="3" t="s">
        <v>22</v>
      </c>
      <c r="L343" s="4">
        <v>0.18</v>
      </c>
      <c r="M343" s="5">
        <v>0.21</v>
      </c>
      <c r="N343" s="6">
        <v>0.15</v>
      </c>
      <c r="O343" s="6">
        <v>0.03</v>
      </c>
      <c r="P343" s="6">
        <v>0.16999999999999998</v>
      </c>
      <c r="Q343" s="6">
        <v>0.18</v>
      </c>
      <c r="R343" s="6">
        <v>0.198</v>
      </c>
    </row>
    <row r="344" ht="15.75" customHeight="1">
      <c r="A344" s="3">
        <v>1432.0</v>
      </c>
      <c r="B344" s="3" t="s">
        <v>239</v>
      </c>
      <c r="C344" s="3" t="s">
        <v>408</v>
      </c>
      <c r="D344" s="3" t="s">
        <v>783</v>
      </c>
      <c r="E344" s="3" t="s">
        <v>823</v>
      </c>
      <c r="F344" s="3" t="s">
        <v>824</v>
      </c>
      <c r="G344" s="3" t="s">
        <v>22</v>
      </c>
      <c r="H344" s="3" t="s">
        <v>786</v>
      </c>
      <c r="I344" s="3" t="s">
        <v>825</v>
      </c>
      <c r="J344" s="3" t="s">
        <v>826</v>
      </c>
      <c r="K344" s="3" t="s">
        <v>22</v>
      </c>
      <c r="L344" s="4">
        <v>0.18</v>
      </c>
      <c r="M344" s="5">
        <v>0.21</v>
      </c>
      <c r="N344" s="6">
        <v>0.15</v>
      </c>
      <c r="O344" s="6">
        <v>0.03</v>
      </c>
      <c r="P344" s="6">
        <v>0.16999999999999998</v>
      </c>
      <c r="Q344" s="6">
        <v>0.18</v>
      </c>
      <c r="R344" s="6">
        <v>0.198</v>
      </c>
    </row>
    <row r="345" ht="15.75" customHeight="1">
      <c r="A345" s="3">
        <v>2246.0</v>
      </c>
      <c r="B345" s="3" t="s">
        <v>239</v>
      </c>
      <c r="C345" s="3" t="s">
        <v>408</v>
      </c>
      <c r="D345" s="3" t="s">
        <v>783</v>
      </c>
      <c r="E345" s="3" t="s">
        <v>784</v>
      </c>
      <c r="F345" s="3" t="s">
        <v>827</v>
      </c>
      <c r="G345" s="3" t="s">
        <v>22</v>
      </c>
      <c r="H345" s="3" t="s">
        <v>786</v>
      </c>
      <c r="I345" s="3" t="s">
        <v>787</v>
      </c>
      <c r="J345" s="3" t="s">
        <v>828</v>
      </c>
      <c r="K345" s="3" t="s">
        <v>22</v>
      </c>
      <c r="L345" s="4">
        <v>0.12</v>
      </c>
      <c r="M345" s="5">
        <v>0.14</v>
      </c>
      <c r="N345" s="6">
        <v>0.15</v>
      </c>
      <c r="O345" s="6">
        <v>0.03</v>
      </c>
      <c r="P345" s="6">
        <v>0.16999999999999998</v>
      </c>
      <c r="Q345" s="6">
        <v>0.18</v>
      </c>
      <c r="R345" s="6">
        <v>0.198</v>
      </c>
    </row>
    <row r="346" ht="15.75" customHeight="1">
      <c r="A346" s="3">
        <v>2247.0</v>
      </c>
      <c r="B346" s="3" t="s">
        <v>239</v>
      </c>
      <c r="C346" s="3" t="s">
        <v>408</v>
      </c>
      <c r="D346" s="3" t="s">
        <v>783</v>
      </c>
      <c r="E346" s="3" t="s">
        <v>784</v>
      </c>
      <c r="F346" s="3" t="s">
        <v>829</v>
      </c>
      <c r="G346" s="3" t="s">
        <v>22</v>
      </c>
      <c r="H346" s="3" t="s">
        <v>786</v>
      </c>
      <c r="I346" s="3" t="s">
        <v>787</v>
      </c>
      <c r="J346" s="3" t="s">
        <v>830</v>
      </c>
      <c r="K346" s="3" t="s">
        <v>22</v>
      </c>
      <c r="L346" s="4">
        <v>0.12</v>
      </c>
      <c r="M346" s="5">
        <v>0.14</v>
      </c>
      <c r="N346" s="6">
        <v>0.15</v>
      </c>
      <c r="O346" s="6">
        <v>0.03</v>
      </c>
      <c r="P346" s="6">
        <v>0.16999999999999998</v>
      </c>
      <c r="Q346" s="6">
        <v>0.18</v>
      </c>
      <c r="R346" s="6">
        <v>0.198</v>
      </c>
    </row>
    <row r="347" ht="15.75" customHeight="1">
      <c r="A347" s="3">
        <v>2257.0</v>
      </c>
      <c r="B347" s="3" t="s">
        <v>239</v>
      </c>
      <c r="C347" s="3" t="s">
        <v>408</v>
      </c>
      <c r="D347" s="3" t="s">
        <v>783</v>
      </c>
      <c r="E347" s="3" t="s">
        <v>831</v>
      </c>
      <c r="F347" s="3" t="s">
        <v>832</v>
      </c>
      <c r="G347" s="3" t="s">
        <v>22</v>
      </c>
      <c r="H347" s="3" t="s">
        <v>786</v>
      </c>
      <c r="I347" s="3" t="s">
        <v>833</v>
      </c>
      <c r="J347" s="3" t="s">
        <v>834</v>
      </c>
      <c r="K347" s="3" t="s">
        <v>22</v>
      </c>
      <c r="L347" s="4">
        <v>0.16</v>
      </c>
      <c r="M347" s="5">
        <v>0.18</v>
      </c>
      <c r="N347" s="6">
        <v>0.15</v>
      </c>
      <c r="O347" s="6">
        <v>0.03</v>
      </c>
      <c r="P347" s="6">
        <v>0.16999999999999998</v>
      </c>
      <c r="Q347" s="6">
        <v>0.18</v>
      </c>
      <c r="R347" s="6">
        <v>0.198</v>
      </c>
    </row>
    <row r="348" ht="15.75" customHeight="1">
      <c r="A348" s="3">
        <v>2258.0</v>
      </c>
      <c r="B348" s="3" t="s">
        <v>239</v>
      </c>
      <c r="C348" s="3" t="s">
        <v>408</v>
      </c>
      <c r="D348" s="3" t="s">
        <v>783</v>
      </c>
      <c r="E348" s="3" t="s">
        <v>831</v>
      </c>
      <c r="F348" s="3" t="s">
        <v>835</v>
      </c>
      <c r="G348" s="3" t="s">
        <v>22</v>
      </c>
      <c r="H348" s="3" t="s">
        <v>786</v>
      </c>
      <c r="I348" s="3" t="s">
        <v>833</v>
      </c>
      <c r="J348" s="3" t="s">
        <v>836</v>
      </c>
      <c r="K348" s="3" t="s">
        <v>22</v>
      </c>
      <c r="L348" s="4">
        <v>0.16</v>
      </c>
      <c r="M348" s="5">
        <v>0.18</v>
      </c>
      <c r="N348" s="6">
        <v>0.15</v>
      </c>
      <c r="O348" s="6">
        <v>0.03</v>
      </c>
      <c r="P348" s="6">
        <v>0.16999999999999998</v>
      </c>
      <c r="Q348" s="6">
        <v>0.18</v>
      </c>
      <c r="R348" s="6">
        <v>0.198</v>
      </c>
    </row>
    <row r="349" ht="15.75" customHeight="1">
      <c r="A349" s="3">
        <v>2259.0</v>
      </c>
      <c r="B349" s="3" t="s">
        <v>239</v>
      </c>
      <c r="C349" s="3" t="s">
        <v>408</v>
      </c>
      <c r="D349" s="3" t="s">
        <v>783</v>
      </c>
      <c r="E349" s="3" t="s">
        <v>831</v>
      </c>
      <c r="F349" s="3" t="s">
        <v>837</v>
      </c>
      <c r="G349" s="3" t="s">
        <v>22</v>
      </c>
      <c r="H349" s="3" t="s">
        <v>786</v>
      </c>
      <c r="I349" s="3" t="s">
        <v>833</v>
      </c>
      <c r="J349" s="3" t="s">
        <v>838</v>
      </c>
      <c r="K349" s="3" t="s">
        <v>22</v>
      </c>
      <c r="L349" s="4">
        <v>0.18</v>
      </c>
      <c r="M349" s="5">
        <v>0.21</v>
      </c>
      <c r="N349" s="6">
        <v>0.15</v>
      </c>
      <c r="O349" s="6">
        <v>0.03</v>
      </c>
      <c r="P349" s="6">
        <v>0.16999999999999998</v>
      </c>
      <c r="Q349" s="6">
        <v>0.18</v>
      </c>
      <c r="R349" s="6">
        <v>0.198</v>
      </c>
    </row>
    <row r="350" ht="15.75" customHeight="1">
      <c r="A350" s="3">
        <v>2260.0</v>
      </c>
      <c r="B350" s="3" t="s">
        <v>239</v>
      </c>
      <c r="C350" s="3" t="s">
        <v>408</v>
      </c>
      <c r="D350" s="3" t="s">
        <v>783</v>
      </c>
      <c r="E350" s="3" t="s">
        <v>831</v>
      </c>
      <c r="F350" s="3" t="s">
        <v>839</v>
      </c>
      <c r="G350" s="3" t="s">
        <v>22</v>
      </c>
      <c r="H350" s="3" t="s">
        <v>786</v>
      </c>
      <c r="I350" s="3" t="s">
        <v>833</v>
      </c>
      <c r="J350" s="3" t="s">
        <v>840</v>
      </c>
      <c r="K350" s="3" t="s">
        <v>22</v>
      </c>
      <c r="L350" s="4">
        <v>0.18</v>
      </c>
      <c r="M350" s="5">
        <v>0.21</v>
      </c>
      <c r="N350" s="6">
        <v>0.15</v>
      </c>
      <c r="O350" s="6">
        <v>0.03</v>
      </c>
      <c r="P350" s="6">
        <v>0.16999999999999998</v>
      </c>
      <c r="Q350" s="6">
        <v>0.18</v>
      </c>
      <c r="R350" s="6">
        <v>0.198</v>
      </c>
    </row>
    <row r="351" ht="15.75" customHeight="1">
      <c r="A351" s="3">
        <v>3118.0</v>
      </c>
      <c r="B351" s="3" t="s">
        <v>239</v>
      </c>
      <c r="C351" s="3" t="s">
        <v>408</v>
      </c>
      <c r="D351" s="3" t="s">
        <v>783</v>
      </c>
      <c r="E351" s="3" t="s">
        <v>841</v>
      </c>
      <c r="F351" s="3" t="s">
        <v>22</v>
      </c>
      <c r="G351" s="3" t="s">
        <v>22</v>
      </c>
      <c r="H351" s="3" t="s">
        <v>786</v>
      </c>
      <c r="I351" s="3" t="s">
        <v>842</v>
      </c>
      <c r="J351" s="3" t="s">
        <v>22</v>
      </c>
      <c r="K351" s="3" t="s">
        <v>22</v>
      </c>
      <c r="L351" s="4">
        <v>0.18</v>
      </c>
      <c r="M351" s="5">
        <v>0.21</v>
      </c>
      <c r="N351" s="6">
        <v>0.15</v>
      </c>
      <c r="O351" s="6">
        <v>0.05000000000000002</v>
      </c>
      <c r="P351" s="6">
        <v>0.19</v>
      </c>
      <c r="Q351" s="6">
        <v>0.2</v>
      </c>
      <c r="R351" s="6">
        <v>0.22000000000000003</v>
      </c>
    </row>
    <row r="352" ht="15.75" customHeight="1">
      <c r="A352" s="3">
        <v>3122.0</v>
      </c>
      <c r="B352" s="3" t="s">
        <v>239</v>
      </c>
      <c r="C352" s="3" t="s">
        <v>408</v>
      </c>
      <c r="D352" s="3" t="s">
        <v>783</v>
      </c>
      <c r="E352" s="3" t="s">
        <v>789</v>
      </c>
      <c r="F352" s="3" t="s">
        <v>843</v>
      </c>
      <c r="G352" s="3" t="s">
        <v>22</v>
      </c>
      <c r="H352" s="3" t="s">
        <v>786</v>
      </c>
      <c r="I352" s="3" t="s">
        <v>791</v>
      </c>
      <c r="J352" s="3" t="s">
        <v>844</v>
      </c>
      <c r="K352" s="3" t="s">
        <v>22</v>
      </c>
      <c r="L352" s="4">
        <v>0.18</v>
      </c>
      <c r="M352" s="5">
        <v>0.21</v>
      </c>
      <c r="N352" s="6">
        <v>0.15</v>
      </c>
      <c r="O352" s="6">
        <v>0.03</v>
      </c>
      <c r="P352" s="6">
        <v>0.16999999999999998</v>
      </c>
      <c r="Q352" s="6">
        <v>0.18</v>
      </c>
      <c r="R352" s="6">
        <v>0.198</v>
      </c>
    </row>
    <row r="353" ht="15.75" customHeight="1">
      <c r="A353" s="3">
        <v>3123.0</v>
      </c>
      <c r="B353" s="3" t="s">
        <v>239</v>
      </c>
      <c r="C353" s="3" t="s">
        <v>408</v>
      </c>
      <c r="D353" s="3" t="s">
        <v>783</v>
      </c>
      <c r="E353" s="3" t="s">
        <v>789</v>
      </c>
      <c r="F353" s="3" t="s">
        <v>845</v>
      </c>
      <c r="G353" s="3" t="s">
        <v>22</v>
      </c>
      <c r="H353" s="3" t="s">
        <v>786</v>
      </c>
      <c r="I353" s="3" t="s">
        <v>791</v>
      </c>
      <c r="J353" s="3" t="s">
        <v>846</v>
      </c>
      <c r="K353" s="3" t="s">
        <v>22</v>
      </c>
      <c r="L353" s="4">
        <v>0.18</v>
      </c>
      <c r="M353" s="5">
        <v>0.21</v>
      </c>
      <c r="N353" s="6">
        <v>0.15</v>
      </c>
      <c r="O353" s="6">
        <v>0.03</v>
      </c>
      <c r="P353" s="6">
        <v>0.16999999999999998</v>
      </c>
      <c r="Q353" s="6">
        <v>0.18</v>
      </c>
      <c r="R353" s="6">
        <v>0.198</v>
      </c>
    </row>
    <row r="354" ht="15.75" customHeight="1">
      <c r="A354" s="3">
        <v>3125.0</v>
      </c>
      <c r="B354" s="3" t="s">
        <v>239</v>
      </c>
      <c r="C354" s="3" t="s">
        <v>408</v>
      </c>
      <c r="D354" s="3" t="s">
        <v>783</v>
      </c>
      <c r="E354" s="3" t="s">
        <v>789</v>
      </c>
      <c r="F354" s="3" t="s">
        <v>847</v>
      </c>
      <c r="G354" s="3" t="s">
        <v>22</v>
      </c>
      <c r="H354" s="3" t="s">
        <v>786</v>
      </c>
      <c r="I354" s="3" t="s">
        <v>791</v>
      </c>
      <c r="J354" s="3" t="s">
        <v>848</v>
      </c>
      <c r="K354" s="3" t="s">
        <v>22</v>
      </c>
      <c r="L354" s="4">
        <v>0.18</v>
      </c>
      <c r="M354" s="5">
        <v>0.21</v>
      </c>
      <c r="N354" s="6">
        <v>0.15</v>
      </c>
      <c r="O354" s="6">
        <v>0.03</v>
      </c>
      <c r="P354" s="6">
        <v>0.16999999999999998</v>
      </c>
      <c r="Q354" s="6">
        <v>0.18</v>
      </c>
      <c r="R354" s="6">
        <v>0.198</v>
      </c>
    </row>
    <row r="355" ht="15.75" customHeight="1">
      <c r="A355" s="3">
        <v>3126.0</v>
      </c>
      <c r="B355" s="3" t="s">
        <v>239</v>
      </c>
      <c r="C355" s="3" t="s">
        <v>408</v>
      </c>
      <c r="D355" s="3" t="s">
        <v>783</v>
      </c>
      <c r="E355" s="3" t="s">
        <v>789</v>
      </c>
      <c r="F355" s="3" t="s">
        <v>849</v>
      </c>
      <c r="G355" s="3" t="s">
        <v>22</v>
      </c>
      <c r="H355" s="3" t="s">
        <v>786</v>
      </c>
      <c r="I355" s="3" t="s">
        <v>791</v>
      </c>
      <c r="J355" s="3" t="s">
        <v>850</v>
      </c>
      <c r="K355" s="3" t="s">
        <v>22</v>
      </c>
      <c r="L355" s="4">
        <v>0.18</v>
      </c>
      <c r="M355" s="5">
        <v>0.21</v>
      </c>
      <c r="N355" s="6">
        <v>0.15</v>
      </c>
      <c r="O355" s="6">
        <v>0.03</v>
      </c>
      <c r="P355" s="6">
        <v>0.16999999999999998</v>
      </c>
      <c r="Q355" s="6">
        <v>0.18</v>
      </c>
      <c r="R355" s="6">
        <v>0.198</v>
      </c>
    </row>
    <row r="356" ht="15.75" customHeight="1">
      <c r="A356" s="3">
        <v>3127.0</v>
      </c>
      <c r="B356" s="3" t="s">
        <v>239</v>
      </c>
      <c r="C356" s="3" t="s">
        <v>408</v>
      </c>
      <c r="D356" s="3" t="s">
        <v>783</v>
      </c>
      <c r="E356" s="3" t="s">
        <v>789</v>
      </c>
      <c r="F356" s="3" t="s">
        <v>851</v>
      </c>
      <c r="G356" s="3" t="s">
        <v>22</v>
      </c>
      <c r="H356" s="3" t="s">
        <v>786</v>
      </c>
      <c r="I356" s="3" t="s">
        <v>791</v>
      </c>
      <c r="J356" s="3" t="s">
        <v>852</v>
      </c>
      <c r="K356" s="3" t="s">
        <v>22</v>
      </c>
      <c r="L356" s="4">
        <v>0.18</v>
      </c>
      <c r="M356" s="5">
        <v>0.21</v>
      </c>
      <c r="N356" s="6">
        <v>0.15</v>
      </c>
      <c r="O356" s="6">
        <v>0.03</v>
      </c>
      <c r="P356" s="6">
        <v>0.16999999999999998</v>
      </c>
      <c r="Q356" s="6">
        <v>0.18</v>
      </c>
      <c r="R356" s="6">
        <v>0.198</v>
      </c>
    </row>
    <row r="357" ht="15.75" customHeight="1">
      <c r="A357" s="3">
        <v>3128.0</v>
      </c>
      <c r="B357" s="3" t="s">
        <v>239</v>
      </c>
      <c r="C357" s="3" t="s">
        <v>408</v>
      </c>
      <c r="D357" s="3" t="s">
        <v>783</v>
      </c>
      <c r="E357" s="3" t="s">
        <v>789</v>
      </c>
      <c r="F357" s="3" t="s">
        <v>853</v>
      </c>
      <c r="G357" s="3" t="s">
        <v>22</v>
      </c>
      <c r="H357" s="3" t="s">
        <v>786</v>
      </c>
      <c r="I357" s="3" t="s">
        <v>791</v>
      </c>
      <c r="J357" s="3" t="s">
        <v>854</v>
      </c>
      <c r="K357" s="3" t="s">
        <v>22</v>
      </c>
      <c r="L357" s="4">
        <v>0.18</v>
      </c>
      <c r="M357" s="5">
        <v>0.21</v>
      </c>
      <c r="N357" s="6">
        <v>0.15</v>
      </c>
      <c r="O357" s="6">
        <v>0.03</v>
      </c>
      <c r="P357" s="6">
        <v>0.16999999999999998</v>
      </c>
      <c r="Q357" s="6">
        <v>0.18</v>
      </c>
      <c r="R357" s="6">
        <v>0.198</v>
      </c>
    </row>
    <row r="358" ht="15.75" customHeight="1">
      <c r="A358" s="3">
        <v>3129.0</v>
      </c>
      <c r="B358" s="3" t="s">
        <v>239</v>
      </c>
      <c r="C358" s="3" t="s">
        <v>408</v>
      </c>
      <c r="D358" s="3" t="s">
        <v>783</v>
      </c>
      <c r="E358" s="3" t="s">
        <v>789</v>
      </c>
      <c r="F358" s="3" t="s">
        <v>855</v>
      </c>
      <c r="G358" s="3" t="s">
        <v>22</v>
      </c>
      <c r="H358" s="3" t="s">
        <v>786</v>
      </c>
      <c r="I358" s="3" t="s">
        <v>791</v>
      </c>
      <c r="J358" s="3" t="s">
        <v>856</v>
      </c>
      <c r="K358" s="3" t="s">
        <v>22</v>
      </c>
      <c r="L358" s="4">
        <v>0.18</v>
      </c>
      <c r="M358" s="5">
        <v>0.21</v>
      </c>
      <c r="N358" s="6">
        <v>0.15</v>
      </c>
      <c r="O358" s="6">
        <v>0.03</v>
      </c>
      <c r="P358" s="6">
        <v>0.16999999999999998</v>
      </c>
      <c r="Q358" s="6">
        <v>0.18</v>
      </c>
      <c r="R358" s="6">
        <v>0.198</v>
      </c>
    </row>
    <row r="359" ht="15.75" customHeight="1">
      <c r="A359" s="3">
        <v>3130.0</v>
      </c>
      <c r="B359" s="3" t="s">
        <v>239</v>
      </c>
      <c r="C359" s="3" t="s">
        <v>408</v>
      </c>
      <c r="D359" s="3" t="s">
        <v>783</v>
      </c>
      <c r="E359" s="3" t="s">
        <v>789</v>
      </c>
      <c r="F359" s="3" t="s">
        <v>857</v>
      </c>
      <c r="G359" s="3" t="s">
        <v>22</v>
      </c>
      <c r="H359" s="3" t="s">
        <v>786</v>
      </c>
      <c r="I359" s="3" t="s">
        <v>791</v>
      </c>
      <c r="J359" s="3" t="s">
        <v>858</v>
      </c>
      <c r="K359" s="3" t="s">
        <v>22</v>
      </c>
      <c r="L359" s="4">
        <v>0.18</v>
      </c>
      <c r="M359" s="5">
        <v>0.21</v>
      </c>
      <c r="N359" s="6">
        <v>0.15</v>
      </c>
      <c r="O359" s="6">
        <v>0.03</v>
      </c>
      <c r="P359" s="6">
        <v>0.16999999999999998</v>
      </c>
      <c r="Q359" s="6">
        <v>0.18</v>
      </c>
      <c r="R359" s="6">
        <v>0.198</v>
      </c>
    </row>
    <row r="360" ht="15.75" customHeight="1">
      <c r="A360" s="3">
        <v>3131.0</v>
      </c>
      <c r="B360" s="3" t="s">
        <v>239</v>
      </c>
      <c r="C360" s="3" t="s">
        <v>408</v>
      </c>
      <c r="D360" s="3" t="s">
        <v>783</v>
      </c>
      <c r="E360" s="3" t="s">
        <v>789</v>
      </c>
      <c r="F360" s="3" t="s">
        <v>859</v>
      </c>
      <c r="G360" s="3" t="s">
        <v>22</v>
      </c>
      <c r="H360" s="3" t="s">
        <v>786</v>
      </c>
      <c r="I360" s="3" t="s">
        <v>791</v>
      </c>
      <c r="J360" s="3" t="s">
        <v>860</v>
      </c>
      <c r="K360" s="3" t="s">
        <v>22</v>
      </c>
      <c r="L360" s="4">
        <v>0.18</v>
      </c>
      <c r="M360" s="5">
        <v>0.21</v>
      </c>
      <c r="N360" s="6">
        <v>0.15</v>
      </c>
      <c r="O360" s="6" t="s">
        <v>27</v>
      </c>
      <c r="P360" s="6">
        <v>0.15</v>
      </c>
      <c r="Q360" s="6">
        <v>0.15</v>
      </c>
      <c r="R360" s="6">
        <v>0.15</v>
      </c>
    </row>
    <row r="361" ht="15.75" customHeight="1">
      <c r="A361" s="3">
        <v>3132.0</v>
      </c>
      <c r="B361" s="3" t="s">
        <v>239</v>
      </c>
      <c r="C361" s="3" t="s">
        <v>408</v>
      </c>
      <c r="D361" s="3" t="s">
        <v>783</v>
      </c>
      <c r="E361" s="3" t="s">
        <v>789</v>
      </c>
      <c r="F361" s="3" t="s">
        <v>861</v>
      </c>
      <c r="G361" s="3" t="s">
        <v>22</v>
      </c>
      <c r="H361" s="3" t="s">
        <v>786</v>
      </c>
      <c r="I361" s="3" t="s">
        <v>791</v>
      </c>
      <c r="J361" s="3" t="s">
        <v>862</v>
      </c>
      <c r="K361" s="3" t="s">
        <v>22</v>
      </c>
      <c r="L361" s="4">
        <v>0.18</v>
      </c>
      <c r="M361" s="5">
        <v>0.21</v>
      </c>
      <c r="N361" s="6">
        <v>0.15</v>
      </c>
      <c r="O361" s="6" t="s">
        <v>27</v>
      </c>
      <c r="P361" s="6">
        <v>0.15</v>
      </c>
      <c r="Q361" s="6">
        <v>0.15</v>
      </c>
      <c r="R361" s="6">
        <v>0.15</v>
      </c>
    </row>
    <row r="362" ht="15.75" customHeight="1">
      <c r="A362" s="3">
        <v>3133.0</v>
      </c>
      <c r="B362" s="3" t="s">
        <v>239</v>
      </c>
      <c r="C362" s="3" t="s">
        <v>408</v>
      </c>
      <c r="D362" s="3" t="s">
        <v>783</v>
      </c>
      <c r="E362" s="3" t="s">
        <v>789</v>
      </c>
      <c r="F362" s="3" t="s">
        <v>863</v>
      </c>
      <c r="G362" s="3" t="s">
        <v>22</v>
      </c>
      <c r="H362" s="3" t="s">
        <v>786</v>
      </c>
      <c r="I362" s="3" t="s">
        <v>791</v>
      </c>
      <c r="J362" s="3" t="s">
        <v>864</v>
      </c>
      <c r="K362" s="3" t="s">
        <v>22</v>
      </c>
      <c r="L362" s="4">
        <v>0.18</v>
      </c>
      <c r="M362" s="5">
        <v>0.21</v>
      </c>
      <c r="N362" s="6">
        <v>0.15</v>
      </c>
      <c r="O362" s="6" t="s">
        <v>27</v>
      </c>
      <c r="P362" s="6">
        <v>0.15</v>
      </c>
      <c r="Q362" s="6">
        <v>0.15</v>
      </c>
      <c r="R362" s="6">
        <v>0.15</v>
      </c>
    </row>
    <row r="363" ht="15.75" customHeight="1">
      <c r="A363" s="3">
        <v>3134.0</v>
      </c>
      <c r="B363" s="3" t="s">
        <v>239</v>
      </c>
      <c r="C363" s="3" t="s">
        <v>408</v>
      </c>
      <c r="D363" s="3" t="s">
        <v>783</v>
      </c>
      <c r="E363" s="3" t="s">
        <v>789</v>
      </c>
      <c r="F363" s="3" t="s">
        <v>865</v>
      </c>
      <c r="G363" s="3" t="s">
        <v>22</v>
      </c>
      <c r="H363" s="3" t="s">
        <v>786</v>
      </c>
      <c r="I363" s="3" t="s">
        <v>791</v>
      </c>
      <c r="J363" s="3" t="s">
        <v>866</v>
      </c>
      <c r="K363" s="3" t="s">
        <v>22</v>
      </c>
      <c r="L363" s="4">
        <v>0.18</v>
      </c>
      <c r="M363" s="5">
        <v>0.21</v>
      </c>
      <c r="N363" s="6">
        <v>0.15</v>
      </c>
      <c r="O363" s="6" t="s">
        <v>27</v>
      </c>
      <c r="P363" s="6">
        <v>0.15</v>
      </c>
      <c r="Q363" s="6">
        <v>0.15</v>
      </c>
      <c r="R363" s="6">
        <v>0.15</v>
      </c>
    </row>
    <row r="364" ht="15.75" customHeight="1">
      <c r="A364" s="3">
        <v>3138.0</v>
      </c>
      <c r="B364" s="3" t="s">
        <v>239</v>
      </c>
      <c r="C364" s="3" t="s">
        <v>408</v>
      </c>
      <c r="D364" s="3" t="s">
        <v>783</v>
      </c>
      <c r="E364" s="3" t="s">
        <v>867</v>
      </c>
      <c r="F364" s="3" t="s">
        <v>868</v>
      </c>
      <c r="G364" s="3" t="s">
        <v>22</v>
      </c>
      <c r="H364" s="3" t="s">
        <v>786</v>
      </c>
      <c r="I364" s="3" t="s">
        <v>869</v>
      </c>
      <c r="J364" s="3" t="s">
        <v>870</v>
      </c>
      <c r="K364" s="3" t="s">
        <v>22</v>
      </c>
      <c r="L364" s="4">
        <v>0.18</v>
      </c>
      <c r="M364" s="5">
        <v>0.21</v>
      </c>
      <c r="N364" s="6">
        <v>0.15</v>
      </c>
      <c r="O364" s="6" t="s">
        <v>27</v>
      </c>
      <c r="P364" s="6">
        <v>0.15</v>
      </c>
      <c r="Q364" s="6">
        <v>0.15</v>
      </c>
      <c r="R364" s="6">
        <v>0.15</v>
      </c>
    </row>
    <row r="365" ht="15.75" customHeight="1">
      <c r="A365" s="3">
        <v>3139.0</v>
      </c>
      <c r="B365" s="3" t="s">
        <v>239</v>
      </c>
      <c r="C365" s="3" t="s">
        <v>408</v>
      </c>
      <c r="D365" s="3" t="s">
        <v>783</v>
      </c>
      <c r="E365" s="3" t="s">
        <v>867</v>
      </c>
      <c r="F365" s="3" t="s">
        <v>871</v>
      </c>
      <c r="G365" s="3" t="s">
        <v>22</v>
      </c>
      <c r="H365" s="3" t="s">
        <v>786</v>
      </c>
      <c r="I365" s="3" t="s">
        <v>869</v>
      </c>
      <c r="J365" s="3" t="s">
        <v>872</v>
      </c>
      <c r="K365" s="3" t="s">
        <v>22</v>
      </c>
      <c r="L365" s="4">
        <v>0.18</v>
      </c>
      <c r="M365" s="5">
        <v>0.21</v>
      </c>
      <c r="N365" s="6">
        <v>0.15</v>
      </c>
      <c r="O365" s="6" t="s">
        <v>27</v>
      </c>
      <c r="P365" s="6">
        <v>0.15</v>
      </c>
      <c r="Q365" s="6">
        <v>0.15</v>
      </c>
      <c r="R365" s="6">
        <v>0.15</v>
      </c>
    </row>
    <row r="366" ht="15.75" customHeight="1">
      <c r="A366" s="3">
        <v>3142.0</v>
      </c>
      <c r="B366" s="3" t="s">
        <v>239</v>
      </c>
      <c r="C366" s="3" t="s">
        <v>408</v>
      </c>
      <c r="D366" s="3" t="s">
        <v>783</v>
      </c>
      <c r="E366" s="3" t="s">
        <v>867</v>
      </c>
      <c r="F366" s="3" t="s">
        <v>867</v>
      </c>
      <c r="G366" s="3" t="s">
        <v>22</v>
      </c>
      <c r="H366" s="3" t="s">
        <v>786</v>
      </c>
      <c r="I366" s="3" t="s">
        <v>869</v>
      </c>
      <c r="J366" s="3" t="s">
        <v>873</v>
      </c>
      <c r="K366" s="3" t="s">
        <v>22</v>
      </c>
      <c r="L366" s="4">
        <v>0.18</v>
      </c>
      <c r="M366" s="5">
        <v>0.21</v>
      </c>
      <c r="N366" s="6">
        <v>0.15</v>
      </c>
      <c r="O366" s="6" t="s">
        <v>27</v>
      </c>
      <c r="P366" s="6">
        <v>0.15</v>
      </c>
      <c r="Q366" s="6">
        <v>0.15</v>
      </c>
      <c r="R366" s="6">
        <v>0.15</v>
      </c>
    </row>
    <row r="367" ht="15.75" customHeight="1">
      <c r="A367" s="3">
        <v>3144.0</v>
      </c>
      <c r="B367" s="3" t="s">
        <v>239</v>
      </c>
      <c r="C367" s="3" t="s">
        <v>408</v>
      </c>
      <c r="D367" s="3" t="s">
        <v>783</v>
      </c>
      <c r="E367" s="3" t="s">
        <v>874</v>
      </c>
      <c r="F367" s="3" t="s">
        <v>875</v>
      </c>
      <c r="G367" s="3" t="s">
        <v>22</v>
      </c>
      <c r="H367" s="3" t="s">
        <v>786</v>
      </c>
      <c r="I367" s="3" t="s">
        <v>876</v>
      </c>
      <c r="J367" s="3" t="s">
        <v>877</v>
      </c>
      <c r="K367" s="3" t="s">
        <v>22</v>
      </c>
      <c r="L367" s="4">
        <v>0.18</v>
      </c>
      <c r="M367" s="5">
        <v>0.21</v>
      </c>
      <c r="N367" s="6">
        <v>0.15</v>
      </c>
      <c r="O367" s="6" t="s">
        <v>27</v>
      </c>
      <c r="P367" s="6">
        <v>0.15</v>
      </c>
      <c r="Q367" s="6">
        <v>0.15</v>
      </c>
      <c r="R367" s="6">
        <v>0.15</v>
      </c>
    </row>
    <row r="368" ht="15.75" customHeight="1">
      <c r="A368" s="3">
        <v>3145.0</v>
      </c>
      <c r="B368" s="3" t="s">
        <v>239</v>
      </c>
      <c r="C368" s="3" t="s">
        <v>408</v>
      </c>
      <c r="D368" s="3" t="s">
        <v>783</v>
      </c>
      <c r="E368" s="3" t="s">
        <v>874</v>
      </c>
      <c r="F368" s="3" t="s">
        <v>878</v>
      </c>
      <c r="G368" s="3" t="s">
        <v>22</v>
      </c>
      <c r="H368" s="3" t="s">
        <v>786</v>
      </c>
      <c r="I368" s="3" t="s">
        <v>876</v>
      </c>
      <c r="J368" s="3" t="s">
        <v>879</v>
      </c>
      <c r="K368" s="3" t="s">
        <v>22</v>
      </c>
      <c r="L368" s="4">
        <v>0.18</v>
      </c>
      <c r="M368" s="5">
        <v>0.21</v>
      </c>
      <c r="N368" s="6">
        <v>0.15</v>
      </c>
      <c r="O368" s="6">
        <v>0.03</v>
      </c>
      <c r="P368" s="6">
        <v>0.16999999999999998</v>
      </c>
      <c r="Q368" s="6">
        <v>0.18</v>
      </c>
      <c r="R368" s="6">
        <v>0.198</v>
      </c>
    </row>
    <row r="369" ht="15.75" customHeight="1">
      <c r="A369" s="3">
        <v>3146.0</v>
      </c>
      <c r="B369" s="3" t="s">
        <v>239</v>
      </c>
      <c r="C369" s="3" t="s">
        <v>408</v>
      </c>
      <c r="D369" s="3" t="s">
        <v>783</v>
      </c>
      <c r="E369" s="3" t="s">
        <v>874</v>
      </c>
      <c r="F369" s="3" t="s">
        <v>880</v>
      </c>
      <c r="G369" s="3" t="s">
        <v>22</v>
      </c>
      <c r="H369" s="3" t="s">
        <v>786</v>
      </c>
      <c r="I369" s="3" t="s">
        <v>876</v>
      </c>
      <c r="J369" s="3" t="s">
        <v>881</v>
      </c>
      <c r="K369" s="3" t="s">
        <v>22</v>
      </c>
      <c r="L369" s="4">
        <v>0.18</v>
      </c>
      <c r="M369" s="5">
        <v>0.21</v>
      </c>
      <c r="N369" s="6">
        <v>0.15</v>
      </c>
      <c r="O369" s="6">
        <v>0.03</v>
      </c>
      <c r="P369" s="6">
        <v>0.16999999999999998</v>
      </c>
      <c r="Q369" s="6">
        <v>0.18</v>
      </c>
      <c r="R369" s="6">
        <v>0.198</v>
      </c>
    </row>
    <row r="370" ht="15.75" customHeight="1">
      <c r="A370" s="3">
        <v>3147.0</v>
      </c>
      <c r="B370" s="3" t="s">
        <v>239</v>
      </c>
      <c r="C370" s="3" t="s">
        <v>408</v>
      </c>
      <c r="D370" s="3" t="s">
        <v>783</v>
      </c>
      <c r="E370" s="3" t="s">
        <v>874</v>
      </c>
      <c r="F370" s="3" t="s">
        <v>882</v>
      </c>
      <c r="G370" s="3" t="s">
        <v>22</v>
      </c>
      <c r="H370" s="3" t="s">
        <v>786</v>
      </c>
      <c r="I370" s="3" t="s">
        <v>876</v>
      </c>
      <c r="J370" s="3" t="s">
        <v>883</v>
      </c>
      <c r="K370" s="3" t="s">
        <v>22</v>
      </c>
      <c r="L370" s="4">
        <v>0.18</v>
      </c>
      <c r="M370" s="5">
        <v>0.21</v>
      </c>
      <c r="N370" s="6">
        <v>0.15</v>
      </c>
      <c r="O370" s="6">
        <v>0.03</v>
      </c>
      <c r="P370" s="6">
        <v>0.16999999999999998</v>
      </c>
      <c r="Q370" s="6">
        <v>0.18</v>
      </c>
      <c r="R370" s="6">
        <v>0.198</v>
      </c>
    </row>
    <row r="371" ht="15.75" customHeight="1">
      <c r="A371" s="3">
        <v>3149.0</v>
      </c>
      <c r="B371" s="3" t="s">
        <v>239</v>
      </c>
      <c r="C371" s="3" t="s">
        <v>408</v>
      </c>
      <c r="D371" s="3" t="s">
        <v>783</v>
      </c>
      <c r="E371" s="3" t="s">
        <v>784</v>
      </c>
      <c r="F371" s="3" t="s">
        <v>884</v>
      </c>
      <c r="G371" s="3" t="s">
        <v>22</v>
      </c>
      <c r="H371" s="3" t="s">
        <v>786</v>
      </c>
      <c r="I371" s="3" t="s">
        <v>787</v>
      </c>
      <c r="J371" s="3" t="s">
        <v>885</v>
      </c>
      <c r="K371" s="3" t="s">
        <v>22</v>
      </c>
      <c r="L371" s="4">
        <v>0.12</v>
      </c>
      <c r="M371" s="5">
        <v>0.14</v>
      </c>
      <c r="N371" s="6">
        <v>0.15</v>
      </c>
      <c r="O371" s="6">
        <v>0.03</v>
      </c>
      <c r="P371" s="6">
        <v>0.16999999999999998</v>
      </c>
      <c r="Q371" s="6">
        <v>0.18</v>
      </c>
      <c r="R371" s="6">
        <v>0.198</v>
      </c>
    </row>
    <row r="372" ht="15.75" customHeight="1">
      <c r="A372" s="3">
        <v>3150.0</v>
      </c>
      <c r="B372" s="3" t="s">
        <v>239</v>
      </c>
      <c r="C372" s="3" t="s">
        <v>408</v>
      </c>
      <c r="D372" s="3" t="s">
        <v>783</v>
      </c>
      <c r="E372" s="3" t="s">
        <v>784</v>
      </c>
      <c r="F372" s="3" t="s">
        <v>886</v>
      </c>
      <c r="G372" s="3" t="s">
        <v>22</v>
      </c>
      <c r="H372" s="3" t="s">
        <v>786</v>
      </c>
      <c r="I372" s="3" t="s">
        <v>787</v>
      </c>
      <c r="J372" s="3" t="s">
        <v>887</v>
      </c>
      <c r="K372" s="3" t="s">
        <v>22</v>
      </c>
      <c r="L372" s="4">
        <v>0.12</v>
      </c>
      <c r="M372" s="5">
        <v>0.14</v>
      </c>
      <c r="N372" s="6">
        <v>0.13844117647058815</v>
      </c>
      <c r="O372" s="6">
        <v>0.04155882352941184</v>
      </c>
      <c r="P372" s="6">
        <v>0.16999999999999998</v>
      </c>
      <c r="Q372" s="6">
        <v>0.18</v>
      </c>
      <c r="R372" s="6">
        <v>0.198</v>
      </c>
    </row>
    <row r="373" ht="15.75" customHeight="1">
      <c r="A373" s="3">
        <v>3151.0</v>
      </c>
      <c r="B373" s="3" t="s">
        <v>239</v>
      </c>
      <c r="C373" s="3" t="s">
        <v>408</v>
      </c>
      <c r="D373" s="3" t="s">
        <v>783</v>
      </c>
      <c r="E373" s="3" t="s">
        <v>784</v>
      </c>
      <c r="F373" s="3" t="s">
        <v>888</v>
      </c>
      <c r="G373" s="3" t="s">
        <v>22</v>
      </c>
      <c r="H373" s="3" t="s">
        <v>786</v>
      </c>
      <c r="I373" s="3" t="s">
        <v>787</v>
      </c>
      <c r="J373" s="3" t="s">
        <v>889</v>
      </c>
      <c r="K373" s="3" t="s">
        <v>22</v>
      </c>
      <c r="L373" s="4">
        <v>0.12</v>
      </c>
      <c r="M373" s="5">
        <v>0.14</v>
      </c>
      <c r="N373" s="6">
        <v>0.15</v>
      </c>
      <c r="O373" s="6" t="s">
        <v>27</v>
      </c>
      <c r="P373" s="6">
        <v>0.15</v>
      </c>
      <c r="Q373" s="6">
        <v>0.15</v>
      </c>
      <c r="R373" s="6">
        <v>0.15</v>
      </c>
    </row>
    <row r="374" ht="15.75" customHeight="1">
      <c r="A374" s="3">
        <v>3153.0</v>
      </c>
      <c r="B374" s="3" t="s">
        <v>239</v>
      </c>
      <c r="C374" s="3" t="s">
        <v>408</v>
      </c>
      <c r="D374" s="3" t="s">
        <v>783</v>
      </c>
      <c r="E374" s="3" t="s">
        <v>784</v>
      </c>
      <c r="F374" s="3" t="s">
        <v>890</v>
      </c>
      <c r="G374" s="3" t="s">
        <v>22</v>
      </c>
      <c r="H374" s="3" t="s">
        <v>786</v>
      </c>
      <c r="I374" s="3" t="s">
        <v>787</v>
      </c>
      <c r="J374" s="3" t="s">
        <v>891</v>
      </c>
      <c r="K374" s="3" t="s">
        <v>22</v>
      </c>
      <c r="L374" s="4">
        <v>0.12</v>
      </c>
      <c r="M374" s="5">
        <v>0.14</v>
      </c>
      <c r="N374" s="6">
        <v>0.15</v>
      </c>
      <c r="O374" s="6" t="s">
        <v>27</v>
      </c>
      <c r="P374" s="6">
        <v>0.15</v>
      </c>
      <c r="Q374" s="6">
        <v>0.15</v>
      </c>
      <c r="R374" s="6">
        <v>0.15</v>
      </c>
    </row>
    <row r="375" ht="15.75" customHeight="1">
      <c r="A375" s="3">
        <v>3156.0</v>
      </c>
      <c r="B375" s="3" t="s">
        <v>239</v>
      </c>
      <c r="C375" s="3" t="s">
        <v>408</v>
      </c>
      <c r="D375" s="3" t="s">
        <v>783</v>
      </c>
      <c r="E375" s="3" t="s">
        <v>811</v>
      </c>
      <c r="F375" s="3" t="s">
        <v>892</v>
      </c>
      <c r="G375" s="3" t="s">
        <v>22</v>
      </c>
      <c r="H375" s="3" t="s">
        <v>786</v>
      </c>
      <c r="I375" s="3" t="s">
        <v>813</v>
      </c>
      <c r="J375" s="3" t="s">
        <v>893</v>
      </c>
      <c r="K375" s="3" t="s">
        <v>22</v>
      </c>
      <c r="L375" s="4">
        <v>0.18</v>
      </c>
      <c r="M375" s="5">
        <v>0.21</v>
      </c>
      <c r="N375" s="6">
        <v>0.08</v>
      </c>
      <c r="O375" s="6">
        <v>0.020000000000000004</v>
      </c>
      <c r="P375" s="6">
        <v>0.09000000000000001</v>
      </c>
      <c r="Q375" s="6">
        <v>0.1</v>
      </c>
      <c r="R375" s="6">
        <v>0.11000000000000001</v>
      </c>
    </row>
    <row r="376" ht="15.75" customHeight="1">
      <c r="A376" s="3">
        <v>3159.0</v>
      </c>
      <c r="B376" s="3" t="s">
        <v>239</v>
      </c>
      <c r="C376" s="3" t="s">
        <v>408</v>
      </c>
      <c r="D376" s="3" t="s">
        <v>783</v>
      </c>
      <c r="E376" s="3" t="s">
        <v>894</v>
      </c>
      <c r="F376" s="3" t="s">
        <v>895</v>
      </c>
      <c r="G376" s="3" t="s">
        <v>22</v>
      </c>
      <c r="H376" s="3" t="s">
        <v>786</v>
      </c>
      <c r="I376" s="3" t="s">
        <v>896</v>
      </c>
      <c r="J376" s="3" t="s">
        <v>897</v>
      </c>
      <c r="K376" s="3" t="s">
        <v>22</v>
      </c>
      <c r="L376" s="4">
        <v>0.18</v>
      </c>
      <c r="M376" s="5">
        <v>0.21</v>
      </c>
      <c r="N376" s="6">
        <v>0.15</v>
      </c>
      <c r="O376" s="6" t="s">
        <v>27</v>
      </c>
      <c r="P376" s="6">
        <v>0.15</v>
      </c>
      <c r="Q376" s="6">
        <v>0.15</v>
      </c>
      <c r="R376" s="6">
        <v>0.15</v>
      </c>
    </row>
    <row r="377" ht="15.75" customHeight="1">
      <c r="A377" s="3">
        <v>3160.0</v>
      </c>
      <c r="B377" s="3" t="s">
        <v>239</v>
      </c>
      <c r="C377" s="3" t="s">
        <v>408</v>
      </c>
      <c r="D377" s="3" t="s">
        <v>783</v>
      </c>
      <c r="E377" s="3" t="s">
        <v>894</v>
      </c>
      <c r="F377" s="3" t="s">
        <v>898</v>
      </c>
      <c r="G377" s="3" t="s">
        <v>22</v>
      </c>
      <c r="H377" s="3" t="s">
        <v>786</v>
      </c>
      <c r="I377" s="3" t="s">
        <v>896</v>
      </c>
      <c r="J377" s="3" t="s">
        <v>899</v>
      </c>
      <c r="K377" s="3" t="s">
        <v>22</v>
      </c>
      <c r="L377" s="4">
        <v>0.18</v>
      </c>
      <c r="M377" s="5">
        <v>0.21</v>
      </c>
      <c r="N377" s="6">
        <v>0.13844117647058815</v>
      </c>
      <c r="O377" s="6" t="s">
        <v>27</v>
      </c>
      <c r="P377" s="6">
        <v>0.13844117647058815</v>
      </c>
      <c r="Q377" s="6">
        <v>0.13844117647058815</v>
      </c>
      <c r="R377" s="6">
        <v>0.13844117647058815</v>
      </c>
    </row>
    <row r="378" ht="15.75" customHeight="1">
      <c r="A378" s="3">
        <v>3161.0</v>
      </c>
      <c r="B378" s="3" t="s">
        <v>239</v>
      </c>
      <c r="C378" s="3" t="s">
        <v>408</v>
      </c>
      <c r="D378" s="3" t="s">
        <v>783</v>
      </c>
      <c r="E378" s="3" t="s">
        <v>894</v>
      </c>
      <c r="F378" s="3" t="s">
        <v>900</v>
      </c>
      <c r="G378" s="3" t="s">
        <v>22</v>
      </c>
      <c r="H378" s="3" t="s">
        <v>786</v>
      </c>
      <c r="I378" s="3" t="s">
        <v>896</v>
      </c>
      <c r="J378" s="3" t="s">
        <v>901</v>
      </c>
      <c r="K378" s="3" t="s">
        <v>22</v>
      </c>
      <c r="L378" s="4">
        <v>0.18</v>
      </c>
      <c r="M378" s="5">
        <v>0.21</v>
      </c>
      <c r="N378" s="6">
        <v>0.15</v>
      </c>
      <c r="O378" s="6" t="s">
        <v>27</v>
      </c>
      <c r="P378" s="6">
        <v>0.15</v>
      </c>
      <c r="Q378" s="6">
        <v>0.15</v>
      </c>
      <c r="R378" s="6">
        <v>0.15</v>
      </c>
    </row>
    <row r="379" ht="15.75" customHeight="1">
      <c r="A379" s="3">
        <v>3230.0</v>
      </c>
      <c r="B379" s="3" t="s">
        <v>239</v>
      </c>
      <c r="C379" s="3" t="s">
        <v>408</v>
      </c>
      <c r="D379" s="3" t="s">
        <v>783</v>
      </c>
      <c r="E379" s="3" t="s">
        <v>811</v>
      </c>
      <c r="F379" s="3" t="s">
        <v>902</v>
      </c>
      <c r="G379" s="3" t="s">
        <v>22</v>
      </c>
      <c r="H379" s="3" t="s">
        <v>786</v>
      </c>
      <c r="I379" s="3" t="s">
        <v>813</v>
      </c>
      <c r="J379" s="3" t="s">
        <v>903</v>
      </c>
      <c r="K379" s="3" t="s">
        <v>22</v>
      </c>
      <c r="L379" s="4">
        <v>0.18</v>
      </c>
      <c r="M379" s="5">
        <v>0.21</v>
      </c>
      <c r="N379" s="6">
        <v>0.15</v>
      </c>
      <c r="O379" s="6" t="s">
        <v>27</v>
      </c>
      <c r="P379" s="6">
        <v>0.15</v>
      </c>
      <c r="Q379" s="6">
        <v>0.15</v>
      </c>
      <c r="R379" s="6">
        <v>0.15</v>
      </c>
    </row>
    <row r="380" ht="15.75" customHeight="1">
      <c r="A380" s="3">
        <v>3235.0</v>
      </c>
      <c r="B380" s="3" t="s">
        <v>239</v>
      </c>
      <c r="C380" s="3" t="s">
        <v>408</v>
      </c>
      <c r="D380" s="3" t="s">
        <v>783</v>
      </c>
      <c r="E380" s="3" t="s">
        <v>784</v>
      </c>
      <c r="F380" s="3" t="s">
        <v>904</v>
      </c>
      <c r="G380" s="3" t="s">
        <v>22</v>
      </c>
      <c r="H380" s="3" t="s">
        <v>786</v>
      </c>
      <c r="I380" s="3" t="s">
        <v>787</v>
      </c>
      <c r="J380" s="3" t="s">
        <v>905</v>
      </c>
      <c r="K380" s="3" t="s">
        <v>22</v>
      </c>
      <c r="L380" s="4">
        <v>0.12</v>
      </c>
      <c r="M380" s="5">
        <v>0.14</v>
      </c>
      <c r="N380" s="6">
        <v>0.15</v>
      </c>
      <c r="O380" s="6" t="s">
        <v>27</v>
      </c>
      <c r="P380" s="6">
        <v>0.15</v>
      </c>
      <c r="Q380" s="6">
        <v>0.15</v>
      </c>
      <c r="R380" s="6">
        <v>0.15</v>
      </c>
    </row>
    <row r="381" ht="15.75" customHeight="1">
      <c r="A381" s="3">
        <v>3236.0</v>
      </c>
      <c r="B381" s="3" t="s">
        <v>239</v>
      </c>
      <c r="C381" s="3" t="s">
        <v>408</v>
      </c>
      <c r="D381" s="3" t="s">
        <v>783</v>
      </c>
      <c r="E381" s="3" t="s">
        <v>789</v>
      </c>
      <c r="F381" s="3" t="s">
        <v>906</v>
      </c>
      <c r="G381" s="3" t="s">
        <v>22</v>
      </c>
      <c r="H381" s="3" t="s">
        <v>786</v>
      </c>
      <c r="I381" s="3" t="s">
        <v>791</v>
      </c>
      <c r="J381" s="3" t="s">
        <v>907</v>
      </c>
      <c r="K381" s="3" t="s">
        <v>22</v>
      </c>
      <c r="L381" s="4">
        <v>0.18</v>
      </c>
      <c r="M381" s="5">
        <v>0.21</v>
      </c>
      <c r="N381" s="6">
        <v>0.13844117647058815</v>
      </c>
      <c r="O381" s="6" t="s">
        <v>27</v>
      </c>
      <c r="P381" s="6">
        <v>0.13844117647058815</v>
      </c>
      <c r="Q381" s="6">
        <v>0.13844117647058815</v>
      </c>
      <c r="R381" s="6">
        <v>0.13844117647058815</v>
      </c>
    </row>
    <row r="382" ht="15.75" customHeight="1">
      <c r="A382" s="3">
        <v>3237.0</v>
      </c>
      <c r="B382" s="3" t="s">
        <v>239</v>
      </c>
      <c r="C382" s="3" t="s">
        <v>408</v>
      </c>
      <c r="D382" s="3" t="s">
        <v>783</v>
      </c>
      <c r="E382" s="3" t="s">
        <v>789</v>
      </c>
      <c r="F382" s="3" t="s">
        <v>908</v>
      </c>
      <c r="G382" s="3" t="s">
        <v>22</v>
      </c>
      <c r="H382" s="3" t="s">
        <v>786</v>
      </c>
      <c r="I382" s="3" t="s">
        <v>791</v>
      </c>
      <c r="J382" s="3" t="s">
        <v>909</v>
      </c>
      <c r="K382" s="3" t="s">
        <v>22</v>
      </c>
      <c r="L382" s="4">
        <v>0.18</v>
      </c>
      <c r="M382" s="5">
        <v>0.21</v>
      </c>
      <c r="N382" s="6">
        <v>0.15</v>
      </c>
      <c r="O382" s="6" t="s">
        <v>27</v>
      </c>
      <c r="P382" s="6">
        <v>0.15</v>
      </c>
      <c r="Q382" s="6">
        <v>0.15</v>
      </c>
      <c r="R382" s="6">
        <v>0.15</v>
      </c>
    </row>
    <row r="383" ht="15.75" customHeight="1">
      <c r="A383" s="3">
        <v>3409.0</v>
      </c>
      <c r="B383" s="3" t="s">
        <v>239</v>
      </c>
      <c r="C383" s="3" t="s">
        <v>408</v>
      </c>
      <c r="D383" s="3" t="s">
        <v>783</v>
      </c>
      <c r="E383" s="3" t="s">
        <v>910</v>
      </c>
      <c r="F383" s="3" t="s">
        <v>22</v>
      </c>
      <c r="G383" s="3" t="s">
        <v>22</v>
      </c>
      <c r="H383" s="3" t="s">
        <v>786</v>
      </c>
      <c r="I383" s="3" t="s">
        <v>911</v>
      </c>
      <c r="J383" s="3" t="s">
        <v>22</v>
      </c>
      <c r="K383" s="3" t="s">
        <v>22</v>
      </c>
      <c r="L383" s="4">
        <v>0.12</v>
      </c>
      <c r="M383" s="5">
        <v>0.14</v>
      </c>
      <c r="N383" s="6">
        <v>0.13844117647058815</v>
      </c>
      <c r="O383" s="6" t="s">
        <v>27</v>
      </c>
      <c r="P383" s="6">
        <v>0.13844117647058815</v>
      </c>
      <c r="Q383" s="6">
        <v>0.13844117647058815</v>
      </c>
      <c r="R383" s="6">
        <v>0.13844117647058815</v>
      </c>
    </row>
    <row r="384" ht="15.75" customHeight="1">
      <c r="A384" s="3">
        <v>544.0</v>
      </c>
      <c r="B384" s="3" t="s">
        <v>239</v>
      </c>
      <c r="C384" s="3" t="s">
        <v>912</v>
      </c>
      <c r="D384" s="3" t="s">
        <v>913</v>
      </c>
      <c r="E384" s="3" t="s">
        <v>914</v>
      </c>
      <c r="F384" s="3" t="s">
        <v>22</v>
      </c>
      <c r="G384" s="3" t="s">
        <v>22</v>
      </c>
      <c r="H384" s="3" t="s">
        <v>915</v>
      </c>
      <c r="I384" s="3" t="s">
        <v>916</v>
      </c>
      <c r="J384" s="3" t="s">
        <v>22</v>
      </c>
      <c r="K384" s="3" t="s">
        <v>22</v>
      </c>
      <c r="L384" s="4">
        <v>0.16</v>
      </c>
      <c r="M384" s="5">
        <v>0.18</v>
      </c>
      <c r="N384" s="6">
        <v>0.15</v>
      </c>
      <c r="O384" s="6" t="s">
        <v>27</v>
      </c>
      <c r="P384" s="6">
        <v>0.15</v>
      </c>
      <c r="Q384" s="6">
        <v>0.15</v>
      </c>
      <c r="R384" s="6">
        <v>0.15</v>
      </c>
    </row>
    <row r="385" ht="15.75" customHeight="1">
      <c r="A385" s="3">
        <v>609.0</v>
      </c>
      <c r="B385" s="3" t="s">
        <v>239</v>
      </c>
      <c r="C385" s="3" t="s">
        <v>912</v>
      </c>
      <c r="D385" s="3" t="s">
        <v>913</v>
      </c>
      <c r="E385" s="3" t="s">
        <v>917</v>
      </c>
      <c r="F385" s="3" t="s">
        <v>918</v>
      </c>
      <c r="G385" s="3" t="s">
        <v>22</v>
      </c>
      <c r="H385" s="3" t="s">
        <v>915</v>
      </c>
      <c r="I385" s="3" t="s">
        <v>919</v>
      </c>
      <c r="J385" s="3" t="s">
        <v>920</v>
      </c>
      <c r="K385" s="3" t="s">
        <v>22</v>
      </c>
      <c r="L385" s="4">
        <v>0.16</v>
      </c>
      <c r="M385" s="5">
        <v>0.18</v>
      </c>
      <c r="N385" s="6">
        <v>0.15</v>
      </c>
      <c r="O385" s="6" t="s">
        <v>27</v>
      </c>
      <c r="P385" s="6">
        <v>0.15</v>
      </c>
      <c r="Q385" s="6">
        <v>0.15</v>
      </c>
      <c r="R385" s="6">
        <v>0.15</v>
      </c>
    </row>
    <row r="386" ht="15.75" customHeight="1">
      <c r="A386" s="3">
        <v>808.0</v>
      </c>
      <c r="B386" s="3" t="s">
        <v>239</v>
      </c>
      <c r="C386" s="3" t="s">
        <v>912</v>
      </c>
      <c r="D386" s="3" t="s">
        <v>913</v>
      </c>
      <c r="E386" s="3" t="s">
        <v>917</v>
      </c>
      <c r="F386" s="3" t="s">
        <v>921</v>
      </c>
      <c r="G386" s="3" t="s">
        <v>22</v>
      </c>
      <c r="H386" s="3" t="s">
        <v>915</v>
      </c>
      <c r="I386" s="3" t="s">
        <v>919</v>
      </c>
      <c r="J386" s="3" t="s">
        <v>922</v>
      </c>
      <c r="K386" s="3" t="s">
        <v>22</v>
      </c>
      <c r="L386" s="4">
        <v>0.16</v>
      </c>
      <c r="M386" s="5">
        <v>0.18</v>
      </c>
      <c r="N386" s="6">
        <v>0.15</v>
      </c>
      <c r="O386" s="6">
        <v>0.05000000000000002</v>
      </c>
      <c r="P386" s="6">
        <v>0.19</v>
      </c>
      <c r="Q386" s="6">
        <v>0.2</v>
      </c>
      <c r="R386" s="6">
        <v>0.22000000000000003</v>
      </c>
    </row>
    <row r="387" ht="15.75" customHeight="1">
      <c r="A387" s="3">
        <v>1634.0</v>
      </c>
      <c r="B387" s="3" t="s">
        <v>239</v>
      </c>
      <c r="C387" s="3" t="s">
        <v>912</v>
      </c>
      <c r="D387" s="3" t="s">
        <v>913</v>
      </c>
      <c r="E387" s="3" t="s">
        <v>923</v>
      </c>
      <c r="F387" s="3" t="s">
        <v>22</v>
      </c>
      <c r="G387" s="3" t="s">
        <v>22</v>
      </c>
      <c r="H387" s="3" t="s">
        <v>915</v>
      </c>
      <c r="I387" s="3" t="s">
        <v>924</v>
      </c>
      <c r="J387" s="3" t="s">
        <v>22</v>
      </c>
      <c r="K387" s="3" t="s">
        <v>22</v>
      </c>
      <c r="L387" s="4">
        <v>0.1</v>
      </c>
      <c r="M387" s="5">
        <v>0.1</v>
      </c>
      <c r="N387" s="6">
        <v>0.15</v>
      </c>
      <c r="O387" s="6">
        <v>0.010000000000000009</v>
      </c>
      <c r="P387" s="6">
        <v>0.15</v>
      </c>
      <c r="Q387" s="6">
        <v>0.15</v>
      </c>
      <c r="R387" s="6">
        <v>0.17600000000000002</v>
      </c>
    </row>
    <row r="388" ht="15.75" customHeight="1">
      <c r="A388" s="3">
        <v>1921.0</v>
      </c>
      <c r="B388" s="3" t="s">
        <v>239</v>
      </c>
      <c r="C388" s="3" t="s">
        <v>912</v>
      </c>
      <c r="D388" s="3" t="s">
        <v>913</v>
      </c>
      <c r="E388" s="3" t="s">
        <v>925</v>
      </c>
      <c r="F388" s="3" t="s">
        <v>22</v>
      </c>
      <c r="G388" s="3" t="s">
        <v>22</v>
      </c>
      <c r="H388" s="3" t="s">
        <v>915</v>
      </c>
      <c r="I388" s="3" t="s">
        <v>926</v>
      </c>
      <c r="J388" s="3" t="s">
        <v>22</v>
      </c>
      <c r="K388" s="3" t="s">
        <v>22</v>
      </c>
      <c r="L388" s="4">
        <v>0.2</v>
      </c>
      <c r="M388" s="5">
        <v>0.23</v>
      </c>
      <c r="N388" s="6">
        <v>0.15</v>
      </c>
      <c r="O388" s="6">
        <v>0.05000000000000002</v>
      </c>
      <c r="P388" s="6">
        <v>0.19</v>
      </c>
      <c r="Q388" s="6">
        <v>0.2</v>
      </c>
      <c r="R388" s="6">
        <v>0.22000000000000003</v>
      </c>
    </row>
    <row r="389" ht="15.75" customHeight="1">
      <c r="A389" s="3">
        <v>2483.0</v>
      </c>
      <c r="B389" s="3" t="s">
        <v>239</v>
      </c>
      <c r="C389" s="3" t="s">
        <v>912</v>
      </c>
      <c r="D389" s="3" t="s">
        <v>913</v>
      </c>
      <c r="E389" s="3" t="s">
        <v>927</v>
      </c>
      <c r="F389" s="3" t="s">
        <v>22</v>
      </c>
      <c r="G389" s="3" t="s">
        <v>22</v>
      </c>
      <c r="H389" s="3" t="s">
        <v>915</v>
      </c>
      <c r="I389" s="3" t="s">
        <v>928</v>
      </c>
      <c r="J389" s="3" t="s">
        <v>22</v>
      </c>
      <c r="K389" s="3" t="s">
        <v>22</v>
      </c>
      <c r="L389" s="4">
        <v>0.18</v>
      </c>
      <c r="M389" s="5">
        <v>0.21</v>
      </c>
      <c r="N389" s="6">
        <v>0.11699999999999999</v>
      </c>
      <c r="O389" s="6">
        <v>0.033</v>
      </c>
      <c r="P389" s="6">
        <v>0.13999999999999999</v>
      </c>
      <c r="Q389" s="6">
        <v>0.15</v>
      </c>
      <c r="R389" s="6">
        <v>0.165</v>
      </c>
    </row>
    <row r="390" ht="15.75" customHeight="1">
      <c r="A390" s="3">
        <v>3308.0</v>
      </c>
      <c r="B390" s="3" t="s">
        <v>239</v>
      </c>
      <c r="C390" s="3" t="s">
        <v>912</v>
      </c>
      <c r="D390" s="3" t="s">
        <v>913</v>
      </c>
      <c r="E390" s="3" t="s">
        <v>929</v>
      </c>
      <c r="F390" s="3" t="s">
        <v>22</v>
      </c>
      <c r="G390" s="3" t="s">
        <v>22</v>
      </c>
      <c r="H390" s="3" t="s">
        <v>915</v>
      </c>
      <c r="I390" s="3" t="s">
        <v>930</v>
      </c>
      <c r="J390" s="3" t="s">
        <v>22</v>
      </c>
      <c r="K390" s="3" t="s">
        <v>22</v>
      </c>
      <c r="L390" s="4">
        <v>0.1</v>
      </c>
      <c r="M390" s="5">
        <v>0.1</v>
      </c>
      <c r="N390" s="6">
        <v>0.11699999999999999</v>
      </c>
      <c r="O390" s="6">
        <v>0.033</v>
      </c>
      <c r="P390" s="6">
        <v>0.13999999999999999</v>
      </c>
      <c r="Q390" s="6">
        <v>0.15</v>
      </c>
      <c r="R390" s="6">
        <v>0.165</v>
      </c>
    </row>
    <row r="391" ht="15.75" customHeight="1">
      <c r="A391" s="3">
        <v>3544.0</v>
      </c>
      <c r="B391" s="3" t="s">
        <v>239</v>
      </c>
      <c r="C391" s="3" t="s">
        <v>912</v>
      </c>
      <c r="D391" s="3" t="s">
        <v>913</v>
      </c>
      <c r="E391" s="3" t="s">
        <v>931</v>
      </c>
      <c r="F391" s="3" t="s">
        <v>22</v>
      </c>
      <c r="G391" s="3" t="s">
        <v>22</v>
      </c>
      <c r="H391" s="3" t="s">
        <v>915</v>
      </c>
      <c r="I391" s="3" t="s">
        <v>932</v>
      </c>
      <c r="J391" s="3" t="s">
        <v>22</v>
      </c>
      <c r="K391" s="3" t="s">
        <v>22</v>
      </c>
      <c r="L391" s="4">
        <v>0.08</v>
      </c>
      <c r="M391" s="5">
        <v>0.08</v>
      </c>
      <c r="N391" s="6">
        <v>0.084</v>
      </c>
      <c r="O391" s="6">
        <v>0.076</v>
      </c>
      <c r="P391" s="6">
        <v>0.15</v>
      </c>
      <c r="Q391" s="6">
        <v>0.16</v>
      </c>
      <c r="R391" s="6">
        <v>0.17600000000000002</v>
      </c>
    </row>
    <row r="392" ht="15.75" customHeight="1">
      <c r="A392" s="3">
        <v>3545.0</v>
      </c>
      <c r="B392" s="3" t="s">
        <v>239</v>
      </c>
      <c r="C392" s="3" t="s">
        <v>912</v>
      </c>
      <c r="D392" s="3" t="s">
        <v>913</v>
      </c>
      <c r="E392" s="3" t="s">
        <v>933</v>
      </c>
      <c r="F392" s="3" t="s">
        <v>22</v>
      </c>
      <c r="G392" s="3" t="s">
        <v>22</v>
      </c>
      <c r="H392" s="3" t="s">
        <v>915</v>
      </c>
      <c r="I392" s="3" t="s">
        <v>934</v>
      </c>
      <c r="J392" s="3" t="s">
        <v>22</v>
      </c>
      <c r="K392" s="3" t="s">
        <v>22</v>
      </c>
      <c r="L392" s="4">
        <v>0.1</v>
      </c>
      <c r="M392" s="5">
        <v>0.1</v>
      </c>
      <c r="N392" s="6">
        <v>0.07</v>
      </c>
      <c r="O392" s="6">
        <v>0.10999999999999999</v>
      </c>
      <c r="P392" s="6">
        <v>0.16999999999999998</v>
      </c>
      <c r="Q392" s="6">
        <v>0.18</v>
      </c>
      <c r="R392" s="6">
        <v>0.198</v>
      </c>
    </row>
    <row r="393" ht="15.75" customHeight="1">
      <c r="A393" s="3">
        <v>3546.0</v>
      </c>
      <c r="B393" s="3" t="s">
        <v>239</v>
      </c>
      <c r="C393" s="3" t="s">
        <v>912</v>
      </c>
      <c r="D393" s="3" t="s">
        <v>913</v>
      </c>
      <c r="E393" s="3" t="s">
        <v>935</v>
      </c>
      <c r="F393" s="3" t="s">
        <v>22</v>
      </c>
      <c r="G393" s="3" t="s">
        <v>22</v>
      </c>
      <c r="H393" s="3" t="s">
        <v>915</v>
      </c>
      <c r="I393" s="3" t="s">
        <v>936</v>
      </c>
      <c r="J393" s="3" t="s">
        <v>22</v>
      </c>
      <c r="K393" s="3" t="s">
        <v>22</v>
      </c>
      <c r="L393" s="4">
        <v>0.1</v>
      </c>
      <c r="M393" s="5">
        <v>0.1</v>
      </c>
      <c r="N393" s="6">
        <v>0.13</v>
      </c>
      <c r="O393" s="6">
        <v>0.01999999999999999</v>
      </c>
      <c r="P393" s="6">
        <v>0.13999999999999999</v>
      </c>
      <c r="Q393" s="6">
        <v>0.15</v>
      </c>
      <c r="R393" s="6">
        <v>0.165</v>
      </c>
    </row>
    <row r="394" ht="15.75" customHeight="1">
      <c r="A394" s="3">
        <v>3547.0</v>
      </c>
      <c r="B394" s="3" t="s">
        <v>239</v>
      </c>
      <c r="C394" s="3" t="s">
        <v>912</v>
      </c>
      <c r="D394" s="3" t="s">
        <v>913</v>
      </c>
      <c r="E394" s="3" t="s">
        <v>937</v>
      </c>
      <c r="F394" s="3" t="s">
        <v>22</v>
      </c>
      <c r="G394" s="3" t="s">
        <v>22</v>
      </c>
      <c r="H394" s="3" t="s">
        <v>915</v>
      </c>
      <c r="I394" s="3" t="s">
        <v>938</v>
      </c>
      <c r="J394" s="3" t="s">
        <v>22</v>
      </c>
      <c r="K394" s="3" t="s">
        <v>22</v>
      </c>
      <c r="L394" s="4">
        <v>0.1</v>
      </c>
      <c r="M394" s="5">
        <v>0.1</v>
      </c>
      <c r="N394" s="6">
        <v>0.07</v>
      </c>
      <c r="O394" s="6">
        <v>0.07</v>
      </c>
      <c r="P394" s="6">
        <v>0.13</v>
      </c>
      <c r="Q394" s="6">
        <v>0.14</v>
      </c>
      <c r="R394" s="6">
        <v>0.15400000000000003</v>
      </c>
    </row>
    <row r="395" ht="15.75" customHeight="1">
      <c r="A395" s="3">
        <v>3548.0</v>
      </c>
      <c r="B395" s="3" t="s">
        <v>239</v>
      </c>
      <c r="C395" s="3" t="s">
        <v>912</v>
      </c>
      <c r="D395" s="3" t="s">
        <v>913</v>
      </c>
      <c r="E395" s="3" t="s">
        <v>939</v>
      </c>
      <c r="F395" s="3" t="s">
        <v>22</v>
      </c>
      <c r="G395" s="3" t="s">
        <v>22</v>
      </c>
      <c r="H395" s="3" t="s">
        <v>915</v>
      </c>
      <c r="I395" s="3" t="s">
        <v>940</v>
      </c>
      <c r="J395" s="3" t="s">
        <v>22</v>
      </c>
      <c r="K395" s="3" t="s">
        <v>22</v>
      </c>
      <c r="L395" s="4">
        <v>0.1</v>
      </c>
      <c r="M395" s="5">
        <v>0.1</v>
      </c>
      <c r="N395" s="6">
        <v>0.07</v>
      </c>
      <c r="O395" s="6">
        <v>0.10999999999999999</v>
      </c>
      <c r="P395" s="6">
        <v>0.16999999999999998</v>
      </c>
      <c r="Q395" s="6">
        <v>0.18</v>
      </c>
      <c r="R395" s="6">
        <v>0.198</v>
      </c>
    </row>
    <row r="396" ht="15.75" customHeight="1">
      <c r="A396" s="3">
        <v>3549.0</v>
      </c>
      <c r="B396" s="3" t="s">
        <v>239</v>
      </c>
      <c r="C396" s="3" t="s">
        <v>912</v>
      </c>
      <c r="D396" s="3" t="s">
        <v>913</v>
      </c>
      <c r="E396" s="3" t="s">
        <v>941</v>
      </c>
      <c r="F396" s="3" t="s">
        <v>22</v>
      </c>
      <c r="G396" s="3" t="s">
        <v>22</v>
      </c>
      <c r="H396" s="3" t="s">
        <v>915</v>
      </c>
      <c r="I396" s="3" t="s">
        <v>942</v>
      </c>
      <c r="J396" s="3" t="s">
        <v>22</v>
      </c>
      <c r="K396" s="3" t="s">
        <v>22</v>
      </c>
      <c r="L396" s="4">
        <v>0.1</v>
      </c>
      <c r="M396" s="5">
        <v>0.1</v>
      </c>
      <c r="N396" s="6">
        <v>0.08</v>
      </c>
      <c r="O396" s="6">
        <v>0.08</v>
      </c>
      <c r="P396" s="6">
        <v>0.15</v>
      </c>
      <c r="Q396" s="6">
        <v>0.16</v>
      </c>
      <c r="R396" s="6">
        <v>0.17600000000000002</v>
      </c>
    </row>
    <row r="397" ht="15.75" customHeight="1">
      <c r="A397" s="3">
        <v>3552.0</v>
      </c>
      <c r="B397" s="3" t="s">
        <v>239</v>
      </c>
      <c r="C397" s="3" t="s">
        <v>912</v>
      </c>
      <c r="D397" s="3" t="s">
        <v>913</v>
      </c>
      <c r="E397" s="3" t="s">
        <v>943</v>
      </c>
      <c r="F397" s="3" t="s">
        <v>22</v>
      </c>
      <c r="G397" s="3" t="s">
        <v>22</v>
      </c>
      <c r="H397" s="3" t="s">
        <v>915</v>
      </c>
      <c r="I397" s="3" t="s">
        <v>944</v>
      </c>
      <c r="J397" s="3" t="s">
        <v>22</v>
      </c>
      <c r="K397" s="3" t="s">
        <v>22</v>
      </c>
      <c r="L397" s="4">
        <v>0.16</v>
      </c>
      <c r="M397" s="5">
        <v>0.18</v>
      </c>
      <c r="N397" s="6">
        <v>0.15</v>
      </c>
      <c r="O397" s="6">
        <v>0.010000000000000009</v>
      </c>
      <c r="P397" s="6">
        <v>0.15</v>
      </c>
      <c r="Q397" s="6">
        <v>0.15</v>
      </c>
      <c r="R397" s="6">
        <v>0.17600000000000002</v>
      </c>
    </row>
    <row r="398" ht="15.75" customHeight="1">
      <c r="A398" s="3">
        <v>3553.0</v>
      </c>
      <c r="B398" s="3" t="s">
        <v>239</v>
      </c>
      <c r="C398" s="3" t="s">
        <v>912</v>
      </c>
      <c r="D398" s="3" t="s">
        <v>913</v>
      </c>
      <c r="E398" s="3" t="s">
        <v>945</v>
      </c>
      <c r="F398" s="3" t="s">
        <v>22</v>
      </c>
      <c r="G398" s="3" t="s">
        <v>22</v>
      </c>
      <c r="H398" s="3" t="s">
        <v>915</v>
      </c>
      <c r="I398" s="3" t="s">
        <v>946</v>
      </c>
      <c r="J398" s="3" t="s">
        <v>22</v>
      </c>
      <c r="K398" s="3" t="s">
        <v>22</v>
      </c>
      <c r="L398" s="4">
        <v>0.1</v>
      </c>
      <c r="M398" s="5">
        <v>0.1</v>
      </c>
      <c r="N398" s="6">
        <v>0.07</v>
      </c>
      <c r="O398" s="6">
        <v>0.04999999999999999</v>
      </c>
      <c r="P398" s="6">
        <v>0.11</v>
      </c>
      <c r="Q398" s="6">
        <v>0.12</v>
      </c>
      <c r="R398" s="6">
        <v>0.132</v>
      </c>
    </row>
    <row r="399" ht="15.75" customHeight="1">
      <c r="A399" s="3">
        <v>3591.0</v>
      </c>
      <c r="B399" s="3" t="s">
        <v>239</v>
      </c>
      <c r="C399" s="3" t="s">
        <v>912</v>
      </c>
      <c r="D399" s="3" t="s">
        <v>913</v>
      </c>
      <c r="E399" s="3" t="s">
        <v>947</v>
      </c>
      <c r="F399" s="3" t="s">
        <v>22</v>
      </c>
      <c r="G399" s="3" t="s">
        <v>22</v>
      </c>
      <c r="H399" s="3" t="s">
        <v>915</v>
      </c>
      <c r="I399" s="3" t="s">
        <v>948</v>
      </c>
      <c r="J399" s="3" t="s">
        <v>22</v>
      </c>
      <c r="K399" s="3" t="s">
        <v>22</v>
      </c>
      <c r="L399" s="4">
        <v>0.16</v>
      </c>
      <c r="M399" s="5">
        <v>0.18</v>
      </c>
      <c r="N399" s="6">
        <v>0.12</v>
      </c>
      <c r="O399" s="6" t="s">
        <v>27</v>
      </c>
      <c r="P399" s="6">
        <v>0.12</v>
      </c>
      <c r="Q399" s="6">
        <v>0.12</v>
      </c>
      <c r="R399" s="6">
        <v>0.12</v>
      </c>
    </row>
    <row r="400" ht="15.75" customHeight="1">
      <c r="A400" s="3">
        <v>3643.0</v>
      </c>
      <c r="B400" s="3" t="s">
        <v>239</v>
      </c>
      <c r="C400" s="3" t="s">
        <v>912</v>
      </c>
      <c r="D400" s="3" t="s">
        <v>913</v>
      </c>
      <c r="E400" s="3" t="s">
        <v>917</v>
      </c>
      <c r="F400" s="3" t="s">
        <v>949</v>
      </c>
      <c r="G400" s="3" t="s">
        <v>22</v>
      </c>
      <c r="H400" s="3" t="s">
        <v>915</v>
      </c>
      <c r="I400" s="3" t="s">
        <v>919</v>
      </c>
      <c r="J400" s="3" t="s">
        <v>950</v>
      </c>
      <c r="K400" s="3" t="s">
        <v>22</v>
      </c>
      <c r="L400" s="4">
        <v>0.08</v>
      </c>
      <c r="M400" s="5">
        <v>0.08</v>
      </c>
      <c r="N400" s="6">
        <v>0.15</v>
      </c>
      <c r="O400" s="6">
        <v>0.010000000000000009</v>
      </c>
      <c r="P400" s="6">
        <v>0.15</v>
      </c>
      <c r="Q400" s="6">
        <v>0.15</v>
      </c>
      <c r="R400" s="6">
        <v>0.17600000000000002</v>
      </c>
    </row>
    <row r="401" ht="15.75" customHeight="1">
      <c r="A401" s="3">
        <v>183.0</v>
      </c>
      <c r="B401" s="3" t="s">
        <v>951</v>
      </c>
      <c r="C401" s="3" t="s">
        <v>952</v>
      </c>
      <c r="D401" s="3" t="s">
        <v>953</v>
      </c>
      <c r="E401" s="3" t="s">
        <v>954</v>
      </c>
      <c r="F401" s="3" t="s">
        <v>955</v>
      </c>
      <c r="G401" s="3" t="s">
        <v>22</v>
      </c>
      <c r="H401" s="3" t="s">
        <v>953</v>
      </c>
      <c r="I401" s="3" t="s">
        <v>956</v>
      </c>
      <c r="J401" s="3" t="s">
        <v>957</v>
      </c>
      <c r="K401" s="3" t="s">
        <v>22</v>
      </c>
      <c r="L401" s="4">
        <v>0.16</v>
      </c>
      <c r="M401" s="5">
        <v>0.18</v>
      </c>
      <c r="N401" s="6">
        <v>0.07</v>
      </c>
      <c r="O401" s="6">
        <v>0.04999999999999999</v>
      </c>
      <c r="P401" s="6">
        <v>0.11</v>
      </c>
      <c r="Q401" s="6">
        <v>0.12</v>
      </c>
      <c r="R401" s="6">
        <v>0.132</v>
      </c>
    </row>
    <row r="402" ht="15.75" customHeight="1">
      <c r="A402" s="3">
        <v>198.0</v>
      </c>
      <c r="B402" s="3" t="s">
        <v>951</v>
      </c>
      <c r="C402" s="3" t="s">
        <v>952</v>
      </c>
      <c r="D402" s="3" t="s">
        <v>953</v>
      </c>
      <c r="E402" s="3" t="s">
        <v>954</v>
      </c>
      <c r="F402" s="3" t="s">
        <v>958</v>
      </c>
      <c r="G402" s="3" t="s">
        <v>22</v>
      </c>
      <c r="H402" s="3" t="s">
        <v>953</v>
      </c>
      <c r="I402" s="3" t="s">
        <v>956</v>
      </c>
      <c r="J402" s="3" t="s">
        <v>959</v>
      </c>
      <c r="K402" s="3" t="s">
        <v>22</v>
      </c>
      <c r="L402" s="4">
        <v>0.15</v>
      </c>
      <c r="M402" s="5">
        <v>0.17</v>
      </c>
      <c r="N402" s="6">
        <v>0.07</v>
      </c>
      <c r="O402" s="6">
        <v>0.04999999999999999</v>
      </c>
      <c r="P402" s="6">
        <v>0.11</v>
      </c>
      <c r="Q402" s="6">
        <v>0.12</v>
      </c>
      <c r="R402" s="6">
        <v>0.132</v>
      </c>
    </row>
    <row r="403" ht="15.75" customHeight="1">
      <c r="A403" s="3">
        <v>205.0</v>
      </c>
      <c r="B403" s="3" t="s">
        <v>951</v>
      </c>
      <c r="C403" s="3" t="s">
        <v>952</v>
      </c>
      <c r="D403" s="3" t="s">
        <v>953</v>
      </c>
      <c r="E403" s="3" t="s">
        <v>954</v>
      </c>
      <c r="F403" s="3" t="s">
        <v>960</v>
      </c>
      <c r="G403" s="3" t="s">
        <v>22</v>
      </c>
      <c r="H403" s="3" t="s">
        <v>953</v>
      </c>
      <c r="I403" s="3" t="s">
        <v>956</v>
      </c>
      <c r="J403" s="3" t="s">
        <v>961</v>
      </c>
      <c r="K403" s="3" t="s">
        <v>22</v>
      </c>
      <c r="L403" s="4">
        <v>0.18</v>
      </c>
      <c r="M403" s="5">
        <v>0.21</v>
      </c>
      <c r="N403" s="6">
        <v>0.07</v>
      </c>
      <c r="O403" s="6">
        <v>0.07</v>
      </c>
      <c r="P403" s="6">
        <v>0.13</v>
      </c>
      <c r="Q403" s="6">
        <v>0.14</v>
      </c>
      <c r="R403" s="6">
        <v>0.15400000000000003</v>
      </c>
    </row>
    <row r="404" ht="15.75" customHeight="1">
      <c r="A404" s="3">
        <v>471.0</v>
      </c>
      <c r="B404" s="3" t="s">
        <v>951</v>
      </c>
      <c r="C404" s="3" t="s">
        <v>952</v>
      </c>
      <c r="D404" s="3" t="s">
        <v>953</v>
      </c>
      <c r="E404" s="3" t="s">
        <v>954</v>
      </c>
      <c r="F404" s="3" t="s">
        <v>962</v>
      </c>
      <c r="G404" s="3" t="s">
        <v>22</v>
      </c>
      <c r="H404" s="3" t="s">
        <v>953</v>
      </c>
      <c r="I404" s="3" t="s">
        <v>956</v>
      </c>
      <c r="J404" s="3" t="s">
        <v>962</v>
      </c>
      <c r="K404" s="3" t="s">
        <v>22</v>
      </c>
      <c r="L404" s="4">
        <v>0.14</v>
      </c>
      <c r="M404" s="5">
        <v>0.16</v>
      </c>
      <c r="N404" s="6">
        <v>0.10076923076923078</v>
      </c>
      <c r="O404" s="6">
        <v>0.09923076923076923</v>
      </c>
      <c r="P404" s="6">
        <v>0.19</v>
      </c>
      <c r="Q404" s="6">
        <v>0.2</v>
      </c>
      <c r="R404" s="6">
        <v>0.22000000000000003</v>
      </c>
    </row>
    <row r="405" ht="15.75" customHeight="1">
      <c r="A405" s="3">
        <v>587.0</v>
      </c>
      <c r="B405" s="3" t="s">
        <v>951</v>
      </c>
      <c r="C405" s="3" t="s">
        <v>952</v>
      </c>
      <c r="D405" s="3" t="s">
        <v>953</v>
      </c>
      <c r="E405" s="3" t="s">
        <v>963</v>
      </c>
      <c r="F405" s="3" t="s">
        <v>22</v>
      </c>
      <c r="G405" s="3" t="s">
        <v>22</v>
      </c>
      <c r="H405" s="3" t="s">
        <v>953</v>
      </c>
      <c r="I405" s="3" t="s">
        <v>964</v>
      </c>
      <c r="J405" s="3" t="s">
        <v>22</v>
      </c>
      <c r="K405" s="3" t="s">
        <v>22</v>
      </c>
      <c r="L405" s="4">
        <v>0.16</v>
      </c>
      <c r="M405" s="5">
        <v>0.18</v>
      </c>
      <c r="N405" s="6">
        <v>0.12</v>
      </c>
      <c r="O405" s="6" t="s">
        <v>27</v>
      </c>
      <c r="P405" s="6">
        <v>0.12</v>
      </c>
      <c r="Q405" s="6">
        <v>0.12</v>
      </c>
      <c r="R405" s="6">
        <v>0.12</v>
      </c>
    </row>
    <row r="406" ht="15.75" customHeight="1">
      <c r="A406" s="3">
        <v>606.0</v>
      </c>
      <c r="B406" s="3" t="s">
        <v>951</v>
      </c>
      <c r="C406" s="3" t="s">
        <v>952</v>
      </c>
      <c r="D406" s="3" t="s">
        <v>953</v>
      </c>
      <c r="E406" s="3" t="s">
        <v>965</v>
      </c>
      <c r="F406" s="3" t="s">
        <v>966</v>
      </c>
      <c r="G406" s="3" t="s">
        <v>22</v>
      </c>
      <c r="H406" s="3" t="s">
        <v>953</v>
      </c>
      <c r="I406" s="3" t="s">
        <v>967</v>
      </c>
      <c r="J406" s="3" t="s">
        <v>968</v>
      </c>
      <c r="K406" s="3" t="s">
        <v>22</v>
      </c>
      <c r="L406" s="4">
        <v>0.16</v>
      </c>
      <c r="M406" s="5">
        <v>0.18</v>
      </c>
      <c r="N406" s="6">
        <v>0.10076923076923078</v>
      </c>
      <c r="O406" s="6">
        <v>0.019230769230769218</v>
      </c>
      <c r="P406" s="6">
        <v>0.11</v>
      </c>
      <c r="Q406" s="6">
        <v>0.12</v>
      </c>
      <c r="R406" s="6">
        <v>0.132</v>
      </c>
    </row>
    <row r="407" ht="15.75" customHeight="1">
      <c r="A407" s="3">
        <v>607.0</v>
      </c>
      <c r="B407" s="3" t="s">
        <v>951</v>
      </c>
      <c r="C407" s="3" t="s">
        <v>952</v>
      </c>
      <c r="D407" s="3" t="s">
        <v>953</v>
      </c>
      <c r="E407" s="3" t="s">
        <v>965</v>
      </c>
      <c r="F407" s="3" t="s">
        <v>969</v>
      </c>
      <c r="G407" s="3" t="s">
        <v>22</v>
      </c>
      <c r="H407" s="3" t="s">
        <v>953</v>
      </c>
      <c r="I407" s="3" t="s">
        <v>967</v>
      </c>
      <c r="J407" s="3" t="s">
        <v>970</v>
      </c>
      <c r="K407" s="3" t="s">
        <v>22</v>
      </c>
      <c r="L407" s="4">
        <v>0.2</v>
      </c>
      <c r="M407" s="5">
        <v>0.23</v>
      </c>
      <c r="N407" s="6">
        <v>0.10076923076923078</v>
      </c>
      <c r="O407" s="6">
        <v>0.07923076923076922</v>
      </c>
      <c r="P407" s="6">
        <v>0.16999999999999998</v>
      </c>
      <c r="Q407" s="6">
        <v>0.18</v>
      </c>
      <c r="R407" s="6">
        <v>0.198</v>
      </c>
    </row>
    <row r="408" ht="15.75" customHeight="1">
      <c r="A408" s="3">
        <v>612.0</v>
      </c>
      <c r="B408" s="3" t="s">
        <v>951</v>
      </c>
      <c r="C408" s="3" t="s">
        <v>952</v>
      </c>
      <c r="D408" s="3" t="s">
        <v>953</v>
      </c>
      <c r="E408" s="3" t="s">
        <v>954</v>
      </c>
      <c r="F408" s="3" t="s">
        <v>971</v>
      </c>
      <c r="G408" s="3" t="s">
        <v>22</v>
      </c>
      <c r="H408" s="3" t="s">
        <v>953</v>
      </c>
      <c r="I408" s="3" t="s">
        <v>956</v>
      </c>
      <c r="J408" s="3" t="s">
        <v>972</v>
      </c>
      <c r="K408" s="3" t="s">
        <v>22</v>
      </c>
      <c r="L408" s="4">
        <v>0.18</v>
      </c>
      <c r="M408" s="5">
        <v>0.21</v>
      </c>
      <c r="N408" s="6">
        <v>0.10076923076923078</v>
      </c>
      <c r="O408" s="6">
        <v>0.059230769230769226</v>
      </c>
      <c r="P408" s="6">
        <v>0.15</v>
      </c>
      <c r="Q408" s="6">
        <v>0.16</v>
      </c>
      <c r="R408" s="6">
        <v>0.17600000000000002</v>
      </c>
    </row>
    <row r="409" ht="15.75" customHeight="1">
      <c r="A409" s="3">
        <v>1149.0</v>
      </c>
      <c r="B409" s="3" t="s">
        <v>951</v>
      </c>
      <c r="C409" s="3" t="s">
        <v>952</v>
      </c>
      <c r="D409" s="3" t="s">
        <v>953</v>
      </c>
      <c r="E409" s="3" t="s">
        <v>973</v>
      </c>
      <c r="F409" s="3" t="s">
        <v>974</v>
      </c>
      <c r="G409" s="3" t="s">
        <v>22</v>
      </c>
      <c r="H409" s="3" t="s">
        <v>953</v>
      </c>
      <c r="I409" s="3" t="s">
        <v>975</v>
      </c>
      <c r="J409" s="3" t="s">
        <v>976</v>
      </c>
      <c r="K409" s="3" t="s">
        <v>22</v>
      </c>
      <c r="L409" s="4">
        <v>0.15</v>
      </c>
      <c r="M409" s="5">
        <v>0.17</v>
      </c>
      <c r="N409" s="6">
        <v>0.16</v>
      </c>
      <c r="O409" s="6" t="s">
        <v>27</v>
      </c>
      <c r="P409" s="6">
        <v>0.16</v>
      </c>
      <c r="Q409" s="6">
        <v>0.16</v>
      </c>
      <c r="R409" s="6">
        <v>0.16</v>
      </c>
    </row>
    <row r="410" ht="15.75" customHeight="1">
      <c r="A410" s="3">
        <v>2276.0</v>
      </c>
      <c r="B410" s="3" t="s">
        <v>951</v>
      </c>
      <c r="C410" s="3" t="s">
        <v>952</v>
      </c>
      <c r="D410" s="3" t="s">
        <v>953</v>
      </c>
      <c r="E410" s="3" t="s">
        <v>954</v>
      </c>
      <c r="F410" s="3" t="s">
        <v>977</v>
      </c>
      <c r="G410" s="3" t="s">
        <v>22</v>
      </c>
      <c r="H410" s="3" t="s">
        <v>953</v>
      </c>
      <c r="I410" s="3" t="s">
        <v>956</v>
      </c>
      <c r="J410" s="3" t="s">
        <v>978</v>
      </c>
      <c r="K410" s="3" t="s">
        <v>22</v>
      </c>
      <c r="L410" s="4">
        <v>0.16</v>
      </c>
      <c r="M410" s="5">
        <v>0.18</v>
      </c>
      <c r="N410" s="6">
        <v>0.12</v>
      </c>
      <c r="O410" s="6" t="s">
        <v>27</v>
      </c>
      <c r="P410" s="6">
        <v>0.12</v>
      </c>
      <c r="Q410" s="6">
        <v>0.12</v>
      </c>
      <c r="R410" s="6">
        <v>0.12</v>
      </c>
    </row>
    <row r="411" ht="15.75" customHeight="1">
      <c r="A411" s="3">
        <v>2543.0</v>
      </c>
      <c r="B411" s="3" t="s">
        <v>951</v>
      </c>
      <c r="C411" s="3" t="s">
        <v>952</v>
      </c>
      <c r="D411" s="3" t="s">
        <v>953</v>
      </c>
      <c r="E411" s="3" t="s">
        <v>973</v>
      </c>
      <c r="F411" s="3" t="s">
        <v>979</v>
      </c>
      <c r="G411" s="3" t="s">
        <v>22</v>
      </c>
      <c r="H411" s="3" t="s">
        <v>953</v>
      </c>
      <c r="I411" s="3" t="s">
        <v>975</v>
      </c>
      <c r="J411" s="3" t="s">
        <v>980</v>
      </c>
      <c r="K411" s="3" t="s">
        <v>22</v>
      </c>
      <c r="L411" s="4">
        <v>0.15</v>
      </c>
      <c r="M411" s="5">
        <v>0.17</v>
      </c>
      <c r="N411" s="6">
        <v>0.10076923076923078</v>
      </c>
      <c r="O411" s="6">
        <v>0.019230769230769218</v>
      </c>
      <c r="P411" s="6">
        <v>0.11</v>
      </c>
      <c r="Q411" s="6">
        <v>0.12</v>
      </c>
      <c r="R411" s="6">
        <v>0.132</v>
      </c>
    </row>
    <row r="412" ht="15.75" customHeight="1">
      <c r="A412" s="3">
        <v>80.0</v>
      </c>
      <c r="B412" s="3" t="s">
        <v>951</v>
      </c>
      <c r="C412" s="3" t="s">
        <v>952</v>
      </c>
      <c r="D412" s="3" t="s">
        <v>981</v>
      </c>
      <c r="E412" s="3" t="s">
        <v>982</v>
      </c>
      <c r="F412" s="3" t="s">
        <v>983</v>
      </c>
      <c r="G412" s="3" t="s">
        <v>22</v>
      </c>
      <c r="H412" s="3" t="s">
        <v>984</v>
      </c>
      <c r="I412" s="3" t="s">
        <v>985</v>
      </c>
      <c r="J412" s="3" t="s">
        <v>986</v>
      </c>
      <c r="K412" s="3" t="s">
        <v>22</v>
      </c>
      <c r="L412" s="4">
        <v>0.12</v>
      </c>
      <c r="M412" s="5">
        <v>0.14</v>
      </c>
      <c r="N412" s="6">
        <v>0.07</v>
      </c>
      <c r="O412" s="6">
        <v>0.04999999999999999</v>
      </c>
      <c r="P412" s="6">
        <v>0.11</v>
      </c>
      <c r="Q412" s="6">
        <v>0.12</v>
      </c>
      <c r="R412" s="6">
        <v>0.132</v>
      </c>
    </row>
    <row r="413" ht="15.75" customHeight="1">
      <c r="A413" s="3">
        <v>113.0</v>
      </c>
      <c r="B413" s="3" t="s">
        <v>951</v>
      </c>
      <c r="C413" s="3" t="s">
        <v>952</v>
      </c>
      <c r="D413" s="3" t="s">
        <v>981</v>
      </c>
      <c r="E413" s="3" t="s">
        <v>987</v>
      </c>
      <c r="F413" s="3" t="s">
        <v>988</v>
      </c>
      <c r="G413" s="3" t="s">
        <v>22</v>
      </c>
      <c r="H413" s="3" t="s">
        <v>984</v>
      </c>
      <c r="I413" s="3" t="s">
        <v>987</v>
      </c>
      <c r="J413" s="3" t="s">
        <v>989</v>
      </c>
      <c r="K413" s="3" t="s">
        <v>22</v>
      </c>
      <c r="L413" s="4">
        <v>0.12</v>
      </c>
      <c r="M413" s="5">
        <v>0.14</v>
      </c>
      <c r="N413" s="6">
        <v>0.07</v>
      </c>
      <c r="O413" s="6">
        <v>0.13</v>
      </c>
      <c r="P413" s="6">
        <v>0.19</v>
      </c>
      <c r="Q413" s="6">
        <v>0.2</v>
      </c>
      <c r="R413" s="6">
        <v>0.22000000000000003</v>
      </c>
    </row>
    <row r="414" ht="15.75" customHeight="1">
      <c r="A414" s="3">
        <v>117.0</v>
      </c>
      <c r="B414" s="3" t="s">
        <v>951</v>
      </c>
      <c r="C414" s="3" t="s">
        <v>952</v>
      </c>
      <c r="D414" s="3" t="s">
        <v>981</v>
      </c>
      <c r="E414" s="3" t="s">
        <v>987</v>
      </c>
      <c r="F414" s="3" t="s">
        <v>990</v>
      </c>
      <c r="G414" s="3" t="s">
        <v>22</v>
      </c>
      <c r="H414" s="3" t="s">
        <v>984</v>
      </c>
      <c r="I414" s="3" t="s">
        <v>987</v>
      </c>
      <c r="J414" s="3" t="s">
        <v>991</v>
      </c>
      <c r="K414" s="3" t="s">
        <v>22</v>
      </c>
      <c r="L414" s="4">
        <v>0.12</v>
      </c>
      <c r="M414" s="5">
        <v>0.14</v>
      </c>
      <c r="N414" s="6">
        <v>0.07</v>
      </c>
      <c r="O414" s="6">
        <v>0.04999999999999999</v>
      </c>
      <c r="P414" s="6">
        <v>0.11</v>
      </c>
      <c r="Q414" s="6">
        <v>0.12</v>
      </c>
      <c r="R414" s="6">
        <v>0.132</v>
      </c>
    </row>
    <row r="415" ht="15.75" customHeight="1">
      <c r="A415" s="3">
        <v>124.0</v>
      </c>
      <c r="B415" s="3" t="s">
        <v>951</v>
      </c>
      <c r="C415" s="3" t="s">
        <v>952</v>
      </c>
      <c r="D415" s="3" t="s">
        <v>981</v>
      </c>
      <c r="E415" s="3" t="s">
        <v>987</v>
      </c>
      <c r="F415" s="3" t="s">
        <v>992</v>
      </c>
      <c r="G415" s="3" t="s">
        <v>22</v>
      </c>
      <c r="H415" s="3" t="s">
        <v>984</v>
      </c>
      <c r="I415" s="3" t="s">
        <v>987</v>
      </c>
      <c r="J415" s="3" t="s">
        <v>993</v>
      </c>
      <c r="K415" s="3" t="s">
        <v>22</v>
      </c>
      <c r="L415" s="4">
        <v>0.12</v>
      </c>
      <c r="M415" s="5">
        <v>0.14</v>
      </c>
      <c r="N415" s="6">
        <v>0.15</v>
      </c>
      <c r="O415" s="6" t="s">
        <v>27</v>
      </c>
      <c r="P415" s="6">
        <v>0.15</v>
      </c>
      <c r="Q415" s="6">
        <v>0.15</v>
      </c>
      <c r="R415" s="6">
        <v>0.15</v>
      </c>
    </row>
    <row r="416" ht="15.75" customHeight="1">
      <c r="A416" s="3">
        <v>162.0</v>
      </c>
      <c r="B416" s="3" t="s">
        <v>951</v>
      </c>
      <c r="C416" s="3" t="s">
        <v>952</v>
      </c>
      <c r="D416" s="3" t="s">
        <v>981</v>
      </c>
      <c r="E416" s="3" t="s">
        <v>987</v>
      </c>
      <c r="F416" s="3" t="s">
        <v>994</v>
      </c>
      <c r="G416" s="3" t="s">
        <v>22</v>
      </c>
      <c r="H416" s="3" t="s">
        <v>984</v>
      </c>
      <c r="I416" s="3" t="s">
        <v>987</v>
      </c>
      <c r="J416" s="3" t="s">
        <v>995</v>
      </c>
      <c r="K416" s="3" t="s">
        <v>22</v>
      </c>
      <c r="L416" s="4">
        <v>0.12</v>
      </c>
      <c r="M416" s="5">
        <v>0.14</v>
      </c>
      <c r="N416" s="6">
        <v>0.07</v>
      </c>
      <c r="O416" s="6">
        <v>0.04999999999999999</v>
      </c>
      <c r="P416" s="6">
        <v>0.11</v>
      </c>
      <c r="Q416" s="6">
        <v>0.12</v>
      </c>
      <c r="R416" s="6">
        <v>0.132</v>
      </c>
    </row>
    <row r="417" ht="15.75" customHeight="1">
      <c r="A417" s="3">
        <v>172.0</v>
      </c>
      <c r="B417" s="3" t="s">
        <v>951</v>
      </c>
      <c r="C417" s="3" t="s">
        <v>952</v>
      </c>
      <c r="D417" s="3" t="s">
        <v>981</v>
      </c>
      <c r="E417" s="3" t="s">
        <v>982</v>
      </c>
      <c r="F417" s="3" t="s">
        <v>996</v>
      </c>
      <c r="G417" s="3" t="s">
        <v>22</v>
      </c>
      <c r="H417" s="3" t="s">
        <v>984</v>
      </c>
      <c r="I417" s="3" t="s">
        <v>985</v>
      </c>
      <c r="J417" s="3" t="s">
        <v>997</v>
      </c>
      <c r="K417" s="3" t="s">
        <v>22</v>
      </c>
      <c r="L417" s="4">
        <v>0.16</v>
      </c>
      <c r="M417" s="5">
        <v>0.18</v>
      </c>
      <c r="N417" s="6">
        <v>0.07</v>
      </c>
      <c r="O417" s="6">
        <v>0.04999999999999999</v>
      </c>
      <c r="P417" s="6">
        <v>0.11</v>
      </c>
      <c r="Q417" s="6">
        <v>0.12</v>
      </c>
      <c r="R417" s="6">
        <v>0.132</v>
      </c>
    </row>
    <row r="418" ht="15.75" customHeight="1">
      <c r="A418" s="3">
        <v>204.0</v>
      </c>
      <c r="B418" s="3" t="s">
        <v>951</v>
      </c>
      <c r="C418" s="3" t="s">
        <v>952</v>
      </c>
      <c r="D418" s="3" t="s">
        <v>981</v>
      </c>
      <c r="E418" s="3" t="s">
        <v>998</v>
      </c>
      <c r="F418" s="3" t="s">
        <v>999</v>
      </c>
      <c r="G418" s="3" t="s">
        <v>22</v>
      </c>
      <c r="H418" s="3" t="s">
        <v>984</v>
      </c>
      <c r="I418" s="3" t="s">
        <v>998</v>
      </c>
      <c r="J418" s="3" t="s">
        <v>1000</v>
      </c>
      <c r="K418" s="3" t="s">
        <v>22</v>
      </c>
      <c r="L418" s="4">
        <v>0.12</v>
      </c>
      <c r="M418" s="5">
        <v>0.14</v>
      </c>
      <c r="N418" s="6">
        <v>0.07</v>
      </c>
      <c r="O418" s="6">
        <v>0.04999999999999999</v>
      </c>
      <c r="P418" s="6">
        <v>0.11</v>
      </c>
      <c r="Q418" s="6">
        <v>0.12</v>
      </c>
      <c r="R418" s="6">
        <v>0.132</v>
      </c>
    </row>
    <row r="419" ht="15.75" customHeight="1">
      <c r="A419" s="3">
        <v>249.0</v>
      </c>
      <c r="B419" s="3" t="s">
        <v>951</v>
      </c>
      <c r="C419" s="3" t="s">
        <v>952</v>
      </c>
      <c r="D419" s="3" t="s">
        <v>981</v>
      </c>
      <c r="E419" s="3" t="s">
        <v>982</v>
      </c>
      <c r="F419" s="3" t="s">
        <v>1001</v>
      </c>
      <c r="G419" s="3" t="s">
        <v>22</v>
      </c>
      <c r="H419" s="3" t="s">
        <v>984</v>
      </c>
      <c r="I419" s="3" t="s">
        <v>985</v>
      </c>
      <c r="J419" s="3" t="s">
        <v>1002</v>
      </c>
      <c r="K419" s="3" t="s">
        <v>22</v>
      </c>
      <c r="L419" s="4">
        <v>0.18</v>
      </c>
      <c r="M419" s="5">
        <v>0.21</v>
      </c>
      <c r="N419" s="6">
        <v>0.07</v>
      </c>
      <c r="O419" s="6">
        <v>0.04999999999999999</v>
      </c>
      <c r="P419" s="6">
        <v>0.11</v>
      </c>
      <c r="Q419" s="6">
        <v>0.12</v>
      </c>
      <c r="R419" s="6">
        <v>0.132</v>
      </c>
    </row>
    <row r="420" ht="15.75" customHeight="1">
      <c r="A420" s="3">
        <v>420.0</v>
      </c>
      <c r="B420" s="3" t="s">
        <v>951</v>
      </c>
      <c r="C420" s="3" t="s">
        <v>952</v>
      </c>
      <c r="D420" s="3" t="s">
        <v>981</v>
      </c>
      <c r="E420" s="3" t="s">
        <v>998</v>
      </c>
      <c r="F420" s="3" t="s">
        <v>1003</v>
      </c>
      <c r="G420" s="3" t="s">
        <v>22</v>
      </c>
      <c r="H420" s="3" t="s">
        <v>984</v>
      </c>
      <c r="I420" s="3" t="s">
        <v>998</v>
      </c>
      <c r="J420" s="3" t="s">
        <v>1004</v>
      </c>
      <c r="K420" s="3" t="s">
        <v>22</v>
      </c>
      <c r="L420" s="4">
        <v>0.2</v>
      </c>
      <c r="M420" s="5">
        <v>0.23</v>
      </c>
      <c r="N420" s="6">
        <v>0.07</v>
      </c>
      <c r="O420" s="6">
        <v>0.04999999999999999</v>
      </c>
      <c r="P420" s="6">
        <v>0.11</v>
      </c>
      <c r="Q420" s="6">
        <v>0.12</v>
      </c>
      <c r="R420" s="6">
        <v>0.132</v>
      </c>
    </row>
    <row r="421" ht="15.75" customHeight="1">
      <c r="A421" s="3">
        <v>467.0</v>
      </c>
      <c r="B421" s="3" t="s">
        <v>951</v>
      </c>
      <c r="C421" s="3" t="s">
        <v>952</v>
      </c>
      <c r="D421" s="3" t="s">
        <v>981</v>
      </c>
      <c r="E421" s="3" t="s">
        <v>987</v>
      </c>
      <c r="F421" s="3" t="s">
        <v>1005</v>
      </c>
      <c r="G421" s="3" t="s">
        <v>22</v>
      </c>
      <c r="H421" s="3" t="s">
        <v>984</v>
      </c>
      <c r="I421" s="3" t="s">
        <v>987</v>
      </c>
      <c r="J421" s="3" t="s">
        <v>1006</v>
      </c>
      <c r="K421" s="3" t="s">
        <v>22</v>
      </c>
      <c r="L421" s="4">
        <v>0.12</v>
      </c>
      <c r="M421" s="5">
        <v>0.14</v>
      </c>
      <c r="N421" s="6">
        <v>0.07</v>
      </c>
      <c r="O421" s="6">
        <v>0.04999999999999999</v>
      </c>
      <c r="P421" s="6">
        <v>0.11</v>
      </c>
      <c r="Q421" s="6">
        <v>0.12</v>
      </c>
      <c r="R421" s="6">
        <v>0.132</v>
      </c>
    </row>
    <row r="422" ht="15.75" customHeight="1">
      <c r="A422" s="3">
        <v>538.0</v>
      </c>
      <c r="B422" s="3" t="s">
        <v>951</v>
      </c>
      <c r="C422" s="3" t="s">
        <v>952</v>
      </c>
      <c r="D422" s="3" t="s">
        <v>981</v>
      </c>
      <c r="E422" s="3" t="s">
        <v>987</v>
      </c>
      <c r="F422" s="3" t="s">
        <v>1007</v>
      </c>
      <c r="G422" s="3" t="s">
        <v>22</v>
      </c>
      <c r="H422" s="3" t="s">
        <v>984</v>
      </c>
      <c r="I422" s="3" t="s">
        <v>987</v>
      </c>
      <c r="J422" s="3" t="s">
        <v>1008</v>
      </c>
      <c r="K422" s="3" t="s">
        <v>22</v>
      </c>
      <c r="L422" s="4">
        <v>0.12</v>
      </c>
      <c r="M422" s="5">
        <v>0.14</v>
      </c>
      <c r="N422" s="6">
        <v>0.11</v>
      </c>
      <c r="O422" s="6">
        <v>0.05</v>
      </c>
      <c r="P422" s="6">
        <v>0.15</v>
      </c>
      <c r="Q422" s="6">
        <v>0.16</v>
      </c>
      <c r="R422" s="6">
        <v>0.17600000000000002</v>
      </c>
    </row>
    <row r="423" ht="15.75" customHeight="1">
      <c r="A423" s="3">
        <v>539.0</v>
      </c>
      <c r="B423" s="3" t="s">
        <v>951</v>
      </c>
      <c r="C423" s="3" t="s">
        <v>952</v>
      </c>
      <c r="D423" s="3" t="s">
        <v>981</v>
      </c>
      <c r="E423" s="3" t="s">
        <v>998</v>
      </c>
      <c r="F423" s="3" t="s">
        <v>1009</v>
      </c>
      <c r="G423" s="3" t="s">
        <v>22</v>
      </c>
      <c r="H423" s="3" t="s">
        <v>984</v>
      </c>
      <c r="I423" s="3" t="s">
        <v>998</v>
      </c>
      <c r="J423" s="3" t="s">
        <v>1010</v>
      </c>
      <c r="K423" s="3" t="s">
        <v>22</v>
      </c>
      <c r="L423" s="4">
        <v>0.12</v>
      </c>
      <c r="M423" s="5">
        <v>0.14</v>
      </c>
      <c r="N423" s="6">
        <v>0.07</v>
      </c>
      <c r="O423" s="6">
        <v>0.04999999999999999</v>
      </c>
      <c r="P423" s="6">
        <v>0.11</v>
      </c>
      <c r="Q423" s="6">
        <v>0.12</v>
      </c>
      <c r="R423" s="6">
        <v>0.132</v>
      </c>
    </row>
    <row r="424" ht="15.75" customHeight="1">
      <c r="A424" s="3">
        <v>540.0</v>
      </c>
      <c r="B424" s="3" t="s">
        <v>951</v>
      </c>
      <c r="C424" s="3" t="s">
        <v>952</v>
      </c>
      <c r="D424" s="3" t="s">
        <v>981</v>
      </c>
      <c r="E424" s="3" t="s">
        <v>998</v>
      </c>
      <c r="F424" s="3" t="s">
        <v>1011</v>
      </c>
      <c r="G424" s="3" t="s">
        <v>22</v>
      </c>
      <c r="H424" s="3" t="s">
        <v>984</v>
      </c>
      <c r="I424" s="3" t="s">
        <v>998</v>
      </c>
      <c r="J424" s="3" t="s">
        <v>1012</v>
      </c>
      <c r="K424" s="3" t="s">
        <v>22</v>
      </c>
      <c r="L424" s="4">
        <v>0.12</v>
      </c>
      <c r="M424" s="5">
        <v>0.14</v>
      </c>
      <c r="N424" s="6">
        <v>0.11</v>
      </c>
      <c r="O424" s="6">
        <v>0.06999999999999999</v>
      </c>
      <c r="P424" s="6">
        <v>0.16999999999999998</v>
      </c>
      <c r="Q424" s="6">
        <v>0.18</v>
      </c>
      <c r="R424" s="6">
        <v>0.198</v>
      </c>
    </row>
    <row r="425" ht="15.75" customHeight="1">
      <c r="A425" s="3">
        <v>542.0</v>
      </c>
      <c r="B425" s="3" t="s">
        <v>951</v>
      </c>
      <c r="C425" s="3" t="s">
        <v>952</v>
      </c>
      <c r="D425" s="3" t="s">
        <v>981</v>
      </c>
      <c r="E425" s="3" t="s">
        <v>998</v>
      </c>
      <c r="F425" s="3" t="s">
        <v>1013</v>
      </c>
      <c r="G425" s="3" t="s">
        <v>22</v>
      </c>
      <c r="H425" s="3" t="s">
        <v>984</v>
      </c>
      <c r="I425" s="3" t="s">
        <v>998</v>
      </c>
      <c r="J425" s="3" t="s">
        <v>1014</v>
      </c>
      <c r="K425" s="3" t="s">
        <v>22</v>
      </c>
      <c r="L425" s="4">
        <v>0.14</v>
      </c>
      <c r="M425" s="5">
        <v>0.16</v>
      </c>
      <c r="N425" s="6">
        <v>0.15</v>
      </c>
      <c r="O425" s="6" t="s">
        <v>27</v>
      </c>
      <c r="P425" s="6">
        <v>0.15</v>
      </c>
      <c r="Q425" s="6">
        <v>0.15</v>
      </c>
      <c r="R425" s="6">
        <v>0.15</v>
      </c>
    </row>
    <row r="426" ht="15.75" customHeight="1">
      <c r="A426" s="3">
        <v>573.0</v>
      </c>
      <c r="B426" s="3" t="s">
        <v>951</v>
      </c>
      <c r="C426" s="3" t="s">
        <v>952</v>
      </c>
      <c r="D426" s="3" t="s">
        <v>981</v>
      </c>
      <c r="E426" s="3" t="s">
        <v>998</v>
      </c>
      <c r="F426" s="3" t="s">
        <v>1015</v>
      </c>
      <c r="G426" s="3" t="s">
        <v>22</v>
      </c>
      <c r="H426" s="3" t="s">
        <v>984</v>
      </c>
      <c r="I426" s="3" t="s">
        <v>998</v>
      </c>
      <c r="J426" s="3" t="s">
        <v>1016</v>
      </c>
      <c r="K426" s="3" t="s">
        <v>22</v>
      </c>
      <c r="L426" s="4">
        <v>0.16</v>
      </c>
      <c r="M426" s="5">
        <v>0.18</v>
      </c>
      <c r="N426" s="6">
        <v>0.07</v>
      </c>
      <c r="O426" s="6">
        <v>0.07999999999999999</v>
      </c>
      <c r="P426" s="6">
        <v>0.13999999999999999</v>
      </c>
      <c r="Q426" s="6">
        <v>0.15</v>
      </c>
      <c r="R426" s="6">
        <v>0.165</v>
      </c>
    </row>
    <row r="427" ht="15.75" customHeight="1">
      <c r="A427" s="3">
        <v>635.0</v>
      </c>
      <c r="B427" s="3" t="s">
        <v>951</v>
      </c>
      <c r="C427" s="3" t="s">
        <v>952</v>
      </c>
      <c r="D427" s="3" t="s">
        <v>981</v>
      </c>
      <c r="E427" s="3" t="s">
        <v>998</v>
      </c>
      <c r="F427" s="3" t="s">
        <v>1017</v>
      </c>
      <c r="G427" s="3" t="s">
        <v>22</v>
      </c>
      <c r="H427" s="3" t="s">
        <v>984</v>
      </c>
      <c r="I427" s="3" t="s">
        <v>998</v>
      </c>
      <c r="J427" s="3" t="s">
        <v>1018</v>
      </c>
      <c r="K427" s="3" t="s">
        <v>22</v>
      </c>
      <c r="L427" s="4">
        <v>0.12</v>
      </c>
      <c r="M427" s="5">
        <v>0.14</v>
      </c>
      <c r="N427" s="6">
        <v>0.15</v>
      </c>
      <c r="O427" s="6">
        <v>0.05000000000000002</v>
      </c>
      <c r="P427" s="6">
        <v>0.19</v>
      </c>
      <c r="Q427" s="6">
        <v>0.2</v>
      </c>
      <c r="R427" s="6">
        <v>0.22000000000000003</v>
      </c>
    </row>
    <row r="428" ht="15.75" customHeight="1">
      <c r="A428" s="3">
        <v>1061.0</v>
      </c>
      <c r="B428" s="3" t="s">
        <v>951</v>
      </c>
      <c r="C428" s="3" t="s">
        <v>952</v>
      </c>
      <c r="D428" s="3" t="s">
        <v>981</v>
      </c>
      <c r="E428" s="3" t="s">
        <v>998</v>
      </c>
      <c r="F428" s="3" t="s">
        <v>1019</v>
      </c>
      <c r="G428" s="3" t="s">
        <v>22</v>
      </c>
      <c r="H428" s="3" t="s">
        <v>984</v>
      </c>
      <c r="I428" s="3" t="s">
        <v>998</v>
      </c>
      <c r="J428" s="3" t="s">
        <v>1020</v>
      </c>
      <c r="K428" s="3" t="s">
        <v>22</v>
      </c>
      <c r="L428" s="4">
        <v>0.12</v>
      </c>
      <c r="M428" s="5">
        <v>0.14</v>
      </c>
      <c r="N428" s="6">
        <v>0.15</v>
      </c>
      <c r="O428" s="6" t="s">
        <v>27</v>
      </c>
      <c r="P428" s="6">
        <v>0.15</v>
      </c>
      <c r="Q428" s="6">
        <v>0.15</v>
      </c>
      <c r="R428" s="6">
        <v>0.15</v>
      </c>
    </row>
    <row r="429" ht="15.75" customHeight="1">
      <c r="A429" s="3">
        <v>1150.0</v>
      </c>
      <c r="B429" s="3" t="s">
        <v>951</v>
      </c>
      <c r="C429" s="3" t="s">
        <v>952</v>
      </c>
      <c r="D429" s="3" t="s">
        <v>981</v>
      </c>
      <c r="E429" s="3" t="s">
        <v>998</v>
      </c>
      <c r="F429" s="3" t="s">
        <v>1021</v>
      </c>
      <c r="G429" s="3" t="s">
        <v>22</v>
      </c>
      <c r="H429" s="3" t="s">
        <v>984</v>
      </c>
      <c r="I429" s="3" t="s">
        <v>998</v>
      </c>
      <c r="J429" s="3" t="s">
        <v>1022</v>
      </c>
      <c r="K429" s="3" t="s">
        <v>22</v>
      </c>
      <c r="L429" s="4">
        <v>0.2</v>
      </c>
      <c r="M429" s="5">
        <v>0.23</v>
      </c>
      <c r="N429" s="6">
        <v>0.15</v>
      </c>
      <c r="O429" s="6" t="s">
        <v>27</v>
      </c>
      <c r="P429" s="6">
        <v>0.15</v>
      </c>
      <c r="Q429" s="6">
        <v>0.15</v>
      </c>
      <c r="R429" s="6">
        <v>0.15</v>
      </c>
    </row>
    <row r="430" ht="15.75" customHeight="1">
      <c r="A430" s="3">
        <v>1208.0</v>
      </c>
      <c r="B430" s="3" t="s">
        <v>951</v>
      </c>
      <c r="C430" s="3" t="s">
        <v>952</v>
      </c>
      <c r="D430" s="3" t="s">
        <v>981</v>
      </c>
      <c r="E430" s="3" t="s">
        <v>982</v>
      </c>
      <c r="F430" s="3" t="s">
        <v>1023</v>
      </c>
      <c r="G430" s="3" t="s">
        <v>22</v>
      </c>
      <c r="H430" s="3" t="s">
        <v>984</v>
      </c>
      <c r="I430" s="3" t="s">
        <v>985</v>
      </c>
      <c r="J430" s="3" t="s">
        <v>1024</v>
      </c>
      <c r="K430" s="3" t="s">
        <v>22</v>
      </c>
      <c r="L430" s="4">
        <v>0.14</v>
      </c>
      <c r="M430" s="5">
        <v>0.16</v>
      </c>
      <c r="N430" s="6">
        <v>0.07</v>
      </c>
      <c r="O430" s="6">
        <v>0.07</v>
      </c>
      <c r="P430" s="6">
        <v>0.13</v>
      </c>
      <c r="Q430" s="6">
        <v>0.14</v>
      </c>
      <c r="R430" s="6">
        <v>0.15400000000000003</v>
      </c>
    </row>
    <row r="431" ht="15.75" customHeight="1">
      <c r="A431" s="3">
        <v>2329.0</v>
      </c>
      <c r="B431" s="3" t="s">
        <v>951</v>
      </c>
      <c r="C431" s="3" t="s">
        <v>952</v>
      </c>
      <c r="D431" s="3" t="s">
        <v>981</v>
      </c>
      <c r="E431" s="3" t="s">
        <v>998</v>
      </c>
      <c r="F431" s="3" t="s">
        <v>1025</v>
      </c>
      <c r="G431" s="3" t="s">
        <v>22</v>
      </c>
      <c r="H431" s="3" t="s">
        <v>984</v>
      </c>
      <c r="I431" s="3" t="s">
        <v>998</v>
      </c>
      <c r="J431" s="3" t="s">
        <v>1026</v>
      </c>
      <c r="K431" s="3" t="s">
        <v>22</v>
      </c>
      <c r="L431" s="4">
        <v>0.12</v>
      </c>
      <c r="M431" s="5">
        <v>0.14</v>
      </c>
      <c r="N431" s="6">
        <v>0.15</v>
      </c>
      <c r="O431" s="6">
        <v>0.010000000000000009</v>
      </c>
      <c r="P431" s="6">
        <v>0.15</v>
      </c>
      <c r="Q431" s="6">
        <v>0.15</v>
      </c>
      <c r="R431" s="6">
        <v>0.17600000000000002</v>
      </c>
    </row>
    <row r="432" ht="15.75" customHeight="1">
      <c r="A432" s="3">
        <v>2427.0</v>
      </c>
      <c r="B432" s="3" t="s">
        <v>951</v>
      </c>
      <c r="C432" s="3" t="s">
        <v>952</v>
      </c>
      <c r="D432" s="3" t="s">
        <v>981</v>
      </c>
      <c r="E432" s="3" t="s">
        <v>998</v>
      </c>
      <c r="F432" s="3" t="s">
        <v>1027</v>
      </c>
      <c r="G432" s="3" t="s">
        <v>22</v>
      </c>
      <c r="H432" s="3" t="s">
        <v>984</v>
      </c>
      <c r="I432" s="3" t="s">
        <v>998</v>
      </c>
      <c r="J432" s="3" t="s">
        <v>1028</v>
      </c>
      <c r="K432" s="3" t="s">
        <v>22</v>
      </c>
      <c r="L432" s="4">
        <v>0.12</v>
      </c>
      <c r="M432" s="5">
        <v>0.14</v>
      </c>
      <c r="N432" s="6">
        <v>0.13844117647058815</v>
      </c>
      <c r="O432" s="6">
        <v>0.011558823529411844</v>
      </c>
      <c r="P432" s="6">
        <v>0.13999999999999999</v>
      </c>
      <c r="Q432" s="6">
        <v>0.15</v>
      </c>
      <c r="R432" s="6">
        <v>0.165</v>
      </c>
    </row>
    <row r="433" ht="15.75" customHeight="1">
      <c r="A433" s="3">
        <v>2428.0</v>
      </c>
      <c r="B433" s="3" t="s">
        <v>951</v>
      </c>
      <c r="C433" s="3" t="s">
        <v>952</v>
      </c>
      <c r="D433" s="3" t="s">
        <v>981</v>
      </c>
      <c r="E433" s="3" t="s">
        <v>998</v>
      </c>
      <c r="F433" s="3" t="s">
        <v>1029</v>
      </c>
      <c r="G433" s="3" t="s">
        <v>22</v>
      </c>
      <c r="H433" s="3" t="s">
        <v>984</v>
      </c>
      <c r="I433" s="3" t="s">
        <v>998</v>
      </c>
      <c r="J433" s="3" t="s">
        <v>1030</v>
      </c>
      <c r="K433" s="3" t="s">
        <v>22</v>
      </c>
      <c r="L433" s="4">
        <v>0.18</v>
      </c>
      <c r="M433" s="5">
        <v>0.21</v>
      </c>
      <c r="N433" s="6">
        <v>0.15</v>
      </c>
      <c r="O433" s="6" t="s">
        <v>27</v>
      </c>
      <c r="P433" s="6">
        <v>0.15</v>
      </c>
      <c r="Q433" s="6">
        <v>0.15</v>
      </c>
      <c r="R433" s="6">
        <v>0.15</v>
      </c>
    </row>
    <row r="434" ht="15.75" customHeight="1">
      <c r="A434" s="3">
        <v>2429.0</v>
      </c>
      <c r="B434" s="3" t="s">
        <v>951</v>
      </c>
      <c r="C434" s="3" t="s">
        <v>952</v>
      </c>
      <c r="D434" s="3" t="s">
        <v>981</v>
      </c>
      <c r="E434" s="3" t="s">
        <v>998</v>
      </c>
      <c r="F434" s="3" t="s">
        <v>1031</v>
      </c>
      <c r="G434" s="3" t="s">
        <v>22</v>
      </c>
      <c r="H434" s="3" t="s">
        <v>984</v>
      </c>
      <c r="I434" s="3" t="s">
        <v>998</v>
      </c>
      <c r="J434" s="3" t="s">
        <v>1032</v>
      </c>
      <c r="K434" s="3" t="s">
        <v>22</v>
      </c>
      <c r="L434" s="4">
        <v>0.16</v>
      </c>
      <c r="M434" s="5">
        <v>0.18</v>
      </c>
      <c r="N434" s="6">
        <v>0.12</v>
      </c>
      <c r="O434" s="6">
        <v>0.03</v>
      </c>
      <c r="P434" s="6">
        <v>0.13999999999999999</v>
      </c>
      <c r="Q434" s="6">
        <v>0.15</v>
      </c>
      <c r="R434" s="6">
        <v>0.165</v>
      </c>
    </row>
    <row r="435" ht="15.75" customHeight="1">
      <c r="A435" s="3">
        <v>2430.0</v>
      </c>
      <c r="B435" s="3" t="s">
        <v>951</v>
      </c>
      <c r="C435" s="3" t="s">
        <v>952</v>
      </c>
      <c r="D435" s="3" t="s">
        <v>981</v>
      </c>
      <c r="E435" s="3" t="s">
        <v>998</v>
      </c>
      <c r="F435" s="3" t="s">
        <v>1033</v>
      </c>
      <c r="G435" s="3" t="s">
        <v>22</v>
      </c>
      <c r="H435" s="3" t="s">
        <v>984</v>
      </c>
      <c r="I435" s="3" t="s">
        <v>998</v>
      </c>
      <c r="J435" s="3" t="s">
        <v>1034</v>
      </c>
      <c r="K435" s="3" t="s">
        <v>22</v>
      </c>
      <c r="L435" s="4">
        <v>0.12</v>
      </c>
      <c r="M435" s="5">
        <v>0.14</v>
      </c>
      <c r="N435" s="6">
        <v>0.12</v>
      </c>
      <c r="O435" s="6">
        <v>0.03</v>
      </c>
      <c r="P435" s="6">
        <v>0.13999999999999999</v>
      </c>
      <c r="Q435" s="6">
        <v>0.15</v>
      </c>
      <c r="R435" s="6">
        <v>0.165</v>
      </c>
    </row>
    <row r="436" ht="15.75" customHeight="1">
      <c r="A436" s="3">
        <v>2431.0</v>
      </c>
      <c r="B436" s="3" t="s">
        <v>951</v>
      </c>
      <c r="C436" s="3" t="s">
        <v>952</v>
      </c>
      <c r="D436" s="3" t="s">
        <v>981</v>
      </c>
      <c r="E436" s="3" t="s">
        <v>998</v>
      </c>
      <c r="F436" s="3" t="s">
        <v>1035</v>
      </c>
      <c r="G436" s="3" t="s">
        <v>22</v>
      </c>
      <c r="H436" s="3" t="s">
        <v>984</v>
      </c>
      <c r="I436" s="3" t="s">
        <v>998</v>
      </c>
      <c r="J436" s="3" t="s">
        <v>1036</v>
      </c>
      <c r="K436" s="3" t="s">
        <v>22</v>
      </c>
      <c r="L436" s="4">
        <v>0.12</v>
      </c>
      <c r="M436" s="5">
        <v>0.14</v>
      </c>
      <c r="N436" s="6">
        <v>0.15</v>
      </c>
      <c r="O436" s="6">
        <v>0.010000000000000009</v>
      </c>
      <c r="P436" s="6">
        <v>0.15</v>
      </c>
      <c r="Q436" s="6">
        <v>0.15</v>
      </c>
      <c r="R436" s="6">
        <v>0.17600000000000002</v>
      </c>
    </row>
    <row r="437" ht="15.75" customHeight="1">
      <c r="A437" s="3">
        <v>2442.0</v>
      </c>
      <c r="B437" s="3" t="s">
        <v>951</v>
      </c>
      <c r="C437" s="3" t="s">
        <v>952</v>
      </c>
      <c r="D437" s="3" t="s">
        <v>981</v>
      </c>
      <c r="E437" s="3" t="s">
        <v>998</v>
      </c>
      <c r="F437" s="3" t="s">
        <v>1037</v>
      </c>
      <c r="G437" s="3" t="s">
        <v>22</v>
      </c>
      <c r="H437" s="3" t="s">
        <v>984</v>
      </c>
      <c r="I437" s="3" t="s">
        <v>998</v>
      </c>
      <c r="J437" s="3" t="s">
        <v>1038</v>
      </c>
      <c r="K437" s="3" t="s">
        <v>22</v>
      </c>
      <c r="L437" s="4">
        <v>0.12</v>
      </c>
      <c r="M437" s="5">
        <v>0.14</v>
      </c>
      <c r="N437" s="6">
        <v>0.08</v>
      </c>
      <c r="O437" s="6" t="s">
        <v>27</v>
      </c>
      <c r="P437" s="6">
        <v>0.08</v>
      </c>
      <c r="Q437" s="6">
        <v>0.08</v>
      </c>
      <c r="R437" s="6">
        <v>0.08</v>
      </c>
    </row>
    <row r="438" ht="15.75" customHeight="1">
      <c r="A438" s="3">
        <v>2571.0</v>
      </c>
      <c r="B438" s="3" t="s">
        <v>951</v>
      </c>
      <c r="C438" s="3" t="s">
        <v>952</v>
      </c>
      <c r="D438" s="3" t="s">
        <v>981</v>
      </c>
      <c r="E438" s="3" t="s">
        <v>998</v>
      </c>
      <c r="F438" s="3" t="s">
        <v>1039</v>
      </c>
      <c r="G438" s="3" t="s">
        <v>22</v>
      </c>
      <c r="H438" s="3" t="s">
        <v>984</v>
      </c>
      <c r="I438" s="3" t="s">
        <v>998</v>
      </c>
      <c r="J438" s="3" t="s">
        <v>1040</v>
      </c>
      <c r="K438" s="3" t="s">
        <v>22</v>
      </c>
      <c r="L438" s="4">
        <v>0.12</v>
      </c>
      <c r="M438" s="5">
        <v>0.14</v>
      </c>
      <c r="N438" s="6">
        <v>0.13844117647058815</v>
      </c>
      <c r="O438" s="6">
        <v>0.0015588235294118624</v>
      </c>
      <c r="P438" s="6">
        <v>0.13844117647058815</v>
      </c>
      <c r="Q438" s="6">
        <v>0.13844117647058815</v>
      </c>
      <c r="R438" s="6">
        <v>0.15400000000000003</v>
      </c>
    </row>
    <row r="439" ht="15.75" customHeight="1">
      <c r="A439" s="3">
        <v>2572.0</v>
      </c>
      <c r="B439" s="3" t="s">
        <v>951</v>
      </c>
      <c r="C439" s="3" t="s">
        <v>952</v>
      </c>
      <c r="D439" s="3" t="s">
        <v>981</v>
      </c>
      <c r="E439" s="3" t="s">
        <v>998</v>
      </c>
      <c r="F439" s="3" t="s">
        <v>1041</v>
      </c>
      <c r="G439" s="3" t="s">
        <v>22</v>
      </c>
      <c r="H439" s="3" t="s">
        <v>984</v>
      </c>
      <c r="I439" s="3" t="s">
        <v>998</v>
      </c>
      <c r="J439" s="3" t="s">
        <v>1042</v>
      </c>
      <c r="K439" s="3" t="s">
        <v>22</v>
      </c>
      <c r="L439" s="4">
        <v>0.12</v>
      </c>
      <c r="M439" s="5">
        <v>0.14</v>
      </c>
      <c r="N439" s="6">
        <v>0.15</v>
      </c>
      <c r="O439" s="6" t="s">
        <v>27</v>
      </c>
      <c r="P439" s="6">
        <v>0.15</v>
      </c>
      <c r="Q439" s="6">
        <v>0.15</v>
      </c>
      <c r="R439" s="6">
        <v>0.15</v>
      </c>
    </row>
    <row r="440" ht="15.75" customHeight="1">
      <c r="A440" s="3">
        <v>3642.0</v>
      </c>
      <c r="B440" s="3" t="s">
        <v>951</v>
      </c>
      <c r="C440" s="3" t="s">
        <v>952</v>
      </c>
      <c r="D440" s="3" t="s">
        <v>981</v>
      </c>
      <c r="E440" s="3" t="s">
        <v>987</v>
      </c>
      <c r="F440" s="3" t="s">
        <v>1043</v>
      </c>
      <c r="G440" s="3" t="s">
        <v>22</v>
      </c>
      <c r="H440" s="3" t="s">
        <v>984</v>
      </c>
      <c r="I440" s="3" t="s">
        <v>987</v>
      </c>
      <c r="J440" s="3" t="s">
        <v>1043</v>
      </c>
      <c r="K440" s="3" t="s">
        <v>22</v>
      </c>
      <c r="L440" s="4">
        <v>0.12</v>
      </c>
      <c r="M440" s="5">
        <v>0.14</v>
      </c>
      <c r="N440" s="6">
        <v>0.13844117647058815</v>
      </c>
      <c r="O440" s="6">
        <v>0.04155882352941184</v>
      </c>
      <c r="P440" s="6">
        <v>0.16999999999999998</v>
      </c>
      <c r="Q440" s="6">
        <v>0.18</v>
      </c>
      <c r="R440" s="6">
        <v>0.198</v>
      </c>
    </row>
    <row r="441" ht="15.75" customHeight="1">
      <c r="A441" s="3">
        <v>349.0</v>
      </c>
      <c r="B441" s="3" t="s">
        <v>951</v>
      </c>
      <c r="C441" s="3" t="s">
        <v>952</v>
      </c>
      <c r="D441" s="3" t="s">
        <v>1044</v>
      </c>
      <c r="E441" s="3" t="s">
        <v>1045</v>
      </c>
      <c r="F441" s="3" t="s">
        <v>1046</v>
      </c>
      <c r="G441" s="3" t="s">
        <v>22</v>
      </c>
      <c r="H441" s="3" t="s">
        <v>1047</v>
      </c>
      <c r="I441" s="3" t="s">
        <v>1045</v>
      </c>
      <c r="J441" s="3" t="s">
        <v>1048</v>
      </c>
      <c r="K441" s="3" t="s">
        <v>22</v>
      </c>
      <c r="L441" s="4">
        <v>0.14</v>
      </c>
      <c r="M441" s="5">
        <v>0.16</v>
      </c>
      <c r="N441" s="6">
        <v>0.15</v>
      </c>
      <c r="O441" s="6" t="s">
        <v>27</v>
      </c>
      <c r="P441" s="6">
        <v>0.15</v>
      </c>
      <c r="Q441" s="6">
        <v>0.15</v>
      </c>
      <c r="R441" s="6">
        <v>0.15</v>
      </c>
    </row>
    <row r="442" ht="15.75" customHeight="1">
      <c r="A442" s="3">
        <v>354.0</v>
      </c>
      <c r="B442" s="3" t="s">
        <v>951</v>
      </c>
      <c r="C442" s="3" t="s">
        <v>952</v>
      </c>
      <c r="D442" s="3" t="s">
        <v>1044</v>
      </c>
      <c r="E442" s="3" t="s">
        <v>1049</v>
      </c>
      <c r="F442" s="3" t="s">
        <v>22</v>
      </c>
      <c r="G442" s="3" t="s">
        <v>22</v>
      </c>
      <c r="H442" s="3" t="s">
        <v>1047</v>
      </c>
      <c r="I442" s="3" t="s">
        <v>1050</v>
      </c>
      <c r="J442" s="3" t="s">
        <v>22</v>
      </c>
      <c r="K442" s="3" t="s">
        <v>22</v>
      </c>
      <c r="L442" s="4">
        <v>0.15</v>
      </c>
      <c r="M442" s="5">
        <v>0.17</v>
      </c>
      <c r="N442" s="6">
        <v>0.12</v>
      </c>
      <c r="O442" s="6">
        <v>0.03</v>
      </c>
      <c r="P442" s="6">
        <v>0.13999999999999999</v>
      </c>
      <c r="Q442" s="6">
        <v>0.15</v>
      </c>
      <c r="R442" s="6">
        <v>0.165</v>
      </c>
    </row>
    <row r="443" ht="15.75" customHeight="1">
      <c r="A443" s="3">
        <v>368.0</v>
      </c>
      <c r="B443" s="3" t="s">
        <v>951</v>
      </c>
      <c r="C443" s="3" t="s">
        <v>952</v>
      </c>
      <c r="D443" s="3" t="s">
        <v>1044</v>
      </c>
      <c r="E443" s="3" t="s">
        <v>1045</v>
      </c>
      <c r="F443" s="3" t="s">
        <v>1051</v>
      </c>
      <c r="G443" s="3" t="s">
        <v>22</v>
      </c>
      <c r="H443" s="3" t="s">
        <v>1047</v>
      </c>
      <c r="I443" s="3" t="s">
        <v>1045</v>
      </c>
      <c r="J443" s="3" t="s">
        <v>1051</v>
      </c>
      <c r="K443" s="3" t="s">
        <v>22</v>
      </c>
      <c r="L443" s="4">
        <v>0.16</v>
      </c>
      <c r="M443" s="5">
        <v>0.18</v>
      </c>
      <c r="N443" s="6">
        <v>0.12</v>
      </c>
      <c r="O443" s="6">
        <v>0.03</v>
      </c>
      <c r="P443" s="6">
        <v>0.13999999999999999</v>
      </c>
      <c r="Q443" s="6">
        <v>0.15</v>
      </c>
      <c r="R443" s="6">
        <v>0.165</v>
      </c>
    </row>
    <row r="444" ht="15.75" customHeight="1">
      <c r="A444" s="3">
        <v>473.0</v>
      </c>
      <c r="B444" s="3" t="s">
        <v>951</v>
      </c>
      <c r="C444" s="3" t="s">
        <v>952</v>
      </c>
      <c r="D444" s="3" t="s">
        <v>1044</v>
      </c>
      <c r="E444" s="3" t="s">
        <v>1052</v>
      </c>
      <c r="F444" s="3" t="s">
        <v>22</v>
      </c>
      <c r="G444" s="3" t="s">
        <v>22</v>
      </c>
      <c r="H444" s="3" t="s">
        <v>1047</v>
      </c>
      <c r="I444" s="3" t="s">
        <v>1053</v>
      </c>
      <c r="J444" s="3" t="s">
        <v>22</v>
      </c>
      <c r="K444" s="3" t="s">
        <v>22</v>
      </c>
      <c r="L444" s="4">
        <v>0.15</v>
      </c>
      <c r="M444" s="5">
        <v>0.17</v>
      </c>
      <c r="N444" s="6">
        <v>0.12</v>
      </c>
      <c r="O444" s="6">
        <v>0.03</v>
      </c>
      <c r="P444" s="6">
        <v>0.13999999999999999</v>
      </c>
      <c r="Q444" s="6">
        <v>0.15</v>
      </c>
      <c r="R444" s="6">
        <v>0.165</v>
      </c>
    </row>
    <row r="445" ht="15.75" customHeight="1">
      <c r="A445" s="3">
        <v>1135.0</v>
      </c>
      <c r="B445" s="3" t="s">
        <v>951</v>
      </c>
      <c r="C445" s="3" t="s">
        <v>952</v>
      </c>
      <c r="D445" s="3" t="s">
        <v>1044</v>
      </c>
      <c r="E445" s="3" t="s">
        <v>1054</v>
      </c>
      <c r="F445" s="3" t="s">
        <v>22</v>
      </c>
      <c r="G445" s="3" t="s">
        <v>22</v>
      </c>
      <c r="H445" s="3" t="s">
        <v>1047</v>
      </c>
      <c r="I445" s="3" t="s">
        <v>1055</v>
      </c>
      <c r="J445" s="3" t="s">
        <v>22</v>
      </c>
      <c r="K445" s="3" t="s">
        <v>22</v>
      </c>
      <c r="L445" s="4">
        <v>0.15</v>
      </c>
      <c r="M445" s="5">
        <v>0.17</v>
      </c>
      <c r="N445" s="6">
        <v>0.12</v>
      </c>
      <c r="O445" s="6">
        <v>0.03</v>
      </c>
      <c r="P445" s="6">
        <v>0.13999999999999999</v>
      </c>
      <c r="Q445" s="6">
        <v>0.15</v>
      </c>
      <c r="R445" s="6">
        <v>0.165</v>
      </c>
    </row>
    <row r="446" ht="15.75" customHeight="1">
      <c r="A446" s="3">
        <v>1136.0</v>
      </c>
      <c r="B446" s="3" t="s">
        <v>951</v>
      </c>
      <c r="C446" s="3" t="s">
        <v>952</v>
      </c>
      <c r="D446" s="3" t="s">
        <v>1044</v>
      </c>
      <c r="E446" s="3" t="s">
        <v>1056</v>
      </c>
      <c r="F446" s="3" t="s">
        <v>22</v>
      </c>
      <c r="G446" s="3" t="s">
        <v>22</v>
      </c>
      <c r="H446" s="3" t="s">
        <v>1047</v>
      </c>
      <c r="I446" s="3" t="s">
        <v>1057</v>
      </c>
      <c r="J446" s="3" t="s">
        <v>22</v>
      </c>
      <c r="K446" s="3" t="s">
        <v>22</v>
      </c>
      <c r="L446" s="4">
        <v>0.15</v>
      </c>
      <c r="M446" s="5">
        <v>0.17</v>
      </c>
      <c r="N446" s="6">
        <v>0.0</v>
      </c>
      <c r="O446" s="6">
        <v>0.15</v>
      </c>
      <c r="P446" s="6">
        <v>0.13999999999999999</v>
      </c>
      <c r="Q446" s="6">
        <v>0.15</v>
      </c>
      <c r="R446" s="6">
        <v>0.165</v>
      </c>
    </row>
    <row r="447" ht="15.75" customHeight="1">
      <c r="A447" s="3">
        <v>1137.0</v>
      </c>
      <c r="B447" s="3" t="s">
        <v>951</v>
      </c>
      <c r="C447" s="3" t="s">
        <v>952</v>
      </c>
      <c r="D447" s="3" t="s">
        <v>1044</v>
      </c>
      <c r="E447" s="3" t="s">
        <v>1058</v>
      </c>
      <c r="F447" s="3" t="s">
        <v>22</v>
      </c>
      <c r="G447" s="3" t="s">
        <v>22</v>
      </c>
      <c r="H447" s="3" t="s">
        <v>1047</v>
      </c>
      <c r="I447" s="3" t="s">
        <v>1059</v>
      </c>
      <c r="J447" s="3" t="s">
        <v>22</v>
      </c>
      <c r="K447" s="3" t="s">
        <v>22</v>
      </c>
      <c r="L447" s="4">
        <v>0.15</v>
      </c>
      <c r="M447" s="5">
        <v>0.17</v>
      </c>
      <c r="N447" s="6">
        <v>0.12</v>
      </c>
      <c r="O447" s="6">
        <v>0.03</v>
      </c>
      <c r="P447" s="6">
        <v>0.13999999999999999</v>
      </c>
      <c r="Q447" s="6">
        <v>0.15</v>
      </c>
      <c r="R447" s="6">
        <v>0.165</v>
      </c>
    </row>
    <row r="448" ht="15.75" customHeight="1">
      <c r="A448" s="3">
        <v>2112.0</v>
      </c>
      <c r="B448" s="3" t="s">
        <v>951</v>
      </c>
      <c r="C448" s="3" t="s">
        <v>952</v>
      </c>
      <c r="D448" s="3" t="s">
        <v>1044</v>
      </c>
      <c r="E448" s="3" t="s">
        <v>1060</v>
      </c>
      <c r="F448" s="3" t="s">
        <v>22</v>
      </c>
      <c r="G448" s="3" t="s">
        <v>22</v>
      </c>
      <c r="H448" s="3" t="s">
        <v>1047</v>
      </c>
      <c r="I448" s="3" t="s">
        <v>1061</v>
      </c>
      <c r="J448" s="3" t="s">
        <v>22</v>
      </c>
      <c r="K448" s="3" t="s">
        <v>22</v>
      </c>
      <c r="L448" s="4">
        <v>0.2</v>
      </c>
      <c r="M448" s="5">
        <v>0.23</v>
      </c>
      <c r="N448" s="6">
        <v>0.12</v>
      </c>
      <c r="O448" s="6">
        <v>0.03</v>
      </c>
      <c r="P448" s="6">
        <v>0.13999999999999999</v>
      </c>
      <c r="Q448" s="6">
        <v>0.15</v>
      </c>
      <c r="R448" s="6">
        <v>0.165</v>
      </c>
    </row>
    <row r="449" ht="15.75" customHeight="1">
      <c r="A449" s="3">
        <v>2655.0</v>
      </c>
      <c r="B449" s="3" t="s">
        <v>951</v>
      </c>
      <c r="C449" s="3" t="s">
        <v>952</v>
      </c>
      <c r="D449" s="3" t="s">
        <v>1044</v>
      </c>
      <c r="E449" s="3" t="s">
        <v>1062</v>
      </c>
      <c r="F449" s="3" t="s">
        <v>22</v>
      </c>
      <c r="G449" s="3" t="s">
        <v>22</v>
      </c>
      <c r="H449" s="3" t="s">
        <v>1047</v>
      </c>
      <c r="I449" s="3" t="s">
        <v>1063</v>
      </c>
      <c r="J449" s="3" t="s">
        <v>22</v>
      </c>
      <c r="K449" s="3" t="s">
        <v>22</v>
      </c>
      <c r="L449" s="4">
        <v>0.15</v>
      </c>
      <c r="M449" s="5">
        <v>0.17</v>
      </c>
      <c r="N449" s="6">
        <v>0.12</v>
      </c>
      <c r="O449" s="6">
        <v>0.03</v>
      </c>
      <c r="P449" s="6">
        <v>0.13999999999999999</v>
      </c>
      <c r="Q449" s="6">
        <v>0.15</v>
      </c>
      <c r="R449" s="6">
        <v>0.165</v>
      </c>
    </row>
    <row r="450" ht="15.75" customHeight="1">
      <c r="A450" s="3">
        <v>3520.0</v>
      </c>
      <c r="B450" s="3" t="s">
        <v>951</v>
      </c>
      <c r="C450" s="3" t="s">
        <v>952</v>
      </c>
      <c r="D450" s="3" t="s">
        <v>1044</v>
      </c>
      <c r="E450" s="3" t="s">
        <v>1064</v>
      </c>
      <c r="F450" s="3" t="s">
        <v>22</v>
      </c>
      <c r="G450" s="3" t="s">
        <v>22</v>
      </c>
      <c r="H450" s="3" t="s">
        <v>1047</v>
      </c>
      <c r="I450" s="3" t="s">
        <v>1065</v>
      </c>
      <c r="J450" s="3" t="s">
        <v>22</v>
      </c>
      <c r="K450" s="3" t="s">
        <v>22</v>
      </c>
      <c r="L450" s="4">
        <v>0.15</v>
      </c>
      <c r="M450" s="5">
        <v>0.17</v>
      </c>
      <c r="N450" s="6">
        <v>0.15</v>
      </c>
      <c r="O450" s="6" t="s">
        <v>27</v>
      </c>
      <c r="P450" s="6">
        <v>0.15</v>
      </c>
      <c r="Q450" s="6">
        <v>0.15</v>
      </c>
      <c r="R450" s="6">
        <v>0.15</v>
      </c>
    </row>
    <row r="451" ht="15.75" customHeight="1">
      <c r="A451" s="3">
        <v>3894.0</v>
      </c>
      <c r="B451" s="3" t="s">
        <v>951</v>
      </c>
      <c r="C451" s="3" t="s">
        <v>952</v>
      </c>
      <c r="D451" s="3" t="s">
        <v>1044</v>
      </c>
      <c r="E451" s="3" t="s">
        <v>1066</v>
      </c>
      <c r="F451" s="3" t="s">
        <v>22</v>
      </c>
      <c r="G451" s="3" t="s">
        <v>22</v>
      </c>
      <c r="H451" s="3" t="s">
        <v>1047</v>
      </c>
      <c r="I451" s="3" t="s">
        <v>1067</v>
      </c>
      <c r="J451" s="3" t="s">
        <v>22</v>
      </c>
      <c r="K451" s="3" t="s">
        <v>22</v>
      </c>
      <c r="L451" s="4">
        <v>0.16</v>
      </c>
      <c r="M451" s="5">
        <v>0.18</v>
      </c>
      <c r="N451" s="6">
        <v>0.12</v>
      </c>
      <c r="O451" s="6">
        <v>0.04000000000000001</v>
      </c>
      <c r="P451" s="6">
        <v>0.15</v>
      </c>
      <c r="Q451" s="6">
        <v>0.16</v>
      </c>
      <c r="R451" s="6">
        <v>0.17600000000000002</v>
      </c>
    </row>
    <row r="452" ht="15.75" customHeight="1">
      <c r="A452" s="3">
        <v>1138.0</v>
      </c>
      <c r="B452" s="3" t="s">
        <v>951</v>
      </c>
      <c r="C452" s="3" t="s">
        <v>952</v>
      </c>
      <c r="D452" s="3" t="s">
        <v>1068</v>
      </c>
      <c r="E452" s="3" t="s">
        <v>1069</v>
      </c>
      <c r="F452" s="3" t="s">
        <v>22</v>
      </c>
      <c r="G452" s="3" t="s">
        <v>22</v>
      </c>
      <c r="H452" s="3" t="s">
        <v>1070</v>
      </c>
      <c r="I452" s="3" t="s">
        <v>1071</v>
      </c>
      <c r="J452" s="3" t="s">
        <v>22</v>
      </c>
      <c r="K452" s="3" t="s">
        <v>22</v>
      </c>
      <c r="L452" s="4">
        <v>0.08</v>
      </c>
      <c r="M452" s="5">
        <v>0.09</v>
      </c>
      <c r="N452" s="6">
        <v>0.135</v>
      </c>
      <c r="O452" s="6">
        <v>0.0050000000000000044</v>
      </c>
      <c r="P452" s="6">
        <v>0.135</v>
      </c>
      <c r="Q452" s="6">
        <v>0.135</v>
      </c>
      <c r="R452" s="6">
        <v>0.15400000000000003</v>
      </c>
    </row>
    <row r="453" ht="15.75" customHeight="1">
      <c r="A453" s="3">
        <v>1139.0</v>
      </c>
      <c r="B453" s="3" t="s">
        <v>951</v>
      </c>
      <c r="C453" s="3" t="s">
        <v>952</v>
      </c>
      <c r="D453" s="3" t="s">
        <v>1068</v>
      </c>
      <c r="E453" s="3" t="s">
        <v>1072</v>
      </c>
      <c r="F453" s="3" t="s">
        <v>22</v>
      </c>
      <c r="G453" s="3" t="s">
        <v>22</v>
      </c>
      <c r="H453" s="3" t="s">
        <v>1070</v>
      </c>
      <c r="I453" s="3" t="s">
        <v>1073</v>
      </c>
      <c r="J453" s="3" t="s">
        <v>22</v>
      </c>
      <c r="K453" s="3" t="s">
        <v>22</v>
      </c>
      <c r="L453" s="4">
        <v>0.14</v>
      </c>
      <c r="M453" s="5">
        <v>0.16</v>
      </c>
      <c r="N453" s="6">
        <v>0.12</v>
      </c>
      <c r="O453" s="6">
        <v>0.03</v>
      </c>
      <c r="P453" s="6">
        <v>0.13999999999999999</v>
      </c>
      <c r="Q453" s="6">
        <v>0.15</v>
      </c>
      <c r="R453" s="6">
        <v>0.165</v>
      </c>
    </row>
    <row r="454" ht="15.75" customHeight="1">
      <c r="A454" s="3">
        <v>1327.0</v>
      </c>
      <c r="B454" s="3" t="s">
        <v>951</v>
      </c>
      <c r="C454" s="3" t="s">
        <v>952</v>
      </c>
      <c r="D454" s="3" t="s">
        <v>1068</v>
      </c>
      <c r="E454" s="3" t="s">
        <v>1074</v>
      </c>
      <c r="F454" s="3" t="s">
        <v>22</v>
      </c>
      <c r="G454" s="3" t="s">
        <v>22</v>
      </c>
      <c r="H454" s="3" t="s">
        <v>1070</v>
      </c>
      <c r="I454" s="3" t="s">
        <v>1075</v>
      </c>
      <c r="J454" s="3" t="s">
        <v>22</v>
      </c>
      <c r="K454" s="3" t="s">
        <v>22</v>
      </c>
      <c r="L454" s="4">
        <v>0.14</v>
      </c>
      <c r="M454" s="5">
        <v>0.16</v>
      </c>
      <c r="N454" s="6">
        <v>0.12</v>
      </c>
      <c r="O454" s="6">
        <v>0.03</v>
      </c>
      <c r="P454" s="6">
        <v>0.13999999999999999</v>
      </c>
      <c r="Q454" s="6">
        <v>0.15</v>
      </c>
      <c r="R454" s="6">
        <v>0.165</v>
      </c>
    </row>
    <row r="455" ht="15.75" customHeight="1">
      <c r="A455" s="3">
        <v>2997.0</v>
      </c>
      <c r="B455" s="3" t="s">
        <v>951</v>
      </c>
      <c r="C455" s="3" t="s">
        <v>952</v>
      </c>
      <c r="D455" s="3" t="s">
        <v>1068</v>
      </c>
      <c r="E455" s="3" t="s">
        <v>1076</v>
      </c>
      <c r="F455" s="3" t="s">
        <v>22</v>
      </c>
      <c r="G455" s="3" t="s">
        <v>22</v>
      </c>
      <c r="H455" s="3" t="s">
        <v>1070</v>
      </c>
      <c r="I455" s="3" t="s">
        <v>1077</v>
      </c>
      <c r="J455" s="3" t="s">
        <v>22</v>
      </c>
      <c r="K455" s="3" t="s">
        <v>22</v>
      </c>
      <c r="L455" s="4">
        <v>0.14</v>
      </c>
      <c r="M455" s="5">
        <v>0.16</v>
      </c>
      <c r="N455" s="6">
        <v>0.12</v>
      </c>
      <c r="O455" s="6">
        <v>0.03</v>
      </c>
      <c r="P455" s="6">
        <v>0.13999999999999999</v>
      </c>
      <c r="Q455" s="6">
        <v>0.15</v>
      </c>
      <c r="R455" s="6">
        <v>0.165</v>
      </c>
    </row>
    <row r="456" ht="15.75" customHeight="1">
      <c r="A456" s="3">
        <v>2998.0</v>
      </c>
      <c r="B456" s="3" t="s">
        <v>951</v>
      </c>
      <c r="C456" s="3" t="s">
        <v>952</v>
      </c>
      <c r="D456" s="3" t="s">
        <v>1068</v>
      </c>
      <c r="E456" s="3" t="s">
        <v>1078</v>
      </c>
      <c r="F456" s="3" t="s">
        <v>22</v>
      </c>
      <c r="G456" s="3" t="s">
        <v>22</v>
      </c>
      <c r="H456" s="3" t="s">
        <v>1070</v>
      </c>
      <c r="I456" s="3" t="s">
        <v>1079</v>
      </c>
      <c r="J456" s="3" t="s">
        <v>22</v>
      </c>
      <c r="K456" s="3" t="s">
        <v>22</v>
      </c>
      <c r="L456" s="4">
        <v>0.18</v>
      </c>
      <c r="M456" s="5">
        <v>0.21</v>
      </c>
      <c r="N456" s="6">
        <v>0.12</v>
      </c>
      <c r="O456" s="6">
        <v>0.03</v>
      </c>
      <c r="P456" s="6">
        <v>0.13999999999999999</v>
      </c>
      <c r="Q456" s="6">
        <v>0.15</v>
      </c>
      <c r="R456" s="6">
        <v>0.165</v>
      </c>
    </row>
    <row r="457" ht="15.75" customHeight="1">
      <c r="A457" s="3">
        <v>3405.0</v>
      </c>
      <c r="B457" s="3" t="s">
        <v>951</v>
      </c>
      <c r="C457" s="3" t="s">
        <v>952</v>
      </c>
      <c r="D457" s="3" t="s">
        <v>1068</v>
      </c>
      <c r="E457" s="3" t="s">
        <v>1080</v>
      </c>
      <c r="F457" s="3" t="s">
        <v>22</v>
      </c>
      <c r="G457" s="3" t="s">
        <v>22</v>
      </c>
      <c r="H457" s="3" t="s">
        <v>1070</v>
      </c>
      <c r="I457" s="3" t="s">
        <v>1081</v>
      </c>
      <c r="J457" s="3" t="s">
        <v>22</v>
      </c>
      <c r="K457" s="3" t="s">
        <v>22</v>
      </c>
      <c r="L457" s="4">
        <v>0.16</v>
      </c>
      <c r="M457" s="5">
        <v>0.18</v>
      </c>
      <c r="N457" s="6">
        <v>0.12</v>
      </c>
      <c r="O457" s="6">
        <v>0.03</v>
      </c>
      <c r="P457" s="6">
        <v>0.13999999999999999</v>
      </c>
      <c r="Q457" s="6">
        <v>0.15</v>
      </c>
      <c r="R457" s="6">
        <v>0.165</v>
      </c>
    </row>
    <row r="458" ht="15.75" customHeight="1">
      <c r="A458" s="3">
        <v>2684.0</v>
      </c>
      <c r="B458" s="3" t="s">
        <v>951</v>
      </c>
      <c r="C458" s="3" t="s">
        <v>952</v>
      </c>
      <c r="D458" s="3" t="s">
        <v>1082</v>
      </c>
      <c r="E458" s="3" t="s">
        <v>1083</v>
      </c>
      <c r="F458" s="3" t="s">
        <v>1084</v>
      </c>
      <c r="G458" s="3" t="s">
        <v>22</v>
      </c>
      <c r="H458" s="3" t="s">
        <v>1085</v>
      </c>
      <c r="I458" s="3" t="s">
        <v>1086</v>
      </c>
      <c r="J458" s="3" t="s">
        <v>1087</v>
      </c>
      <c r="K458" s="3" t="s">
        <v>22</v>
      </c>
      <c r="L458" s="4">
        <v>0.15</v>
      </c>
      <c r="M458" s="5">
        <v>0.17</v>
      </c>
      <c r="N458" s="6">
        <v>0.12</v>
      </c>
      <c r="O458" s="6">
        <v>0.03</v>
      </c>
      <c r="P458" s="6">
        <v>0.13999999999999999</v>
      </c>
      <c r="Q458" s="6">
        <v>0.15</v>
      </c>
      <c r="R458" s="6">
        <v>0.165</v>
      </c>
    </row>
    <row r="459" ht="15.75" customHeight="1">
      <c r="A459" s="3">
        <v>2685.0</v>
      </c>
      <c r="B459" s="3" t="s">
        <v>951</v>
      </c>
      <c r="C459" s="3" t="s">
        <v>952</v>
      </c>
      <c r="D459" s="3" t="s">
        <v>1082</v>
      </c>
      <c r="E459" s="3" t="s">
        <v>1088</v>
      </c>
      <c r="F459" s="3" t="s">
        <v>1089</v>
      </c>
      <c r="G459" s="3" t="s">
        <v>22</v>
      </c>
      <c r="H459" s="3" t="s">
        <v>1085</v>
      </c>
      <c r="I459" s="3" t="s">
        <v>1090</v>
      </c>
      <c r="J459" s="3" t="s">
        <v>1091</v>
      </c>
      <c r="K459" s="3" t="s">
        <v>22</v>
      </c>
      <c r="L459" s="4">
        <v>0.15</v>
      </c>
      <c r="M459" s="5">
        <v>0.17</v>
      </c>
      <c r="N459" s="6">
        <v>0.12</v>
      </c>
      <c r="O459" s="6">
        <v>0.03</v>
      </c>
      <c r="P459" s="6">
        <v>0.13999999999999999</v>
      </c>
      <c r="Q459" s="6">
        <v>0.15</v>
      </c>
      <c r="R459" s="6">
        <v>0.165</v>
      </c>
    </row>
    <row r="460" ht="15.75" customHeight="1">
      <c r="A460" s="3">
        <v>2686.0</v>
      </c>
      <c r="B460" s="3" t="s">
        <v>951</v>
      </c>
      <c r="C460" s="3" t="s">
        <v>952</v>
      </c>
      <c r="D460" s="3" t="s">
        <v>1082</v>
      </c>
      <c r="E460" s="3" t="s">
        <v>1088</v>
      </c>
      <c r="F460" s="3" t="s">
        <v>1092</v>
      </c>
      <c r="G460" s="3" t="s">
        <v>22</v>
      </c>
      <c r="H460" s="3" t="s">
        <v>1085</v>
      </c>
      <c r="I460" s="3" t="s">
        <v>1090</v>
      </c>
      <c r="J460" s="3" t="s">
        <v>1093</v>
      </c>
      <c r="K460" s="3" t="s">
        <v>22</v>
      </c>
      <c r="L460" s="4">
        <v>0.15</v>
      </c>
      <c r="M460" s="5">
        <v>0.17</v>
      </c>
      <c r="N460" s="6">
        <v>0.12</v>
      </c>
      <c r="O460" s="6">
        <v>0.03</v>
      </c>
      <c r="P460" s="6">
        <v>0.13999999999999999</v>
      </c>
      <c r="Q460" s="6">
        <v>0.15</v>
      </c>
      <c r="R460" s="6">
        <v>0.165</v>
      </c>
    </row>
    <row r="461" ht="15.75" customHeight="1">
      <c r="A461" s="3">
        <v>2687.0</v>
      </c>
      <c r="B461" s="3" t="s">
        <v>951</v>
      </c>
      <c r="C461" s="3" t="s">
        <v>952</v>
      </c>
      <c r="D461" s="3" t="s">
        <v>1082</v>
      </c>
      <c r="E461" s="3" t="s">
        <v>1088</v>
      </c>
      <c r="F461" s="3" t="s">
        <v>1094</v>
      </c>
      <c r="G461" s="3" t="s">
        <v>22</v>
      </c>
      <c r="H461" s="3" t="s">
        <v>1085</v>
      </c>
      <c r="I461" s="3" t="s">
        <v>1090</v>
      </c>
      <c r="J461" s="3" t="s">
        <v>1095</v>
      </c>
      <c r="K461" s="3" t="s">
        <v>22</v>
      </c>
      <c r="L461" s="4">
        <v>0.15</v>
      </c>
      <c r="M461" s="5">
        <v>0.17</v>
      </c>
      <c r="N461" s="6">
        <v>0.12</v>
      </c>
      <c r="O461" s="6">
        <v>0.03</v>
      </c>
      <c r="P461" s="6">
        <v>0.13999999999999999</v>
      </c>
      <c r="Q461" s="6">
        <v>0.15</v>
      </c>
      <c r="R461" s="6">
        <v>0.165</v>
      </c>
    </row>
    <row r="462" ht="15.75" customHeight="1">
      <c r="A462" s="3">
        <v>2688.0</v>
      </c>
      <c r="B462" s="3" t="s">
        <v>951</v>
      </c>
      <c r="C462" s="3" t="s">
        <v>952</v>
      </c>
      <c r="D462" s="3" t="s">
        <v>1082</v>
      </c>
      <c r="E462" s="3" t="s">
        <v>1083</v>
      </c>
      <c r="F462" s="3" t="s">
        <v>1096</v>
      </c>
      <c r="G462" s="3" t="s">
        <v>22</v>
      </c>
      <c r="H462" s="3" t="s">
        <v>1085</v>
      </c>
      <c r="I462" s="3" t="s">
        <v>1086</v>
      </c>
      <c r="J462" s="3" t="s">
        <v>1097</v>
      </c>
      <c r="K462" s="3" t="s">
        <v>22</v>
      </c>
      <c r="L462" s="4">
        <v>0.15</v>
      </c>
      <c r="M462" s="5">
        <v>0.17</v>
      </c>
      <c r="N462" s="6">
        <v>0.12</v>
      </c>
      <c r="O462" s="6">
        <v>0.03</v>
      </c>
      <c r="P462" s="6">
        <v>0.13999999999999999</v>
      </c>
      <c r="Q462" s="6">
        <v>0.15</v>
      </c>
      <c r="R462" s="6">
        <v>0.165</v>
      </c>
    </row>
    <row r="463" ht="15.75" customHeight="1">
      <c r="A463" s="3">
        <v>2693.0</v>
      </c>
      <c r="B463" s="3" t="s">
        <v>951</v>
      </c>
      <c r="C463" s="3" t="s">
        <v>952</v>
      </c>
      <c r="D463" s="3" t="s">
        <v>1082</v>
      </c>
      <c r="E463" s="3" t="s">
        <v>1088</v>
      </c>
      <c r="F463" s="3" t="s">
        <v>1098</v>
      </c>
      <c r="G463" s="3" t="s">
        <v>22</v>
      </c>
      <c r="H463" s="3" t="s">
        <v>1085</v>
      </c>
      <c r="I463" s="3" t="s">
        <v>1090</v>
      </c>
      <c r="J463" s="3" t="s">
        <v>1099</v>
      </c>
      <c r="K463" s="3" t="s">
        <v>22</v>
      </c>
      <c r="L463" s="4">
        <v>0.15</v>
      </c>
      <c r="M463" s="5">
        <v>0.17</v>
      </c>
      <c r="N463" s="6">
        <v>0.15</v>
      </c>
      <c r="O463" s="6" t="s">
        <v>27</v>
      </c>
      <c r="P463" s="6">
        <v>0.15</v>
      </c>
      <c r="Q463" s="6">
        <v>0.15</v>
      </c>
      <c r="R463" s="6">
        <v>0.15</v>
      </c>
    </row>
    <row r="464" ht="15.75" customHeight="1">
      <c r="A464" s="3">
        <v>2694.0</v>
      </c>
      <c r="B464" s="3" t="s">
        <v>951</v>
      </c>
      <c r="C464" s="3" t="s">
        <v>952</v>
      </c>
      <c r="D464" s="3" t="s">
        <v>1082</v>
      </c>
      <c r="E464" s="3" t="s">
        <v>1088</v>
      </c>
      <c r="F464" s="3" t="s">
        <v>1100</v>
      </c>
      <c r="G464" s="3" t="s">
        <v>22</v>
      </c>
      <c r="H464" s="3" t="s">
        <v>1085</v>
      </c>
      <c r="I464" s="3" t="s">
        <v>1090</v>
      </c>
      <c r="J464" s="3" t="s">
        <v>1101</v>
      </c>
      <c r="K464" s="3" t="s">
        <v>22</v>
      </c>
      <c r="L464" s="4">
        <v>0.15</v>
      </c>
      <c r="M464" s="5">
        <v>0.17</v>
      </c>
      <c r="N464" s="6">
        <v>0.12</v>
      </c>
      <c r="O464" s="6">
        <v>0.03</v>
      </c>
      <c r="P464" s="6">
        <v>0.13999999999999999</v>
      </c>
      <c r="Q464" s="6">
        <v>0.15</v>
      </c>
      <c r="R464" s="6">
        <v>0.165</v>
      </c>
    </row>
    <row r="465" ht="15.75" customHeight="1">
      <c r="A465" s="3">
        <v>2695.0</v>
      </c>
      <c r="B465" s="3" t="s">
        <v>951</v>
      </c>
      <c r="C465" s="3" t="s">
        <v>952</v>
      </c>
      <c r="D465" s="3" t="s">
        <v>1082</v>
      </c>
      <c r="E465" s="3" t="s">
        <v>1088</v>
      </c>
      <c r="F465" s="3" t="s">
        <v>1102</v>
      </c>
      <c r="G465" s="3" t="s">
        <v>22</v>
      </c>
      <c r="H465" s="3" t="s">
        <v>1085</v>
      </c>
      <c r="I465" s="3" t="s">
        <v>1090</v>
      </c>
      <c r="J465" s="3" t="s">
        <v>1103</v>
      </c>
      <c r="K465" s="3" t="s">
        <v>22</v>
      </c>
      <c r="L465" s="4">
        <v>0.15</v>
      </c>
      <c r="M465" s="5">
        <v>0.17</v>
      </c>
      <c r="N465" s="6">
        <v>0.13125</v>
      </c>
      <c r="O465" s="6">
        <v>0.06875</v>
      </c>
      <c r="P465" s="6">
        <v>0.19</v>
      </c>
      <c r="Q465" s="6">
        <v>0.2</v>
      </c>
      <c r="R465" s="6">
        <v>0.22000000000000003</v>
      </c>
    </row>
    <row r="466" ht="15.75" customHeight="1">
      <c r="A466" s="3">
        <v>2696.0</v>
      </c>
      <c r="B466" s="3" t="s">
        <v>951</v>
      </c>
      <c r="C466" s="3" t="s">
        <v>952</v>
      </c>
      <c r="D466" s="3" t="s">
        <v>1082</v>
      </c>
      <c r="E466" s="3" t="s">
        <v>1083</v>
      </c>
      <c r="F466" s="3" t="s">
        <v>1104</v>
      </c>
      <c r="G466" s="3" t="s">
        <v>22</v>
      </c>
      <c r="H466" s="3" t="s">
        <v>1085</v>
      </c>
      <c r="I466" s="3" t="s">
        <v>1086</v>
      </c>
      <c r="J466" s="3" t="s">
        <v>1105</v>
      </c>
      <c r="K466" s="3" t="s">
        <v>22</v>
      </c>
      <c r="L466" s="4">
        <v>0.15</v>
      </c>
      <c r="M466" s="5">
        <v>0.17</v>
      </c>
      <c r="N466" s="6">
        <v>0.15</v>
      </c>
      <c r="O466" s="6">
        <v>0.05000000000000002</v>
      </c>
      <c r="P466" s="6">
        <v>0.19</v>
      </c>
      <c r="Q466" s="6">
        <v>0.2</v>
      </c>
      <c r="R466" s="6">
        <v>0.22000000000000003</v>
      </c>
    </row>
    <row r="467" ht="15.75" customHeight="1">
      <c r="A467" s="3">
        <v>2697.0</v>
      </c>
      <c r="B467" s="3" t="s">
        <v>951</v>
      </c>
      <c r="C467" s="3" t="s">
        <v>952</v>
      </c>
      <c r="D467" s="3" t="s">
        <v>1082</v>
      </c>
      <c r="E467" s="3" t="s">
        <v>1088</v>
      </c>
      <c r="F467" s="3" t="s">
        <v>1106</v>
      </c>
      <c r="G467" s="3" t="s">
        <v>22</v>
      </c>
      <c r="H467" s="3" t="s">
        <v>1085</v>
      </c>
      <c r="I467" s="3" t="s">
        <v>1090</v>
      </c>
      <c r="J467" s="3" t="s">
        <v>1107</v>
      </c>
      <c r="K467" s="3" t="s">
        <v>22</v>
      </c>
      <c r="L467" s="4">
        <v>0.15</v>
      </c>
      <c r="M467" s="5">
        <v>0.17</v>
      </c>
      <c r="N467" s="6">
        <v>0.12</v>
      </c>
      <c r="O467" s="6">
        <v>0.08000000000000002</v>
      </c>
      <c r="P467" s="6">
        <v>0.19</v>
      </c>
      <c r="Q467" s="6">
        <v>0.2</v>
      </c>
      <c r="R467" s="6">
        <v>0.22000000000000003</v>
      </c>
    </row>
    <row r="468" ht="15.75" customHeight="1">
      <c r="A468" s="3">
        <v>2700.0</v>
      </c>
      <c r="B468" s="3" t="s">
        <v>951</v>
      </c>
      <c r="C468" s="3" t="s">
        <v>952</v>
      </c>
      <c r="D468" s="3" t="s">
        <v>1082</v>
      </c>
      <c r="E468" s="3" t="s">
        <v>1083</v>
      </c>
      <c r="F468" s="3" t="s">
        <v>1108</v>
      </c>
      <c r="G468" s="3" t="s">
        <v>22</v>
      </c>
      <c r="H468" s="3" t="s">
        <v>1085</v>
      </c>
      <c r="I468" s="3" t="s">
        <v>1086</v>
      </c>
      <c r="J468" s="3" t="s">
        <v>1109</v>
      </c>
      <c r="K468" s="3" t="s">
        <v>22</v>
      </c>
      <c r="L468" s="4">
        <v>0.15</v>
      </c>
      <c r="M468" s="5">
        <v>0.17</v>
      </c>
      <c r="N468" s="6">
        <v>0.12</v>
      </c>
      <c r="O468" s="6">
        <v>0.08000000000000002</v>
      </c>
      <c r="P468" s="6">
        <v>0.19</v>
      </c>
      <c r="Q468" s="6">
        <v>0.2</v>
      </c>
      <c r="R468" s="6">
        <v>0.22000000000000003</v>
      </c>
    </row>
    <row r="469" ht="15.75" customHeight="1">
      <c r="A469" s="3">
        <v>2701.0</v>
      </c>
      <c r="B469" s="3" t="s">
        <v>951</v>
      </c>
      <c r="C469" s="3" t="s">
        <v>952</v>
      </c>
      <c r="D469" s="3" t="s">
        <v>1082</v>
      </c>
      <c r="E469" s="3" t="s">
        <v>1083</v>
      </c>
      <c r="F469" s="3" t="s">
        <v>1110</v>
      </c>
      <c r="G469" s="3" t="s">
        <v>22</v>
      </c>
      <c r="H469" s="3" t="s">
        <v>1085</v>
      </c>
      <c r="I469" s="3" t="s">
        <v>1086</v>
      </c>
      <c r="J469" s="3" t="s">
        <v>1110</v>
      </c>
      <c r="K469" s="3" t="s">
        <v>22</v>
      </c>
      <c r="L469" s="4">
        <v>0.15</v>
      </c>
      <c r="M469" s="5">
        <v>0.17</v>
      </c>
      <c r="N469" s="6">
        <v>0.15</v>
      </c>
      <c r="O469" s="6">
        <v>0.05000000000000002</v>
      </c>
      <c r="P469" s="6">
        <v>0.19</v>
      </c>
      <c r="Q469" s="6">
        <v>0.2</v>
      </c>
      <c r="R469" s="6">
        <v>0.22000000000000003</v>
      </c>
    </row>
    <row r="470" ht="15.75" customHeight="1">
      <c r="A470" s="3">
        <v>2917.0</v>
      </c>
      <c r="B470" s="3" t="s">
        <v>951</v>
      </c>
      <c r="C470" s="3" t="s">
        <v>952</v>
      </c>
      <c r="D470" s="3" t="s">
        <v>1082</v>
      </c>
      <c r="E470" s="3" t="s">
        <v>1111</v>
      </c>
      <c r="F470" s="3" t="s">
        <v>1112</v>
      </c>
      <c r="G470" s="3" t="s">
        <v>22</v>
      </c>
      <c r="H470" s="3" t="s">
        <v>1085</v>
      </c>
      <c r="I470" s="3" t="s">
        <v>1113</v>
      </c>
      <c r="J470" s="3" t="s">
        <v>1112</v>
      </c>
      <c r="K470" s="3" t="s">
        <v>22</v>
      </c>
      <c r="L470" s="4">
        <v>0.15</v>
      </c>
      <c r="M470" s="5">
        <v>0.17</v>
      </c>
      <c r="N470" s="6">
        <v>0.13125</v>
      </c>
      <c r="O470" s="6">
        <v>0.06875</v>
      </c>
      <c r="P470" s="6">
        <v>0.19</v>
      </c>
      <c r="Q470" s="6">
        <v>0.2</v>
      </c>
      <c r="R470" s="6">
        <v>0.22000000000000003</v>
      </c>
    </row>
    <row r="471" ht="15.75" customHeight="1">
      <c r="A471" s="3">
        <v>2918.0</v>
      </c>
      <c r="B471" s="3" t="s">
        <v>951</v>
      </c>
      <c r="C471" s="3" t="s">
        <v>952</v>
      </c>
      <c r="D471" s="3" t="s">
        <v>1082</v>
      </c>
      <c r="E471" s="3" t="s">
        <v>1111</v>
      </c>
      <c r="F471" s="3" t="s">
        <v>1114</v>
      </c>
      <c r="G471" s="3" t="s">
        <v>22</v>
      </c>
      <c r="H471" s="3" t="s">
        <v>1085</v>
      </c>
      <c r="I471" s="3" t="s">
        <v>1113</v>
      </c>
      <c r="J471" s="3" t="s">
        <v>1114</v>
      </c>
      <c r="K471" s="3" t="s">
        <v>22</v>
      </c>
      <c r="L471" s="4">
        <v>0.15</v>
      </c>
      <c r="M471" s="5">
        <v>0.17</v>
      </c>
      <c r="N471" s="6">
        <v>0.15</v>
      </c>
      <c r="O471" s="6">
        <v>0.05000000000000002</v>
      </c>
      <c r="P471" s="6">
        <v>0.19</v>
      </c>
      <c r="Q471" s="6">
        <v>0.2</v>
      </c>
      <c r="R471" s="6">
        <v>0.22000000000000003</v>
      </c>
    </row>
    <row r="472" ht="15.75" customHeight="1">
      <c r="A472" s="3">
        <v>2919.0</v>
      </c>
      <c r="B472" s="3" t="s">
        <v>951</v>
      </c>
      <c r="C472" s="3" t="s">
        <v>952</v>
      </c>
      <c r="D472" s="3" t="s">
        <v>1082</v>
      </c>
      <c r="E472" s="3" t="s">
        <v>1111</v>
      </c>
      <c r="F472" s="3" t="s">
        <v>1115</v>
      </c>
      <c r="G472" s="3" t="s">
        <v>22</v>
      </c>
      <c r="H472" s="3" t="s">
        <v>1085</v>
      </c>
      <c r="I472" s="3" t="s">
        <v>1113</v>
      </c>
      <c r="J472" s="3" t="s">
        <v>1116</v>
      </c>
      <c r="K472" s="3" t="s">
        <v>22</v>
      </c>
      <c r="L472" s="4">
        <v>0.15</v>
      </c>
      <c r="M472" s="5">
        <v>0.17</v>
      </c>
      <c r="N472" s="6">
        <v>0.12</v>
      </c>
      <c r="O472" s="6">
        <v>0.08000000000000002</v>
      </c>
      <c r="P472" s="6">
        <v>0.19</v>
      </c>
      <c r="Q472" s="6">
        <v>0.2</v>
      </c>
      <c r="R472" s="6">
        <v>0.22000000000000003</v>
      </c>
    </row>
    <row r="473" ht="15.75" customHeight="1">
      <c r="A473" s="3">
        <v>2920.0</v>
      </c>
      <c r="B473" s="3" t="s">
        <v>951</v>
      </c>
      <c r="C473" s="3" t="s">
        <v>952</v>
      </c>
      <c r="D473" s="3" t="s">
        <v>1082</v>
      </c>
      <c r="E473" s="3" t="s">
        <v>1111</v>
      </c>
      <c r="F473" s="3" t="s">
        <v>1117</v>
      </c>
      <c r="G473" s="3" t="s">
        <v>22</v>
      </c>
      <c r="H473" s="3" t="s">
        <v>1085</v>
      </c>
      <c r="I473" s="3" t="s">
        <v>1113</v>
      </c>
      <c r="J473" s="3" t="s">
        <v>1118</v>
      </c>
      <c r="K473" s="3" t="s">
        <v>22</v>
      </c>
      <c r="L473" s="4">
        <v>0.15</v>
      </c>
      <c r="M473" s="5">
        <v>0.17</v>
      </c>
      <c r="N473" s="6">
        <v>0.12</v>
      </c>
      <c r="O473" s="6">
        <v>0.08000000000000002</v>
      </c>
      <c r="P473" s="6">
        <v>0.19</v>
      </c>
      <c r="Q473" s="6">
        <v>0.2</v>
      </c>
      <c r="R473" s="6">
        <v>0.22000000000000003</v>
      </c>
    </row>
    <row r="474" ht="15.75" customHeight="1">
      <c r="A474" s="3">
        <v>2921.0</v>
      </c>
      <c r="B474" s="3" t="s">
        <v>951</v>
      </c>
      <c r="C474" s="3" t="s">
        <v>952</v>
      </c>
      <c r="D474" s="3" t="s">
        <v>1082</v>
      </c>
      <c r="E474" s="3" t="s">
        <v>1111</v>
      </c>
      <c r="F474" s="3" t="s">
        <v>1119</v>
      </c>
      <c r="G474" s="3" t="s">
        <v>22</v>
      </c>
      <c r="H474" s="3" t="s">
        <v>1085</v>
      </c>
      <c r="I474" s="3" t="s">
        <v>1113</v>
      </c>
      <c r="J474" s="3" t="s">
        <v>1120</v>
      </c>
      <c r="K474" s="3" t="s">
        <v>22</v>
      </c>
      <c r="L474" s="4">
        <v>0.15</v>
      </c>
      <c r="M474" s="5">
        <v>0.17</v>
      </c>
      <c r="N474" s="6">
        <v>0.12</v>
      </c>
      <c r="O474" s="6">
        <v>0.08000000000000002</v>
      </c>
      <c r="P474" s="6">
        <v>0.19</v>
      </c>
      <c r="Q474" s="6">
        <v>0.2</v>
      </c>
      <c r="R474" s="6">
        <v>0.22000000000000003</v>
      </c>
    </row>
    <row r="475" ht="15.75" customHeight="1">
      <c r="A475" s="3">
        <v>2922.0</v>
      </c>
      <c r="B475" s="3" t="s">
        <v>951</v>
      </c>
      <c r="C475" s="3" t="s">
        <v>952</v>
      </c>
      <c r="D475" s="3" t="s">
        <v>1082</v>
      </c>
      <c r="E475" s="3" t="s">
        <v>1111</v>
      </c>
      <c r="F475" s="3" t="s">
        <v>1121</v>
      </c>
      <c r="G475" s="3" t="s">
        <v>22</v>
      </c>
      <c r="H475" s="3" t="s">
        <v>1085</v>
      </c>
      <c r="I475" s="3" t="s">
        <v>1113</v>
      </c>
      <c r="J475" s="3" t="s">
        <v>1122</v>
      </c>
      <c r="K475" s="3" t="s">
        <v>22</v>
      </c>
      <c r="L475" s="4">
        <v>0.15</v>
      </c>
      <c r="M475" s="5">
        <v>0.17</v>
      </c>
      <c r="N475" s="6">
        <v>0.13125</v>
      </c>
      <c r="O475" s="6">
        <v>0.06875</v>
      </c>
      <c r="P475" s="6">
        <v>0.19</v>
      </c>
      <c r="Q475" s="6">
        <v>0.2</v>
      </c>
      <c r="R475" s="6">
        <v>0.22000000000000003</v>
      </c>
    </row>
    <row r="476" ht="15.75" customHeight="1">
      <c r="A476" s="3">
        <v>2923.0</v>
      </c>
      <c r="B476" s="3" t="s">
        <v>951</v>
      </c>
      <c r="C476" s="3" t="s">
        <v>952</v>
      </c>
      <c r="D476" s="3" t="s">
        <v>1082</v>
      </c>
      <c r="E476" s="3" t="s">
        <v>1111</v>
      </c>
      <c r="F476" s="3" t="s">
        <v>1123</v>
      </c>
      <c r="G476" s="3" t="s">
        <v>22</v>
      </c>
      <c r="H476" s="3" t="s">
        <v>1085</v>
      </c>
      <c r="I476" s="3" t="s">
        <v>1113</v>
      </c>
      <c r="J476" s="3" t="s">
        <v>1124</v>
      </c>
      <c r="K476" s="3" t="s">
        <v>22</v>
      </c>
      <c r="L476" s="4">
        <v>0.15</v>
      </c>
      <c r="M476" s="5">
        <v>0.17</v>
      </c>
      <c r="N476" s="6">
        <v>0.13125</v>
      </c>
      <c r="O476" s="6">
        <v>0.06875</v>
      </c>
      <c r="P476" s="6">
        <v>0.19</v>
      </c>
      <c r="Q476" s="6">
        <v>0.2</v>
      </c>
      <c r="R476" s="6">
        <v>0.22000000000000003</v>
      </c>
    </row>
    <row r="477" ht="15.75" customHeight="1">
      <c r="A477" s="3">
        <v>2924.0</v>
      </c>
      <c r="B477" s="3" t="s">
        <v>951</v>
      </c>
      <c r="C477" s="3" t="s">
        <v>952</v>
      </c>
      <c r="D477" s="3" t="s">
        <v>1082</v>
      </c>
      <c r="E477" s="3" t="s">
        <v>1111</v>
      </c>
      <c r="F477" s="3" t="s">
        <v>1125</v>
      </c>
      <c r="G477" s="3" t="s">
        <v>22</v>
      </c>
      <c r="H477" s="3" t="s">
        <v>1085</v>
      </c>
      <c r="I477" s="3" t="s">
        <v>1113</v>
      </c>
      <c r="J477" s="3" t="s">
        <v>1126</v>
      </c>
      <c r="K477" s="3" t="s">
        <v>22</v>
      </c>
      <c r="L477" s="4">
        <v>0.15</v>
      </c>
      <c r="M477" s="5">
        <v>0.17</v>
      </c>
      <c r="N477" s="6">
        <v>0.12</v>
      </c>
      <c r="O477" s="6">
        <v>0.03</v>
      </c>
      <c r="P477" s="6">
        <v>0.13999999999999999</v>
      </c>
      <c r="Q477" s="6">
        <v>0.15</v>
      </c>
      <c r="R477" s="6">
        <v>0.165</v>
      </c>
    </row>
    <row r="478" ht="15.75" customHeight="1">
      <c r="A478" s="3">
        <v>2926.0</v>
      </c>
      <c r="B478" s="3" t="s">
        <v>951</v>
      </c>
      <c r="C478" s="3" t="s">
        <v>952</v>
      </c>
      <c r="D478" s="3" t="s">
        <v>1082</v>
      </c>
      <c r="E478" s="3" t="s">
        <v>1127</v>
      </c>
      <c r="F478" s="3" t="s">
        <v>1128</v>
      </c>
      <c r="G478" s="3" t="s">
        <v>22</v>
      </c>
      <c r="H478" s="3" t="s">
        <v>1085</v>
      </c>
      <c r="I478" s="3" t="s">
        <v>1129</v>
      </c>
      <c r="J478" s="3" t="s">
        <v>1130</v>
      </c>
      <c r="K478" s="3" t="s">
        <v>22</v>
      </c>
      <c r="L478" s="4">
        <v>0.2</v>
      </c>
      <c r="M478" s="5">
        <v>0.23</v>
      </c>
      <c r="N478" s="6">
        <v>0.12</v>
      </c>
      <c r="O478" s="6">
        <v>0.03</v>
      </c>
      <c r="P478" s="6">
        <v>0.13999999999999999</v>
      </c>
      <c r="Q478" s="6">
        <v>0.15</v>
      </c>
      <c r="R478" s="6">
        <v>0.165</v>
      </c>
    </row>
    <row r="479" ht="15.75" customHeight="1">
      <c r="A479" s="3">
        <v>2927.0</v>
      </c>
      <c r="B479" s="3" t="s">
        <v>951</v>
      </c>
      <c r="C479" s="3" t="s">
        <v>952</v>
      </c>
      <c r="D479" s="3" t="s">
        <v>1082</v>
      </c>
      <c r="E479" s="3" t="s">
        <v>1127</v>
      </c>
      <c r="F479" s="3" t="s">
        <v>1131</v>
      </c>
      <c r="G479" s="3" t="s">
        <v>22</v>
      </c>
      <c r="H479" s="3" t="s">
        <v>1085</v>
      </c>
      <c r="I479" s="3" t="s">
        <v>1129</v>
      </c>
      <c r="J479" s="3" t="s">
        <v>1132</v>
      </c>
      <c r="K479" s="3" t="s">
        <v>22</v>
      </c>
      <c r="L479" s="4">
        <v>0.2</v>
      </c>
      <c r="M479" s="5">
        <v>0.23</v>
      </c>
      <c r="N479" s="6">
        <v>0.12</v>
      </c>
      <c r="O479" s="6">
        <v>0.03</v>
      </c>
      <c r="P479" s="6">
        <v>0.13999999999999999</v>
      </c>
      <c r="Q479" s="6">
        <v>0.15</v>
      </c>
      <c r="R479" s="6">
        <v>0.165</v>
      </c>
    </row>
    <row r="480" ht="15.75" customHeight="1">
      <c r="A480" s="3">
        <v>2928.0</v>
      </c>
      <c r="B480" s="3" t="s">
        <v>951</v>
      </c>
      <c r="C480" s="3" t="s">
        <v>952</v>
      </c>
      <c r="D480" s="3" t="s">
        <v>1082</v>
      </c>
      <c r="E480" s="3" t="s">
        <v>1127</v>
      </c>
      <c r="F480" s="3" t="s">
        <v>1133</v>
      </c>
      <c r="G480" s="3" t="s">
        <v>22</v>
      </c>
      <c r="H480" s="3" t="s">
        <v>1085</v>
      </c>
      <c r="I480" s="3" t="s">
        <v>1129</v>
      </c>
      <c r="J480" s="3" t="s">
        <v>1134</v>
      </c>
      <c r="K480" s="3" t="s">
        <v>22</v>
      </c>
      <c r="L480" s="4">
        <v>0.2</v>
      </c>
      <c r="M480" s="5">
        <v>0.23</v>
      </c>
      <c r="N480" s="6">
        <v>0.12</v>
      </c>
      <c r="O480" s="6">
        <v>0.03</v>
      </c>
      <c r="P480" s="6">
        <v>0.13999999999999999</v>
      </c>
      <c r="Q480" s="6">
        <v>0.15</v>
      </c>
      <c r="R480" s="6">
        <v>0.165</v>
      </c>
    </row>
    <row r="481" ht="15.75" customHeight="1">
      <c r="A481" s="3">
        <v>2929.0</v>
      </c>
      <c r="B481" s="3" t="s">
        <v>951</v>
      </c>
      <c r="C481" s="3" t="s">
        <v>952</v>
      </c>
      <c r="D481" s="3" t="s">
        <v>1082</v>
      </c>
      <c r="E481" s="3" t="s">
        <v>1127</v>
      </c>
      <c r="F481" s="3" t="s">
        <v>1135</v>
      </c>
      <c r="G481" s="3" t="s">
        <v>22</v>
      </c>
      <c r="H481" s="3" t="s">
        <v>1085</v>
      </c>
      <c r="I481" s="3" t="s">
        <v>1129</v>
      </c>
      <c r="J481" s="3" t="s">
        <v>1136</v>
      </c>
      <c r="K481" s="3" t="s">
        <v>22</v>
      </c>
      <c r="L481" s="4">
        <v>0.2</v>
      </c>
      <c r="M481" s="5">
        <v>0.23</v>
      </c>
      <c r="N481" s="6">
        <v>0.12</v>
      </c>
      <c r="O481" s="6">
        <v>0.03</v>
      </c>
      <c r="P481" s="6">
        <v>0.13999999999999999</v>
      </c>
      <c r="Q481" s="6">
        <v>0.15</v>
      </c>
      <c r="R481" s="6">
        <v>0.165</v>
      </c>
    </row>
    <row r="482" ht="15.75" customHeight="1">
      <c r="A482" s="3">
        <v>2930.0</v>
      </c>
      <c r="B482" s="3" t="s">
        <v>951</v>
      </c>
      <c r="C482" s="3" t="s">
        <v>952</v>
      </c>
      <c r="D482" s="3" t="s">
        <v>1082</v>
      </c>
      <c r="E482" s="3" t="s">
        <v>1127</v>
      </c>
      <c r="F482" s="3" t="s">
        <v>1137</v>
      </c>
      <c r="G482" s="3" t="s">
        <v>22</v>
      </c>
      <c r="H482" s="3" t="s">
        <v>1085</v>
      </c>
      <c r="I482" s="3" t="s">
        <v>1129</v>
      </c>
      <c r="J482" s="3" t="s">
        <v>1138</v>
      </c>
      <c r="K482" s="3" t="s">
        <v>22</v>
      </c>
      <c r="L482" s="4">
        <v>0.2</v>
      </c>
      <c r="M482" s="5">
        <v>0.23</v>
      </c>
      <c r="N482" s="6">
        <v>0.12</v>
      </c>
      <c r="O482" s="6">
        <v>0.03</v>
      </c>
      <c r="P482" s="6">
        <v>0.13999999999999999</v>
      </c>
      <c r="Q482" s="6">
        <v>0.15</v>
      </c>
      <c r="R482" s="6">
        <v>0.165</v>
      </c>
    </row>
    <row r="483" ht="15.75" customHeight="1">
      <c r="A483" s="3">
        <v>2931.0</v>
      </c>
      <c r="B483" s="3" t="s">
        <v>951</v>
      </c>
      <c r="C483" s="3" t="s">
        <v>952</v>
      </c>
      <c r="D483" s="3" t="s">
        <v>1082</v>
      </c>
      <c r="E483" s="3" t="s">
        <v>1127</v>
      </c>
      <c r="F483" s="3" t="s">
        <v>1139</v>
      </c>
      <c r="G483" s="3" t="s">
        <v>22</v>
      </c>
      <c r="H483" s="3" t="s">
        <v>1085</v>
      </c>
      <c r="I483" s="3" t="s">
        <v>1129</v>
      </c>
      <c r="J483" s="3" t="s">
        <v>1140</v>
      </c>
      <c r="K483" s="3" t="s">
        <v>22</v>
      </c>
      <c r="L483" s="4">
        <v>0.2</v>
      </c>
      <c r="M483" s="5">
        <v>0.23</v>
      </c>
      <c r="N483" s="6">
        <v>0.12</v>
      </c>
      <c r="O483" s="6">
        <v>0.03</v>
      </c>
      <c r="P483" s="6">
        <v>0.13999999999999999</v>
      </c>
      <c r="Q483" s="6">
        <v>0.15</v>
      </c>
      <c r="R483" s="6">
        <v>0.165</v>
      </c>
    </row>
    <row r="484" ht="15.75" customHeight="1">
      <c r="A484" s="3">
        <v>2932.0</v>
      </c>
      <c r="B484" s="3" t="s">
        <v>951</v>
      </c>
      <c r="C484" s="3" t="s">
        <v>952</v>
      </c>
      <c r="D484" s="3" t="s">
        <v>1082</v>
      </c>
      <c r="E484" s="3" t="s">
        <v>1127</v>
      </c>
      <c r="F484" s="3" t="s">
        <v>1141</v>
      </c>
      <c r="G484" s="3" t="s">
        <v>22</v>
      </c>
      <c r="H484" s="3" t="s">
        <v>1085</v>
      </c>
      <c r="I484" s="3" t="s">
        <v>1129</v>
      </c>
      <c r="J484" s="3" t="s">
        <v>1142</v>
      </c>
      <c r="K484" s="3" t="s">
        <v>22</v>
      </c>
      <c r="L484" s="4">
        <v>0.2</v>
      </c>
      <c r="M484" s="5">
        <v>0.23</v>
      </c>
      <c r="N484" s="6">
        <v>0.12</v>
      </c>
      <c r="O484" s="6">
        <v>0.03</v>
      </c>
      <c r="P484" s="6">
        <v>0.13999999999999999</v>
      </c>
      <c r="Q484" s="6">
        <v>0.15</v>
      </c>
      <c r="R484" s="6">
        <v>0.165</v>
      </c>
    </row>
    <row r="485" ht="15.75" customHeight="1">
      <c r="A485" s="3">
        <v>2933.0</v>
      </c>
      <c r="B485" s="3" t="s">
        <v>951</v>
      </c>
      <c r="C485" s="3" t="s">
        <v>952</v>
      </c>
      <c r="D485" s="3" t="s">
        <v>1082</v>
      </c>
      <c r="E485" s="3" t="s">
        <v>1127</v>
      </c>
      <c r="F485" s="3" t="s">
        <v>1143</v>
      </c>
      <c r="G485" s="3" t="s">
        <v>22</v>
      </c>
      <c r="H485" s="3" t="s">
        <v>1085</v>
      </c>
      <c r="I485" s="3" t="s">
        <v>1129</v>
      </c>
      <c r="J485" s="3" t="s">
        <v>1144</v>
      </c>
      <c r="K485" s="3" t="s">
        <v>22</v>
      </c>
      <c r="L485" s="4">
        <v>0.2</v>
      </c>
      <c r="M485" s="5">
        <v>0.23</v>
      </c>
      <c r="N485" s="6">
        <v>0.15</v>
      </c>
      <c r="O485" s="6">
        <v>0.010000000000000009</v>
      </c>
      <c r="P485" s="6">
        <v>0.15</v>
      </c>
      <c r="Q485" s="6">
        <v>0.15</v>
      </c>
      <c r="R485" s="6">
        <v>0.17600000000000002</v>
      </c>
    </row>
    <row r="486" ht="15.75" customHeight="1">
      <c r="A486" s="3">
        <v>2934.0</v>
      </c>
      <c r="B486" s="3" t="s">
        <v>951</v>
      </c>
      <c r="C486" s="3" t="s">
        <v>952</v>
      </c>
      <c r="D486" s="3" t="s">
        <v>1082</v>
      </c>
      <c r="E486" s="3" t="s">
        <v>1127</v>
      </c>
      <c r="F486" s="3" t="s">
        <v>1145</v>
      </c>
      <c r="G486" s="3" t="s">
        <v>22</v>
      </c>
      <c r="H486" s="3" t="s">
        <v>1085</v>
      </c>
      <c r="I486" s="3" t="s">
        <v>1129</v>
      </c>
      <c r="J486" s="3" t="s">
        <v>1146</v>
      </c>
      <c r="K486" s="3" t="s">
        <v>22</v>
      </c>
      <c r="L486" s="4">
        <v>0.2</v>
      </c>
      <c r="M486" s="5">
        <v>0.23</v>
      </c>
      <c r="N486" s="6">
        <v>0.15</v>
      </c>
      <c r="O486" s="6">
        <v>0.03</v>
      </c>
      <c r="P486" s="6">
        <v>0.16999999999999998</v>
      </c>
      <c r="Q486" s="6">
        <v>0.18</v>
      </c>
      <c r="R486" s="6">
        <v>0.198</v>
      </c>
    </row>
    <row r="487" ht="15.75" customHeight="1">
      <c r="A487" s="3">
        <v>2935.0</v>
      </c>
      <c r="B487" s="3" t="s">
        <v>951</v>
      </c>
      <c r="C487" s="3" t="s">
        <v>952</v>
      </c>
      <c r="D487" s="3" t="s">
        <v>1082</v>
      </c>
      <c r="E487" s="3" t="s">
        <v>1127</v>
      </c>
      <c r="F487" s="3" t="s">
        <v>1147</v>
      </c>
      <c r="G487" s="3" t="s">
        <v>22</v>
      </c>
      <c r="H487" s="3" t="s">
        <v>1085</v>
      </c>
      <c r="I487" s="3" t="s">
        <v>1129</v>
      </c>
      <c r="J487" s="3" t="s">
        <v>1148</v>
      </c>
      <c r="K487" s="3" t="s">
        <v>22</v>
      </c>
      <c r="L487" s="4">
        <v>0.2</v>
      </c>
      <c r="M487" s="5">
        <v>0.23</v>
      </c>
      <c r="N487" s="6">
        <v>0.15</v>
      </c>
      <c r="O487" s="6">
        <v>0.05000000000000002</v>
      </c>
      <c r="P487" s="6">
        <v>0.19</v>
      </c>
      <c r="Q487" s="6">
        <v>0.2</v>
      </c>
      <c r="R487" s="6">
        <v>0.22000000000000003</v>
      </c>
    </row>
    <row r="488" ht="15.75" customHeight="1">
      <c r="A488" s="3">
        <v>2936.0</v>
      </c>
      <c r="B488" s="3" t="s">
        <v>951</v>
      </c>
      <c r="C488" s="3" t="s">
        <v>952</v>
      </c>
      <c r="D488" s="3" t="s">
        <v>1082</v>
      </c>
      <c r="E488" s="3" t="s">
        <v>1127</v>
      </c>
      <c r="F488" s="3" t="s">
        <v>1149</v>
      </c>
      <c r="G488" s="3" t="s">
        <v>22</v>
      </c>
      <c r="H488" s="3" t="s">
        <v>1085</v>
      </c>
      <c r="I488" s="3" t="s">
        <v>1129</v>
      </c>
      <c r="J488" s="3" t="s">
        <v>1150</v>
      </c>
      <c r="K488" s="3" t="s">
        <v>22</v>
      </c>
      <c r="L488" s="4">
        <v>0.2</v>
      </c>
      <c r="M488" s="5">
        <v>0.23</v>
      </c>
      <c r="N488" s="6">
        <v>0.15</v>
      </c>
      <c r="O488" s="6">
        <v>0.05000000000000002</v>
      </c>
      <c r="P488" s="6">
        <v>0.19</v>
      </c>
      <c r="Q488" s="6">
        <v>0.2</v>
      </c>
      <c r="R488" s="6">
        <v>0.22000000000000003</v>
      </c>
    </row>
    <row r="489" ht="15.75" customHeight="1">
      <c r="A489" s="3">
        <v>2937.0</v>
      </c>
      <c r="B489" s="3" t="s">
        <v>951</v>
      </c>
      <c r="C489" s="3" t="s">
        <v>952</v>
      </c>
      <c r="D489" s="3" t="s">
        <v>1082</v>
      </c>
      <c r="E489" s="3" t="s">
        <v>1127</v>
      </c>
      <c r="F489" s="3" t="s">
        <v>1151</v>
      </c>
      <c r="G489" s="3" t="s">
        <v>22</v>
      </c>
      <c r="H489" s="3" t="s">
        <v>1085</v>
      </c>
      <c r="I489" s="3" t="s">
        <v>1129</v>
      </c>
      <c r="J489" s="3" t="s">
        <v>1152</v>
      </c>
      <c r="K489" s="3" t="s">
        <v>22</v>
      </c>
      <c r="L489" s="4">
        <v>0.2</v>
      </c>
      <c r="M489" s="5">
        <v>0.23</v>
      </c>
      <c r="N489" s="6">
        <v>0.13844117647058815</v>
      </c>
      <c r="O489" s="6">
        <v>0.06155882352941186</v>
      </c>
      <c r="P489" s="6">
        <v>0.19</v>
      </c>
      <c r="Q489" s="6">
        <v>0.2</v>
      </c>
      <c r="R489" s="6">
        <v>0.22000000000000003</v>
      </c>
    </row>
    <row r="490" ht="15.75" customHeight="1">
      <c r="A490" s="3">
        <v>2939.0</v>
      </c>
      <c r="B490" s="3" t="s">
        <v>951</v>
      </c>
      <c r="C490" s="3" t="s">
        <v>952</v>
      </c>
      <c r="D490" s="3" t="s">
        <v>1082</v>
      </c>
      <c r="E490" s="3" t="s">
        <v>1153</v>
      </c>
      <c r="F490" s="3" t="s">
        <v>1154</v>
      </c>
      <c r="G490" s="3" t="s">
        <v>22</v>
      </c>
      <c r="H490" s="3" t="s">
        <v>1085</v>
      </c>
      <c r="I490" s="3" t="s">
        <v>1155</v>
      </c>
      <c r="J490" s="3" t="s">
        <v>1156</v>
      </c>
      <c r="K490" s="3" t="s">
        <v>22</v>
      </c>
      <c r="L490" s="4">
        <v>0.15</v>
      </c>
      <c r="M490" s="5">
        <v>0.17</v>
      </c>
      <c r="N490" s="6">
        <v>0.15</v>
      </c>
      <c r="O490" s="6">
        <v>0.05000000000000002</v>
      </c>
      <c r="P490" s="6">
        <v>0.19</v>
      </c>
      <c r="Q490" s="6">
        <v>0.2</v>
      </c>
      <c r="R490" s="6">
        <v>0.22000000000000003</v>
      </c>
    </row>
    <row r="491" ht="15.75" customHeight="1">
      <c r="A491" s="3">
        <v>2940.0</v>
      </c>
      <c r="B491" s="3" t="s">
        <v>951</v>
      </c>
      <c r="C491" s="3" t="s">
        <v>952</v>
      </c>
      <c r="D491" s="3" t="s">
        <v>1082</v>
      </c>
      <c r="E491" s="3" t="s">
        <v>1153</v>
      </c>
      <c r="F491" s="3" t="s">
        <v>1157</v>
      </c>
      <c r="G491" s="3" t="s">
        <v>22</v>
      </c>
      <c r="H491" s="3" t="s">
        <v>1085</v>
      </c>
      <c r="I491" s="3" t="s">
        <v>1155</v>
      </c>
      <c r="J491" s="3" t="s">
        <v>1158</v>
      </c>
      <c r="K491" s="3" t="s">
        <v>22</v>
      </c>
      <c r="L491" s="4">
        <v>0.15</v>
      </c>
      <c r="M491" s="5">
        <v>0.17</v>
      </c>
      <c r="N491" s="6">
        <v>0.15</v>
      </c>
      <c r="O491" s="6">
        <v>0.03</v>
      </c>
      <c r="P491" s="6">
        <v>0.16999999999999998</v>
      </c>
      <c r="Q491" s="6">
        <v>0.18</v>
      </c>
      <c r="R491" s="6">
        <v>0.198</v>
      </c>
    </row>
    <row r="492" ht="15.75" customHeight="1">
      <c r="A492" s="3">
        <v>2942.0</v>
      </c>
      <c r="B492" s="3" t="s">
        <v>951</v>
      </c>
      <c r="C492" s="3" t="s">
        <v>952</v>
      </c>
      <c r="D492" s="3" t="s">
        <v>1082</v>
      </c>
      <c r="E492" s="3" t="s">
        <v>1159</v>
      </c>
      <c r="F492" s="3" t="s">
        <v>1160</v>
      </c>
      <c r="G492" s="3" t="s">
        <v>22</v>
      </c>
      <c r="H492" s="3" t="s">
        <v>1085</v>
      </c>
      <c r="I492" s="3" t="s">
        <v>1161</v>
      </c>
      <c r="J492" s="3" t="s">
        <v>1162</v>
      </c>
      <c r="K492" s="3" t="s">
        <v>22</v>
      </c>
      <c r="L492" s="4">
        <v>0.14</v>
      </c>
      <c r="M492" s="5">
        <v>0.16</v>
      </c>
      <c r="N492" s="6">
        <v>0.15</v>
      </c>
      <c r="O492" s="6">
        <v>0.010000000000000009</v>
      </c>
      <c r="P492" s="6">
        <v>0.15</v>
      </c>
      <c r="Q492" s="6">
        <v>0.15</v>
      </c>
      <c r="R492" s="6">
        <v>0.17600000000000002</v>
      </c>
    </row>
    <row r="493" ht="15.75" customHeight="1">
      <c r="A493" s="3">
        <v>2943.0</v>
      </c>
      <c r="B493" s="3" t="s">
        <v>951</v>
      </c>
      <c r="C493" s="3" t="s">
        <v>952</v>
      </c>
      <c r="D493" s="3" t="s">
        <v>1082</v>
      </c>
      <c r="E493" s="3" t="s">
        <v>1159</v>
      </c>
      <c r="F493" s="3" t="s">
        <v>1163</v>
      </c>
      <c r="G493" s="3" t="s">
        <v>22</v>
      </c>
      <c r="H493" s="3" t="s">
        <v>1085</v>
      </c>
      <c r="I493" s="3" t="s">
        <v>1161</v>
      </c>
      <c r="J493" s="3" t="s">
        <v>1164</v>
      </c>
      <c r="K493" s="3" t="s">
        <v>22</v>
      </c>
      <c r="L493" s="4">
        <v>0.16</v>
      </c>
      <c r="M493" s="5">
        <v>0.18</v>
      </c>
      <c r="N493" s="6">
        <v>0.15</v>
      </c>
      <c r="O493" s="6">
        <v>0.010000000000000009</v>
      </c>
      <c r="P493" s="6">
        <v>0.15</v>
      </c>
      <c r="Q493" s="6">
        <v>0.15</v>
      </c>
      <c r="R493" s="6">
        <v>0.17600000000000002</v>
      </c>
    </row>
    <row r="494" ht="15.75" customHeight="1">
      <c r="A494" s="3">
        <v>2944.0</v>
      </c>
      <c r="B494" s="3" t="s">
        <v>951</v>
      </c>
      <c r="C494" s="3" t="s">
        <v>952</v>
      </c>
      <c r="D494" s="3" t="s">
        <v>1082</v>
      </c>
      <c r="E494" s="3" t="s">
        <v>1159</v>
      </c>
      <c r="F494" s="3" t="s">
        <v>1165</v>
      </c>
      <c r="G494" s="3" t="s">
        <v>22</v>
      </c>
      <c r="H494" s="3" t="s">
        <v>1085</v>
      </c>
      <c r="I494" s="3" t="s">
        <v>1161</v>
      </c>
      <c r="J494" s="3" t="s">
        <v>1166</v>
      </c>
      <c r="K494" s="3" t="s">
        <v>22</v>
      </c>
      <c r="L494" s="4">
        <v>0.14</v>
      </c>
      <c r="M494" s="5">
        <v>0.16</v>
      </c>
      <c r="N494" s="6">
        <v>0.15</v>
      </c>
      <c r="O494" s="6">
        <v>0.03</v>
      </c>
      <c r="P494" s="6">
        <v>0.16999999999999998</v>
      </c>
      <c r="Q494" s="6">
        <v>0.18</v>
      </c>
      <c r="R494" s="6">
        <v>0.198</v>
      </c>
    </row>
    <row r="495" ht="15.75" customHeight="1">
      <c r="A495" s="3">
        <v>2946.0</v>
      </c>
      <c r="B495" s="3" t="s">
        <v>951</v>
      </c>
      <c r="C495" s="3" t="s">
        <v>952</v>
      </c>
      <c r="D495" s="3" t="s">
        <v>1082</v>
      </c>
      <c r="E495" s="3" t="s">
        <v>1167</v>
      </c>
      <c r="F495" s="3" t="s">
        <v>1168</v>
      </c>
      <c r="G495" s="3" t="s">
        <v>22</v>
      </c>
      <c r="H495" s="3" t="s">
        <v>1085</v>
      </c>
      <c r="I495" s="3" t="s">
        <v>1169</v>
      </c>
      <c r="J495" s="3" t="s">
        <v>1170</v>
      </c>
      <c r="K495" s="3" t="s">
        <v>22</v>
      </c>
      <c r="L495" s="4">
        <v>0.15</v>
      </c>
      <c r="M495" s="5">
        <v>0.17</v>
      </c>
      <c r="N495" s="6">
        <v>0.15</v>
      </c>
      <c r="O495" s="6">
        <v>0.05000000000000002</v>
      </c>
      <c r="P495" s="6">
        <v>0.19</v>
      </c>
      <c r="Q495" s="6">
        <v>0.2</v>
      </c>
      <c r="R495" s="6">
        <v>0.22000000000000003</v>
      </c>
    </row>
    <row r="496" ht="15.75" customHeight="1">
      <c r="A496" s="3">
        <v>2947.0</v>
      </c>
      <c r="B496" s="3" t="s">
        <v>951</v>
      </c>
      <c r="C496" s="3" t="s">
        <v>952</v>
      </c>
      <c r="D496" s="3" t="s">
        <v>1082</v>
      </c>
      <c r="E496" s="3" t="s">
        <v>1167</v>
      </c>
      <c r="F496" s="3" t="s">
        <v>1171</v>
      </c>
      <c r="G496" s="3" t="s">
        <v>22</v>
      </c>
      <c r="H496" s="3" t="s">
        <v>1085</v>
      </c>
      <c r="I496" s="3" t="s">
        <v>1169</v>
      </c>
      <c r="J496" s="3" t="s">
        <v>1172</v>
      </c>
      <c r="K496" s="3" t="s">
        <v>22</v>
      </c>
      <c r="L496" s="4">
        <v>0.15</v>
      </c>
      <c r="M496" s="5">
        <v>0.17</v>
      </c>
      <c r="N496" s="6">
        <v>0.14888888888888888</v>
      </c>
      <c r="O496" s="6">
        <v>0.031111111111111117</v>
      </c>
      <c r="P496" s="6">
        <v>0.16999999999999998</v>
      </c>
      <c r="Q496" s="6">
        <v>0.18</v>
      </c>
      <c r="R496" s="6">
        <v>0.198</v>
      </c>
    </row>
    <row r="497" ht="15.75" customHeight="1">
      <c r="A497" s="3">
        <v>2948.0</v>
      </c>
      <c r="B497" s="3" t="s">
        <v>951</v>
      </c>
      <c r="C497" s="3" t="s">
        <v>952</v>
      </c>
      <c r="D497" s="3" t="s">
        <v>1082</v>
      </c>
      <c r="E497" s="3" t="s">
        <v>1167</v>
      </c>
      <c r="F497" s="3" t="s">
        <v>1173</v>
      </c>
      <c r="G497" s="3" t="s">
        <v>22</v>
      </c>
      <c r="H497" s="3" t="s">
        <v>1085</v>
      </c>
      <c r="I497" s="3" t="s">
        <v>1169</v>
      </c>
      <c r="J497" s="3" t="s">
        <v>1174</v>
      </c>
      <c r="K497" s="3" t="s">
        <v>22</v>
      </c>
      <c r="L497" s="4">
        <v>0.15</v>
      </c>
      <c r="M497" s="5">
        <v>0.17</v>
      </c>
      <c r="N497" s="6">
        <v>0.15</v>
      </c>
      <c r="O497" s="6">
        <v>0.05000000000000002</v>
      </c>
      <c r="P497" s="6">
        <v>0.19</v>
      </c>
      <c r="Q497" s="6">
        <v>0.2</v>
      </c>
      <c r="R497" s="6">
        <v>0.22000000000000003</v>
      </c>
    </row>
    <row r="498" ht="15.75" customHeight="1">
      <c r="A498" s="3">
        <v>2950.0</v>
      </c>
      <c r="B498" s="3" t="s">
        <v>951</v>
      </c>
      <c r="C498" s="3" t="s">
        <v>952</v>
      </c>
      <c r="D498" s="3" t="s">
        <v>1082</v>
      </c>
      <c r="E498" s="3" t="s">
        <v>1175</v>
      </c>
      <c r="F498" s="3" t="s">
        <v>1176</v>
      </c>
      <c r="G498" s="3" t="s">
        <v>22</v>
      </c>
      <c r="H498" s="3" t="s">
        <v>1085</v>
      </c>
      <c r="I498" s="3" t="s">
        <v>1177</v>
      </c>
      <c r="J498" s="3" t="s">
        <v>1178</v>
      </c>
      <c r="K498" s="3" t="s">
        <v>22</v>
      </c>
      <c r="L498" s="4">
        <v>0.15</v>
      </c>
      <c r="M498" s="5">
        <v>0.17</v>
      </c>
      <c r="N498" s="6">
        <v>0.14</v>
      </c>
      <c r="O498" s="6">
        <v>0.01999999999999999</v>
      </c>
      <c r="P498" s="6">
        <v>0.15</v>
      </c>
      <c r="Q498" s="6">
        <v>0.16</v>
      </c>
      <c r="R498" s="6">
        <v>0.17600000000000002</v>
      </c>
    </row>
    <row r="499" ht="15.75" customHeight="1">
      <c r="A499" s="3">
        <v>2951.0</v>
      </c>
      <c r="B499" s="3" t="s">
        <v>951</v>
      </c>
      <c r="C499" s="3" t="s">
        <v>952</v>
      </c>
      <c r="D499" s="3" t="s">
        <v>1082</v>
      </c>
      <c r="E499" s="3" t="s">
        <v>1175</v>
      </c>
      <c r="F499" s="3" t="s">
        <v>1179</v>
      </c>
      <c r="G499" s="3" t="s">
        <v>22</v>
      </c>
      <c r="H499" s="3" t="s">
        <v>1085</v>
      </c>
      <c r="I499" s="3" t="s">
        <v>1177</v>
      </c>
      <c r="J499" s="3" t="s">
        <v>1180</v>
      </c>
      <c r="K499" s="3" t="s">
        <v>22</v>
      </c>
      <c r="L499" s="4">
        <v>0.15</v>
      </c>
      <c r="M499" s="5">
        <v>0.17</v>
      </c>
      <c r="N499" s="6">
        <v>0.15</v>
      </c>
      <c r="O499" s="6">
        <v>0.03</v>
      </c>
      <c r="P499" s="6">
        <v>0.16999999999999998</v>
      </c>
      <c r="Q499" s="6">
        <v>0.18</v>
      </c>
      <c r="R499" s="6">
        <v>0.198</v>
      </c>
    </row>
    <row r="500" ht="15.75" customHeight="1">
      <c r="A500" s="3">
        <v>2952.0</v>
      </c>
      <c r="B500" s="3" t="s">
        <v>951</v>
      </c>
      <c r="C500" s="3" t="s">
        <v>952</v>
      </c>
      <c r="D500" s="3" t="s">
        <v>1082</v>
      </c>
      <c r="E500" s="3" t="s">
        <v>1175</v>
      </c>
      <c r="F500" s="3" t="s">
        <v>1181</v>
      </c>
      <c r="G500" s="3" t="s">
        <v>22</v>
      </c>
      <c r="H500" s="3" t="s">
        <v>1085</v>
      </c>
      <c r="I500" s="3" t="s">
        <v>1177</v>
      </c>
      <c r="J500" s="3" t="s">
        <v>1182</v>
      </c>
      <c r="K500" s="3" t="s">
        <v>22</v>
      </c>
      <c r="L500" s="4">
        <v>0.15</v>
      </c>
      <c r="M500" s="5">
        <v>0.17</v>
      </c>
      <c r="N500" s="6">
        <v>0.15</v>
      </c>
      <c r="O500" s="6" t="s">
        <v>27</v>
      </c>
      <c r="P500" s="6">
        <v>0.15</v>
      </c>
      <c r="Q500" s="6">
        <v>0.15</v>
      </c>
      <c r="R500" s="6">
        <v>0.15</v>
      </c>
    </row>
    <row r="501" ht="15.75" customHeight="1">
      <c r="A501" s="3">
        <v>289.0</v>
      </c>
      <c r="B501" s="3" t="s">
        <v>951</v>
      </c>
      <c r="C501" s="3" t="s">
        <v>952</v>
      </c>
      <c r="D501" s="3" t="s">
        <v>1183</v>
      </c>
      <c r="E501" s="3" t="s">
        <v>1184</v>
      </c>
      <c r="F501" s="3" t="s">
        <v>22</v>
      </c>
      <c r="G501" s="3" t="s">
        <v>22</v>
      </c>
      <c r="H501" s="3" t="s">
        <v>1185</v>
      </c>
      <c r="I501" s="3" t="s">
        <v>1184</v>
      </c>
      <c r="J501" s="3" t="s">
        <v>22</v>
      </c>
      <c r="K501" s="3" t="s">
        <v>22</v>
      </c>
      <c r="L501" s="4">
        <v>0.2</v>
      </c>
      <c r="M501" s="5">
        <v>0.23</v>
      </c>
      <c r="N501" s="6">
        <v>0.15</v>
      </c>
      <c r="O501" s="6" t="s">
        <v>27</v>
      </c>
      <c r="P501" s="6">
        <v>0.15</v>
      </c>
      <c r="Q501" s="6">
        <v>0.15</v>
      </c>
      <c r="R501" s="6">
        <v>0.15</v>
      </c>
    </row>
    <row r="502" ht="15.75" customHeight="1">
      <c r="A502" s="3">
        <v>352.0</v>
      </c>
      <c r="B502" s="3" t="s">
        <v>951</v>
      </c>
      <c r="C502" s="3" t="s">
        <v>952</v>
      </c>
      <c r="D502" s="3" t="s">
        <v>1183</v>
      </c>
      <c r="E502" s="3" t="s">
        <v>1186</v>
      </c>
      <c r="F502" s="3" t="s">
        <v>1187</v>
      </c>
      <c r="G502" s="3" t="s">
        <v>22</v>
      </c>
      <c r="H502" s="3" t="s">
        <v>1185</v>
      </c>
      <c r="I502" s="3" t="s">
        <v>1188</v>
      </c>
      <c r="J502" s="3" t="s">
        <v>1189</v>
      </c>
      <c r="K502" s="3" t="s">
        <v>22</v>
      </c>
      <c r="L502" s="4">
        <v>0.14</v>
      </c>
      <c r="M502" s="5">
        <v>0.16</v>
      </c>
      <c r="N502" s="6">
        <v>0.15</v>
      </c>
      <c r="O502" s="6">
        <v>0.010000000000000009</v>
      </c>
      <c r="P502" s="6">
        <v>0.15</v>
      </c>
      <c r="Q502" s="6">
        <v>0.15</v>
      </c>
      <c r="R502" s="6">
        <v>0.17600000000000002</v>
      </c>
    </row>
    <row r="503" ht="15.75" customHeight="1">
      <c r="A503" s="3">
        <v>439.0</v>
      </c>
      <c r="B503" s="3" t="s">
        <v>951</v>
      </c>
      <c r="C503" s="3" t="s">
        <v>952</v>
      </c>
      <c r="D503" s="3" t="s">
        <v>1183</v>
      </c>
      <c r="E503" s="3" t="s">
        <v>1186</v>
      </c>
      <c r="F503" s="3" t="s">
        <v>1190</v>
      </c>
      <c r="G503" s="3" t="s">
        <v>22</v>
      </c>
      <c r="H503" s="3" t="s">
        <v>1185</v>
      </c>
      <c r="I503" s="3" t="s">
        <v>1188</v>
      </c>
      <c r="J503" s="3" t="s">
        <v>1191</v>
      </c>
      <c r="K503" s="3" t="s">
        <v>22</v>
      </c>
      <c r="L503" s="4">
        <v>0.2</v>
      </c>
      <c r="M503" s="5">
        <v>0.23</v>
      </c>
      <c r="N503" s="6">
        <v>0.15</v>
      </c>
      <c r="O503" s="6">
        <v>0.010000000000000009</v>
      </c>
      <c r="P503" s="6">
        <v>0.15</v>
      </c>
      <c r="Q503" s="6">
        <v>0.15</v>
      </c>
      <c r="R503" s="6">
        <v>0.17600000000000002</v>
      </c>
    </row>
    <row r="504" ht="15.75" customHeight="1">
      <c r="A504" s="3">
        <v>440.0</v>
      </c>
      <c r="B504" s="3" t="s">
        <v>951</v>
      </c>
      <c r="C504" s="3" t="s">
        <v>952</v>
      </c>
      <c r="D504" s="3" t="s">
        <v>1183</v>
      </c>
      <c r="E504" s="3" t="s">
        <v>1186</v>
      </c>
      <c r="F504" s="3" t="s">
        <v>1192</v>
      </c>
      <c r="G504" s="3" t="s">
        <v>22</v>
      </c>
      <c r="H504" s="3" t="s">
        <v>1185</v>
      </c>
      <c r="I504" s="3" t="s">
        <v>1188</v>
      </c>
      <c r="J504" s="3" t="s">
        <v>1193</v>
      </c>
      <c r="K504" s="3" t="s">
        <v>22</v>
      </c>
      <c r="L504" s="4">
        <v>0.18</v>
      </c>
      <c r="M504" s="5">
        <v>0.21</v>
      </c>
      <c r="N504" s="6">
        <v>0.15</v>
      </c>
      <c r="O504" s="6">
        <v>0.05000000000000002</v>
      </c>
      <c r="P504" s="6">
        <v>0.19</v>
      </c>
      <c r="Q504" s="6">
        <v>0.2</v>
      </c>
      <c r="R504" s="6">
        <v>0.22000000000000003</v>
      </c>
    </row>
    <row r="505" ht="15.75" customHeight="1">
      <c r="A505" s="3">
        <v>442.0</v>
      </c>
      <c r="B505" s="3" t="s">
        <v>951</v>
      </c>
      <c r="C505" s="3" t="s">
        <v>952</v>
      </c>
      <c r="D505" s="3" t="s">
        <v>1183</v>
      </c>
      <c r="E505" s="3" t="s">
        <v>1186</v>
      </c>
      <c r="F505" s="3" t="s">
        <v>1194</v>
      </c>
      <c r="G505" s="3" t="s">
        <v>22</v>
      </c>
      <c r="H505" s="3" t="s">
        <v>1185</v>
      </c>
      <c r="I505" s="3" t="s">
        <v>1188</v>
      </c>
      <c r="J505" s="3" t="s">
        <v>1195</v>
      </c>
      <c r="K505" s="3" t="s">
        <v>22</v>
      </c>
      <c r="L505" s="4">
        <v>0.18</v>
      </c>
      <c r="M505" s="5">
        <v>0.21</v>
      </c>
      <c r="N505" s="6">
        <v>0.12</v>
      </c>
      <c r="O505" s="6">
        <v>0.06</v>
      </c>
      <c r="P505" s="6">
        <v>0.16999999999999998</v>
      </c>
      <c r="Q505" s="6">
        <v>0.18</v>
      </c>
      <c r="R505" s="6">
        <v>0.198</v>
      </c>
    </row>
    <row r="506" ht="15.75" customHeight="1">
      <c r="A506" s="3">
        <v>443.0</v>
      </c>
      <c r="B506" s="3" t="s">
        <v>951</v>
      </c>
      <c r="C506" s="3" t="s">
        <v>952</v>
      </c>
      <c r="D506" s="3" t="s">
        <v>1183</v>
      </c>
      <c r="E506" s="3" t="s">
        <v>1196</v>
      </c>
      <c r="F506" s="3" t="s">
        <v>1197</v>
      </c>
      <c r="G506" s="3" t="s">
        <v>22</v>
      </c>
      <c r="H506" s="3" t="s">
        <v>1185</v>
      </c>
      <c r="I506" s="3" t="s">
        <v>1198</v>
      </c>
      <c r="J506" s="3" t="s">
        <v>1199</v>
      </c>
      <c r="K506" s="3" t="s">
        <v>22</v>
      </c>
      <c r="L506" s="4">
        <v>0.18</v>
      </c>
      <c r="M506" s="5">
        <v>0.21</v>
      </c>
      <c r="N506" s="6">
        <v>0.07</v>
      </c>
      <c r="O506" s="6">
        <v>0.10999999999999999</v>
      </c>
      <c r="P506" s="6">
        <v>0.16999999999999998</v>
      </c>
      <c r="Q506" s="6">
        <v>0.18</v>
      </c>
      <c r="R506" s="6">
        <v>0.198</v>
      </c>
    </row>
    <row r="507" ht="15.75" customHeight="1">
      <c r="A507" s="3">
        <v>444.0</v>
      </c>
      <c r="B507" s="3" t="s">
        <v>951</v>
      </c>
      <c r="C507" s="3" t="s">
        <v>952</v>
      </c>
      <c r="D507" s="3" t="s">
        <v>1183</v>
      </c>
      <c r="E507" s="3" t="s">
        <v>1186</v>
      </c>
      <c r="F507" s="3" t="s">
        <v>1200</v>
      </c>
      <c r="G507" s="3" t="s">
        <v>22</v>
      </c>
      <c r="H507" s="3" t="s">
        <v>1185</v>
      </c>
      <c r="I507" s="3" t="s">
        <v>1188</v>
      </c>
      <c r="J507" s="3" t="s">
        <v>1201</v>
      </c>
      <c r="K507" s="3" t="s">
        <v>22</v>
      </c>
      <c r="L507" s="4">
        <v>0.18</v>
      </c>
      <c r="M507" s="5">
        <v>0.21</v>
      </c>
      <c r="N507" s="6">
        <v>0.15</v>
      </c>
      <c r="O507" s="6">
        <v>0.010000000000000009</v>
      </c>
      <c r="P507" s="6">
        <v>0.15</v>
      </c>
      <c r="Q507" s="6">
        <v>0.15</v>
      </c>
      <c r="R507" s="6">
        <v>0.17600000000000002</v>
      </c>
    </row>
    <row r="508" ht="15.75" customHeight="1">
      <c r="A508" s="3">
        <v>447.0</v>
      </c>
      <c r="B508" s="3" t="s">
        <v>951</v>
      </c>
      <c r="C508" s="3" t="s">
        <v>952</v>
      </c>
      <c r="D508" s="3" t="s">
        <v>1183</v>
      </c>
      <c r="E508" s="3" t="s">
        <v>1186</v>
      </c>
      <c r="F508" s="3" t="s">
        <v>1202</v>
      </c>
      <c r="G508" s="3" t="s">
        <v>22</v>
      </c>
      <c r="H508" s="3" t="s">
        <v>1185</v>
      </c>
      <c r="I508" s="3" t="s">
        <v>1188</v>
      </c>
      <c r="J508" s="3" t="s">
        <v>1203</v>
      </c>
      <c r="K508" s="3" t="s">
        <v>22</v>
      </c>
      <c r="L508" s="4">
        <v>0.16</v>
      </c>
      <c r="M508" s="5">
        <v>0.18</v>
      </c>
      <c r="N508" s="6">
        <v>0.15</v>
      </c>
      <c r="O508" s="6">
        <v>0.03</v>
      </c>
      <c r="P508" s="6">
        <v>0.16999999999999998</v>
      </c>
      <c r="Q508" s="6">
        <v>0.18</v>
      </c>
      <c r="R508" s="6">
        <v>0.198</v>
      </c>
    </row>
    <row r="509" ht="15.75" customHeight="1">
      <c r="A509" s="3">
        <v>448.0</v>
      </c>
      <c r="B509" s="3" t="s">
        <v>951</v>
      </c>
      <c r="C509" s="3" t="s">
        <v>952</v>
      </c>
      <c r="D509" s="3" t="s">
        <v>1183</v>
      </c>
      <c r="E509" s="3" t="s">
        <v>1186</v>
      </c>
      <c r="F509" s="3" t="s">
        <v>1204</v>
      </c>
      <c r="G509" s="3" t="s">
        <v>22</v>
      </c>
      <c r="H509" s="3" t="s">
        <v>1185</v>
      </c>
      <c r="I509" s="3" t="s">
        <v>1188</v>
      </c>
      <c r="J509" s="3" t="s">
        <v>1205</v>
      </c>
      <c r="K509" s="3" t="s">
        <v>22</v>
      </c>
      <c r="L509" s="4">
        <v>0.16</v>
      </c>
      <c r="M509" s="5">
        <v>0.18</v>
      </c>
      <c r="N509" s="6">
        <v>0.07</v>
      </c>
      <c r="O509" s="6">
        <v>0.0049999999999999906</v>
      </c>
      <c r="P509" s="6">
        <v>0.07</v>
      </c>
      <c r="Q509" s="6">
        <v>0.07</v>
      </c>
      <c r="R509" s="6">
        <v>0.0825</v>
      </c>
    </row>
    <row r="510" ht="15.75" customHeight="1">
      <c r="A510" s="3">
        <v>450.0</v>
      </c>
      <c r="B510" s="3" t="s">
        <v>951</v>
      </c>
      <c r="C510" s="3" t="s">
        <v>952</v>
      </c>
      <c r="D510" s="3" t="s">
        <v>1183</v>
      </c>
      <c r="E510" s="3" t="s">
        <v>1186</v>
      </c>
      <c r="F510" s="3" t="s">
        <v>1206</v>
      </c>
      <c r="G510" s="3" t="s">
        <v>22</v>
      </c>
      <c r="H510" s="3" t="s">
        <v>1185</v>
      </c>
      <c r="I510" s="3" t="s">
        <v>1188</v>
      </c>
      <c r="J510" s="3" t="s">
        <v>1207</v>
      </c>
      <c r="K510" s="3" t="s">
        <v>22</v>
      </c>
      <c r="L510" s="4">
        <v>0.2</v>
      </c>
      <c r="M510" s="5">
        <v>0.23</v>
      </c>
      <c r="N510" s="6">
        <v>0.07</v>
      </c>
      <c r="O510" s="6">
        <v>0.0049999999999999906</v>
      </c>
      <c r="P510" s="6">
        <v>0.07</v>
      </c>
      <c r="Q510" s="6">
        <v>0.07</v>
      </c>
      <c r="R510" s="6">
        <v>0.0825</v>
      </c>
    </row>
    <row r="511" ht="15.75" customHeight="1">
      <c r="A511" s="3">
        <v>451.0</v>
      </c>
      <c r="B511" s="3" t="s">
        <v>951</v>
      </c>
      <c r="C511" s="3" t="s">
        <v>952</v>
      </c>
      <c r="D511" s="3" t="s">
        <v>1183</v>
      </c>
      <c r="E511" s="3" t="s">
        <v>1186</v>
      </c>
      <c r="F511" s="3" t="s">
        <v>1208</v>
      </c>
      <c r="G511" s="3" t="s">
        <v>22</v>
      </c>
      <c r="H511" s="3" t="s">
        <v>1185</v>
      </c>
      <c r="I511" s="3" t="s">
        <v>1188</v>
      </c>
      <c r="J511" s="3" t="s">
        <v>1209</v>
      </c>
      <c r="K511" s="3" t="s">
        <v>22</v>
      </c>
      <c r="L511" s="4">
        <v>0.16</v>
      </c>
      <c r="M511" s="5">
        <v>0.18</v>
      </c>
      <c r="N511" s="6">
        <v>0.07</v>
      </c>
      <c r="O511" s="6">
        <v>0.0049999999999999906</v>
      </c>
      <c r="P511" s="6">
        <v>0.07</v>
      </c>
      <c r="Q511" s="6">
        <v>0.07</v>
      </c>
      <c r="R511" s="6">
        <v>0.0825</v>
      </c>
    </row>
    <row r="512" ht="15.75" customHeight="1">
      <c r="A512" s="3">
        <v>459.0</v>
      </c>
      <c r="B512" s="3" t="s">
        <v>951</v>
      </c>
      <c r="C512" s="3" t="s">
        <v>952</v>
      </c>
      <c r="D512" s="3" t="s">
        <v>1183</v>
      </c>
      <c r="E512" s="3" t="s">
        <v>1210</v>
      </c>
      <c r="F512" s="3" t="s">
        <v>1211</v>
      </c>
      <c r="G512" s="3" t="s">
        <v>22</v>
      </c>
      <c r="H512" s="3" t="s">
        <v>1185</v>
      </c>
      <c r="I512" s="3" t="s">
        <v>1212</v>
      </c>
      <c r="J512" s="3" t="s">
        <v>1213</v>
      </c>
      <c r="K512" s="3" t="s">
        <v>22</v>
      </c>
      <c r="L512" s="4">
        <v>0.2</v>
      </c>
      <c r="M512" s="5">
        <v>0.23</v>
      </c>
      <c r="N512" s="6">
        <v>0.07</v>
      </c>
      <c r="O512" s="6">
        <v>0.0049999999999999906</v>
      </c>
      <c r="P512" s="6">
        <v>0.07</v>
      </c>
      <c r="Q512" s="6">
        <v>0.07</v>
      </c>
      <c r="R512" s="6">
        <v>0.0825</v>
      </c>
    </row>
    <row r="513" ht="15.75" customHeight="1">
      <c r="A513" s="3">
        <v>460.0</v>
      </c>
      <c r="B513" s="3" t="s">
        <v>951</v>
      </c>
      <c r="C513" s="3" t="s">
        <v>952</v>
      </c>
      <c r="D513" s="3" t="s">
        <v>1183</v>
      </c>
      <c r="E513" s="3" t="s">
        <v>1214</v>
      </c>
      <c r="F513" s="3" t="s">
        <v>1215</v>
      </c>
      <c r="G513" s="3" t="s">
        <v>22</v>
      </c>
      <c r="H513" s="3" t="s">
        <v>1185</v>
      </c>
      <c r="I513" s="3" t="s">
        <v>1216</v>
      </c>
      <c r="J513" s="3" t="s">
        <v>1217</v>
      </c>
      <c r="K513" s="3" t="s">
        <v>22</v>
      </c>
      <c r="L513" s="4">
        <v>0.2</v>
      </c>
      <c r="M513" s="5">
        <v>0.23</v>
      </c>
      <c r="N513" s="6">
        <v>0.07</v>
      </c>
      <c r="O513" s="6">
        <v>0.07</v>
      </c>
      <c r="P513" s="6">
        <v>0.13</v>
      </c>
      <c r="Q513" s="6">
        <v>0.14</v>
      </c>
      <c r="R513" s="6">
        <v>0.15400000000000003</v>
      </c>
    </row>
    <row r="514" ht="15.75" customHeight="1">
      <c r="A514" s="3">
        <v>462.0</v>
      </c>
      <c r="B514" s="3" t="s">
        <v>951</v>
      </c>
      <c r="C514" s="3" t="s">
        <v>952</v>
      </c>
      <c r="D514" s="3" t="s">
        <v>1183</v>
      </c>
      <c r="E514" s="3" t="s">
        <v>1214</v>
      </c>
      <c r="F514" s="3" t="s">
        <v>1218</v>
      </c>
      <c r="G514" s="3" t="s">
        <v>22</v>
      </c>
      <c r="H514" s="3" t="s">
        <v>1185</v>
      </c>
      <c r="I514" s="3" t="s">
        <v>1216</v>
      </c>
      <c r="J514" s="3" t="s">
        <v>1219</v>
      </c>
      <c r="K514" s="3" t="s">
        <v>22</v>
      </c>
      <c r="L514" s="4">
        <v>0.16</v>
      </c>
      <c r="M514" s="5">
        <v>0.18</v>
      </c>
      <c r="N514" s="6">
        <v>0.07</v>
      </c>
      <c r="O514" s="6">
        <v>0.07</v>
      </c>
      <c r="P514" s="6">
        <v>0.13</v>
      </c>
      <c r="Q514" s="6">
        <v>0.14</v>
      </c>
      <c r="R514" s="6">
        <v>0.15400000000000003</v>
      </c>
    </row>
    <row r="515" ht="15.75" customHeight="1">
      <c r="A515" s="3">
        <v>463.0</v>
      </c>
      <c r="B515" s="3" t="s">
        <v>951</v>
      </c>
      <c r="C515" s="3" t="s">
        <v>952</v>
      </c>
      <c r="D515" s="3" t="s">
        <v>1183</v>
      </c>
      <c r="E515" s="3" t="s">
        <v>1214</v>
      </c>
      <c r="F515" s="3" t="s">
        <v>1220</v>
      </c>
      <c r="G515" s="3" t="s">
        <v>22</v>
      </c>
      <c r="H515" s="3" t="s">
        <v>1185</v>
      </c>
      <c r="I515" s="3" t="s">
        <v>1216</v>
      </c>
      <c r="J515" s="3" t="s">
        <v>1221</v>
      </c>
      <c r="K515" s="3" t="s">
        <v>22</v>
      </c>
      <c r="L515" s="4">
        <v>0.16</v>
      </c>
      <c r="M515" s="5">
        <v>0.18</v>
      </c>
      <c r="N515" s="6">
        <v>0.07</v>
      </c>
      <c r="O515" s="6">
        <v>0.0049999999999999906</v>
      </c>
      <c r="P515" s="6">
        <v>0.07</v>
      </c>
      <c r="Q515" s="6">
        <v>0.07</v>
      </c>
      <c r="R515" s="6">
        <v>0.0825</v>
      </c>
    </row>
    <row r="516" ht="15.75" customHeight="1">
      <c r="A516" s="3">
        <v>464.0</v>
      </c>
      <c r="B516" s="3" t="s">
        <v>951</v>
      </c>
      <c r="C516" s="3" t="s">
        <v>952</v>
      </c>
      <c r="D516" s="3" t="s">
        <v>1183</v>
      </c>
      <c r="E516" s="3" t="s">
        <v>1210</v>
      </c>
      <c r="F516" s="3" t="s">
        <v>1222</v>
      </c>
      <c r="G516" s="3" t="s">
        <v>22</v>
      </c>
      <c r="H516" s="3" t="s">
        <v>1185</v>
      </c>
      <c r="I516" s="3" t="s">
        <v>1212</v>
      </c>
      <c r="J516" s="3" t="s">
        <v>1223</v>
      </c>
      <c r="K516" s="3" t="s">
        <v>22</v>
      </c>
      <c r="L516" s="4">
        <v>0.16</v>
      </c>
      <c r="M516" s="5">
        <v>0.18</v>
      </c>
      <c r="N516" s="6">
        <v>0.1385714285714286</v>
      </c>
      <c r="O516" s="6">
        <v>0.0414285714285714</v>
      </c>
      <c r="P516" s="6">
        <v>0.16999999999999998</v>
      </c>
      <c r="Q516" s="6">
        <v>0.18</v>
      </c>
      <c r="R516" s="6">
        <v>0.198</v>
      </c>
    </row>
    <row r="517" ht="15.75" customHeight="1">
      <c r="A517" s="3">
        <v>465.0</v>
      </c>
      <c r="B517" s="3" t="s">
        <v>951</v>
      </c>
      <c r="C517" s="3" t="s">
        <v>952</v>
      </c>
      <c r="D517" s="3" t="s">
        <v>1183</v>
      </c>
      <c r="E517" s="3" t="s">
        <v>1210</v>
      </c>
      <c r="F517" s="3" t="s">
        <v>1224</v>
      </c>
      <c r="G517" s="3" t="s">
        <v>22</v>
      </c>
      <c r="H517" s="3" t="s">
        <v>1185</v>
      </c>
      <c r="I517" s="3" t="s">
        <v>1212</v>
      </c>
      <c r="J517" s="3" t="s">
        <v>1225</v>
      </c>
      <c r="K517" s="3" t="s">
        <v>22</v>
      </c>
      <c r="L517" s="4">
        <v>0.18</v>
      </c>
      <c r="M517" s="5">
        <v>0.21</v>
      </c>
      <c r="N517" s="6">
        <v>0.07</v>
      </c>
      <c r="O517" s="6">
        <v>0.10999999999999999</v>
      </c>
      <c r="P517" s="6">
        <v>0.16999999999999998</v>
      </c>
      <c r="Q517" s="6">
        <v>0.18</v>
      </c>
      <c r="R517" s="6">
        <v>0.198</v>
      </c>
    </row>
    <row r="518" ht="15.75" customHeight="1">
      <c r="A518" s="3">
        <v>472.0</v>
      </c>
      <c r="B518" s="3" t="s">
        <v>951</v>
      </c>
      <c r="C518" s="3" t="s">
        <v>952</v>
      </c>
      <c r="D518" s="3" t="s">
        <v>1183</v>
      </c>
      <c r="E518" s="3" t="s">
        <v>1186</v>
      </c>
      <c r="F518" s="3" t="s">
        <v>1226</v>
      </c>
      <c r="G518" s="3" t="s">
        <v>22</v>
      </c>
      <c r="H518" s="3" t="s">
        <v>1185</v>
      </c>
      <c r="I518" s="3" t="s">
        <v>1188</v>
      </c>
      <c r="J518" s="3" t="s">
        <v>1227</v>
      </c>
      <c r="K518" s="3" t="s">
        <v>22</v>
      </c>
      <c r="L518" s="4">
        <v>0.14</v>
      </c>
      <c r="M518" s="5">
        <v>0.16</v>
      </c>
      <c r="N518" s="6">
        <v>0.1385714285714286</v>
      </c>
      <c r="O518" s="6">
        <v>0.061428571428571416</v>
      </c>
      <c r="P518" s="6">
        <v>0.19</v>
      </c>
      <c r="Q518" s="6">
        <v>0.2</v>
      </c>
      <c r="R518" s="6">
        <v>0.22000000000000003</v>
      </c>
    </row>
    <row r="519" ht="15.75" customHeight="1">
      <c r="A519" s="3">
        <v>537.0</v>
      </c>
      <c r="B519" s="3" t="s">
        <v>951</v>
      </c>
      <c r="C519" s="3" t="s">
        <v>952</v>
      </c>
      <c r="D519" s="3" t="s">
        <v>1183</v>
      </c>
      <c r="E519" s="3" t="s">
        <v>1210</v>
      </c>
      <c r="F519" s="3" t="s">
        <v>1228</v>
      </c>
      <c r="G519" s="3" t="s">
        <v>22</v>
      </c>
      <c r="H519" s="3" t="s">
        <v>1185</v>
      </c>
      <c r="I519" s="3" t="s">
        <v>1212</v>
      </c>
      <c r="J519" s="3" t="s">
        <v>1229</v>
      </c>
      <c r="K519" s="3" t="s">
        <v>22</v>
      </c>
      <c r="L519" s="4">
        <v>0.2</v>
      </c>
      <c r="M519" s="5">
        <v>0.23</v>
      </c>
      <c r="N519" s="6">
        <v>0.15</v>
      </c>
      <c r="O519" s="6">
        <v>0.010000000000000009</v>
      </c>
      <c r="P519" s="6">
        <v>0.15</v>
      </c>
      <c r="Q519" s="6">
        <v>0.15</v>
      </c>
      <c r="R519" s="6">
        <v>0.17600000000000002</v>
      </c>
    </row>
    <row r="520" ht="15.75" customHeight="1">
      <c r="A520" s="3">
        <v>2743.0</v>
      </c>
      <c r="B520" s="3" t="s">
        <v>951</v>
      </c>
      <c r="C520" s="3" t="s">
        <v>952</v>
      </c>
      <c r="D520" s="3" t="s">
        <v>1183</v>
      </c>
      <c r="E520" s="3" t="s">
        <v>1230</v>
      </c>
      <c r="F520" s="3" t="s">
        <v>22</v>
      </c>
      <c r="G520" s="3" t="s">
        <v>22</v>
      </c>
      <c r="H520" s="3" t="s">
        <v>1185</v>
      </c>
      <c r="I520" s="3" t="s">
        <v>1231</v>
      </c>
      <c r="J520" s="3" t="s">
        <v>22</v>
      </c>
      <c r="K520" s="3" t="s">
        <v>22</v>
      </c>
      <c r="L520" s="4">
        <v>0.2</v>
      </c>
      <c r="M520" s="5">
        <v>0.23</v>
      </c>
      <c r="N520" s="6">
        <v>0.15</v>
      </c>
      <c r="O520" s="6">
        <v>0.03</v>
      </c>
      <c r="P520" s="6">
        <v>0.16999999999999998</v>
      </c>
      <c r="Q520" s="6">
        <v>0.18</v>
      </c>
      <c r="R520" s="6">
        <v>0.198</v>
      </c>
    </row>
    <row r="521" ht="15.75" customHeight="1">
      <c r="A521" s="3">
        <v>53.0</v>
      </c>
      <c r="B521" s="3" t="s">
        <v>951</v>
      </c>
      <c r="C521" s="3" t="s">
        <v>952</v>
      </c>
      <c r="D521" s="3" t="s">
        <v>1232</v>
      </c>
      <c r="E521" s="3" t="s">
        <v>1233</v>
      </c>
      <c r="F521" s="3" t="s">
        <v>1234</v>
      </c>
      <c r="G521" s="3" t="s">
        <v>22</v>
      </c>
      <c r="H521" s="3" t="s">
        <v>1232</v>
      </c>
      <c r="I521" s="3" t="s">
        <v>1235</v>
      </c>
      <c r="J521" s="3" t="s">
        <v>1236</v>
      </c>
      <c r="K521" s="3" t="s">
        <v>22</v>
      </c>
      <c r="L521" s="4">
        <v>0.075</v>
      </c>
      <c r="M521" s="5">
        <v>0.09</v>
      </c>
      <c r="N521" s="6">
        <v>0.15</v>
      </c>
      <c r="O521" s="6">
        <v>0.03</v>
      </c>
      <c r="P521" s="6">
        <v>0.16999999999999998</v>
      </c>
      <c r="Q521" s="6">
        <v>0.18</v>
      </c>
      <c r="R521" s="6">
        <v>0.198</v>
      </c>
    </row>
    <row r="522" ht="15.75" customHeight="1">
      <c r="A522" s="3">
        <v>54.0</v>
      </c>
      <c r="B522" s="3" t="s">
        <v>951</v>
      </c>
      <c r="C522" s="3" t="s">
        <v>952</v>
      </c>
      <c r="D522" s="3" t="s">
        <v>1232</v>
      </c>
      <c r="E522" s="3" t="s">
        <v>1233</v>
      </c>
      <c r="F522" s="3" t="s">
        <v>1237</v>
      </c>
      <c r="G522" s="3" t="s">
        <v>22</v>
      </c>
      <c r="H522" s="3" t="s">
        <v>1232</v>
      </c>
      <c r="I522" s="3" t="s">
        <v>1235</v>
      </c>
      <c r="J522" s="3" t="s">
        <v>1238</v>
      </c>
      <c r="K522" s="3" t="s">
        <v>22</v>
      </c>
      <c r="L522" s="4">
        <v>0.075</v>
      </c>
      <c r="M522" s="5">
        <v>0.09</v>
      </c>
      <c r="N522" s="6">
        <v>0.15</v>
      </c>
      <c r="O522" s="6">
        <v>0.05000000000000002</v>
      </c>
      <c r="P522" s="6">
        <v>0.19</v>
      </c>
      <c r="Q522" s="6">
        <v>0.2</v>
      </c>
      <c r="R522" s="6">
        <v>0.22000000000000003</v>
      </c>
    </row>
    <row r="523" ht="15.75" customHeight="1">
      <c r="A523" s="3">
        <v>55.0</v>
      </c>
      <c r="B523" s="3" t="s">
        <v>951</v>
      </c>
      <c r="C523" s="3" t="s">
        <v>952</v>
      </c>
      <c r="D523" s="3" t="s">
        <v>1232</v>
      </c>
      <c r="E523" s="3" t="s">
        <v>1239</v>
      </c>
      <c r="F523" s="3" t="s">
        <v>1240</v>
      </c>
      <c r="G523" s="3" t="s">
        <v>22</v>
      </c>
      <c r="H523" s="3" t="s">
        <v>1232</v>
      </c>
      <c r="I523" s="3" t="s">
        <v>1241</v>
      </c>
      <c r="J523" s="3" t="s">
        <v>1242</v>
      </c>
      <c r="K523" s="3" t="s">
        <v>22</v>
      </c>
      <c r="L523" s="4">
        <v>0.14</v>
      </c>
      <c r="M523" s="5">
        <v>0.16</v>
      </c>
      <c r="N523" s="6">
        <v>0.15</v>
      </c>
      <c r="O523" s="6">
        <v>0.05000000000000002</v>
      </c>
      <c r="P523" s="6">
        <v>0.19</v>
      </c>
      <c r="Q523" s="6">
        <v>0.2</v>
      </c>
      <c r="R523" s="6">
        <v>0.22000000000000003</v>
      </c>
    </row>
    <row r="524" ht="15.75" customHeight="1">
      <c r="A524" s="3">
        <v>378.0</v>
      </c>
      <c r="B524" s="3" t="s">
        <v>951</v>
      </c>
      <c r="C524" s="3" t="s">
        <v>952</v>
      </c>
      <c r="D524" s="3" t="s">
        <v>1232</v>
      </c>
      <c r="E524" s="3" t="s">
        <v>1233</v>
      </c>
      <c r="F524" s="3" t="s">
        <v>1243</v>
      </c>
      <c r="G524" s="3" t="s">
        <v>22</v>
      </c>
      <c r="H524" s="3" t="s">
        <v>1232</v>
      </c>
      <c r="I524" s="3" t="s">
        <v>1235</v>
      </c>
      <c r="J524" s="3" t="s">
        <v>1244</v>
      </c>
      <c r="K524" s="3" t="s">
        <v>22</v>
      </c>
      <c r="L524" s="4">
        <v>0.075</v>
      </c>
      <c r="M524" s="5">
        <v>0.09</v>
      </c>
      <c r="N524" s="6">
        <v>0.15</v>
      </c>
      <c r="O524" s="6">
        <v>0.010000000000000009</v>
      </c>
      <c r="P524" s="6">
        <v>0.15</v>
      </c>
      <c r="Q524" s="6">
        <v>0.15</v>
      </c>
      <c r="R524" s="6">
        <v>0.17600000000000002</v>
      </c>
    </row>
    <row r="525" ht="15.75" customHeight="1">
      <c r="A525" s="3">
        <v>466.0</v>
      </c>
      <c r="B525" s="3" t="s">
        <v>951</v>
      </c>
      <c r="C525" s="3" t="s">
        <v>952</v>
      </c>
      <c r="D525" s="3" t="s">
        <v>1232</v>
      </c>
      <c r="E525" s="3" t="s">
        <v>1245</v>
      </c>
      <c r="F525" s="3" t="s">
        <v>1246</v>
      </c>
      <c r="G525" s="3" t="s">
        <v>22</v>
      </c>
      <c r="H525" s="3" t="s">
        <v>1232</v>
      </c>
      <c r="I525" s="3" t="s">
        <v>1247</v>
      </c>
      <c r="J525" s="3" t="s">
        <v>1248</v>
      </c>
      <c r="K525" s="3" t="s">
        <v>22</v>
      </c>
      <c r="L525" s="4">
        <v>0.18</v>
      </c>
      <c r="M525" s="5">
        <v>0.21</v>
      </c>
      <c r="N525" s="6">
        <v>0.15</v>
      </c>
      <c r="O525" s="6">
        <v>0.05000000000000002</v>
      </c>
      <c r="P525" s="6">
        <v>0.19</v>
      </c>
      <c r="Q525" s="6">
        <v>0.2</v>
      </c>
      <c r="R525" s="6">
        <v>0.22000000000000003</v>
      </c>
    </row>
    <row r="526" ht="15.75" customHeight="1">
      <c r="A526" s="3">
        <v>586.0</v>
      </c>
      <c r="B526" s="3" t="s">
        <v>951</v>
      </c>
      <c r="C526" s="3" t="s">
        <v>952</v>
      </c>
      <c r="D526" s="3" t="s">
        <v>1232</v>
      </c>
      <c r="E526" s="3" t="s">
        <v>1245</v>
      </c>
      <c r="F526" s="3" t="s">
        <v>1249</v>
      </c>
      <c r="G526" s="3" t="s">
        <v>22</v>
      </c>
      <c r="H526" s="3" t="s">
        <v>1232</v>
      </c>
      <c r="I526" s="3" t="s">
        <v>1247</v>
      </c>
      <c r="J526" s="3" t="s">
        <v>1250</v>
      </c>
      <c r="K526" s="3" t="s">
        <v>22</v>
      </c>
      <c r="L526" s="4">
        <v>0.18</v>
      </c>
      <c r="M526" s="5">
        <v>0.21</v>
      </c>
      <c r="N526" s="6">
        <v>0.15</v>
      </c>
      <c r="O526" s="6">
        <v>0.05000000000000002</v>
      </c>
      <c r="P526" s="6">
        <v>0.19</v>
      </c>
      <c r="Q526" s="6">
        <v>0.2</v>
      </c>
      <c r="R526" s="6">
        <v>0.22000000000000003</v>
      </c>
    </row>
    <row r="527" ht="15.75" customHeight="1">
      <c r="A527" s="3">
        <v>1091.0</v>
      </c>
      <c r="B527" s="3" t="s">
        <v>951</v>
      </c>
      <c r="C527" s="3" t="s">
        <v>952</v>
      </c>
      <c r="D527" s="3" t="s">
        <v>1232</v>
      </c>
      <c r="E527" s="3" t="s">
        <v>1245</v>
      </c>
      <c r="F527" s="3" t="s">
        <v>1251</v>
      </c>
      <c r="G527" s="3" t="s">
        <v>22</v>
      </c>
      <c r="H527" s="3" t="s">
        <v>1232</v>
      </c>
      <c r="I527" s="3" t="s">
        <v>1247</v>
      </c>
      <c r="J527" s="3" t="s">
        <v>1252</v>
      </c>
      <c r="K527" s="3" t="s">
        <v>22</v>
      </c>
      <c r="L527" s="4">
        <v>0.16</v>
      </c>
      <c r="M527" s="5">
        <v>0.18</v>
      </c>
      <c r="N527" s="6">
        <v>0.15</v>
      </c>
      <c r="O527" s="6" t="s">
        <v>27</v>
      </c>
      <c r="P527" s="6">
        <v>0.15</v>
      </c>
      <c r="Q527" s="6">
        <v>0.15</v>
      </c>
      <c r="R527" s="6">
        <v>0.15</v>
      </c>
    </row>
    <row r="528" ht="15.75" customHeight="1">
      <c r="A528" s="3">
        <v>1092.0</v>
      </c>
      <c r="B528" s="3" t="s">
        <v>951</v>
      </c>
      <c r="C528" s="3" t="s">
        <v>952</v>
      </c>
      <c r="D528" s="3" t="s">
        <v>1232</v>
      </c>
      <c r="E528" s="3" t="s">
        <v>1245</v>
      </c>
      <c r="F528" s="3" t="s">
        <v>1253</v>
      </c>
      <c r="G528" s="3" t="s">
        <v>22</v>
      </c>
      <c r="H528" s="3" t="s">
        <v>1232</v>
      </c>
      <c r="I528" s="3" t="s">
        <v>1247</v>
      </c>
      <c r="J528" s="3" t="s">
        <v>1254</v>
      </c>
      <c r="K528" s="3" t="s">
        <v>22</v>
      </c>
      <c r="L528" s="4">
        <v>0.18</v>
      </c>
      <c r="M528" s="5">
        <v>0.21</v>
      </c>
      <c r="N528" s="6">
        <v>0.15</v>
      </c>
      <c r="O528" s="6">
        <v>0.015000000000000013</v>
      </c>
      <c r="P528" s="6">
        <v>0.155</v>
      </c>
      <c r="Q528" s="6">
        <v>0.165</v>
      </c>
      <c r="R528" s="6">
        <v>0.18150000000000002</v>
      </c>
    </row>
    <row r="529" ht="15.75" customHeight="1">
      <c r="A529" s="3">
        <v>1117.0</v>
      </c>
      <c r="B529" s="3" t="s">
        <v>951</v>
      </c>
      <c r="C529" s="3" t="s">
        <v>952</v>
      </c>
      <c r="D529" s="3" t="s">
        <v>1232</v>
      </c>
      <c r="E529" s="3" t="s">
        <v>1233</v>
      </c>
      <c r="F529" s="3" t="s">
        <v>1255</v>
      </c>
      <c r="G529" s="3" t="s">
        <v>22</v>
      </c>
      <c r="H529" s="3" t="s">
        <v>1232</v>
      </c>
      <c r="I529" s="3" t="s">
        <v>1235</v>
      </c>
      <c r="J529" s="3" t="s">
        <v>1256</v>
      </c>
      <c r="K529" s="3" t="s">
        <v>22</v>
      </c>
      <c r="L529" s="4">
        <v>0.075</v>
      </c>
      <c r="M529" s="5">
        <v>0.09</v>
      </c>
      <c r="N529" s="6">
        <v>0.15</v>
      </c>
      <c r="O529" s="6" t="s">
        <v>27</v>
      </c>
      <c r="P529" s="6">
        <v>0.15</v>
      </c>
      <c r="Q529" s="6">
        <v>0.15</v>
      </c>
      <c r="R529" s="6">
        <v>0.15</v>
      </c>
    </row>
    <row r="530" ht="15.75" customHeight="1">
      <c r="A530" s="3">
        <v>1123.0</v>
      </c>
      <c r="B530" s="3" t="s">
        <v>951</v>
      </c>
      <c r="C530" s="3" t="s">
        <v>952</v>
      </c>
      <c r="D530" s="3" t="s">
        <v>1232</v>
      </c>
      <c r="E530" s="3" t="s">
        <v>1239</v>
      </c>
      <c r="F530" s="3" t="s">
        <v>1257</v>
      </c>
      <c r="G530" s="3" t="s">
        <v>22</v>
      </c>
      <c r="H530" s="3" t="s">
        <v>1232</v>
      </c>
      <c r="I530" s="3" t="s">
        <v>1241</v>
      </c>
      <c r="J530" s="3" t="s">
        <v>1258</v>
      </c>
      <c r="K530" s="3" t="s">
        <v>22</v>
      </c>
      <c r="L530" s="4">
        <v>0.14</v>
      </c>
      <c r="M530" s="5">
        <v>0.16</v>
      </c>
      <c r="N530" s="6">
        <v>0.15</v>
      </c>
      <c r="O530" s="6">
        <v>0.020000000000000018</v>
      </c>
      <c r="P530" s="6">
        <v>0.16</v>
      </c>
      <c r="Q530" s="6">
        <v>0.17</v>
      </c>
      <c r="R530" s="6">
        <v>0.18700000000000003</v>
      </c>
    </row>
    <row r="531" ht="15.75" customHeight="1">
      <c r="A531" s="3">
        <v>1444.0</v>
      </c>
      <c r="B531" s="3" t="s">
        <v>951</v>
      </c>
      <c r="C531" s="3" t="s">
        <v>952</v>
      </c>
      <c r="D531" s="3" t="s">
        <v>1232</v>
      </c>
      <c r="E531" s="3" t="s">
        <v>1259</v>
      </c>
      <c r="F531" s="3" t="s">
        <v>22</v>
      </c>
      <c r="G531" s="3" t="s">
        <v>22</v>
      </c>
      <c r="H531" s="3" t="s">
        <v>1232</v>
      </c>
      <c r="I531" s="3" t="s">
        <v>1260</v>
      </c>
      <c r="J531" s="3" t="s">
        <v>22</v>
      </c>
      <c r="K531" s="3" t="s">
        <v>22</v>
      </c>
      <c r="L531" s="4">
        <v>0.14</v>
      </c>
      <c r="M531" s="5">
        <v>0.16</v>
      </c>
      <c r="N531" s="6">
        <v>0.07</v>
      </c>
      <c r="O531" s="6">
        <v>0.08499999999999999</v>
      </c>
      <c r="P531" s="6">
        <v>0.145</v>
      </c>
      <c r="Q531" s="6">
        <v>0.155</v>
      </c>
      <c r="R531" s="6">
        <v>0.1705</v>
      </c>
    </row>
    <row r="532" ht="15.75" customHeight="1">
      <c r="A532" s="3">
        <v>492.0</v>
      </c>
      <c r="B532" s="3" t="s">
        <v>951</v>
      </c>
      <c r="C532" s="3" t="s">
        <v>952</v>
      </c>
      <c r="D532" s="3" t="s">
        <v>1261</v>
      </c>
      <c r="E532" s="3" t="s">
        <v>1262</v>
      </c>
      <c r="F532" s="3" t="s">
        <v>22</v>
      </c>
      <c r="G532" s="3" t="s">
        <v>22</v>
      </c>
      <c r="H532" s="3" t="s">
        <v>1263</v>
      </c>
      <c r="I532" s="3" t="s">
        <v>1264</v>
      </c>
      <c r="J532" s="3" t="s">
        <v>22</v>
      </c>
      <c r="K532" s="3" t="s">
        <v>22</v>
      </c>
      <c r="L532" s="4">
        <v>0.075</v>
      </c>
      <c r="M532" s="5">
        <v>0.09</v>
      </c>
      <c r="N532" s="6">
        <v>0.15</v>
      </c>
      <c r="O532" s="6" t="s">
        <v>27</v>
      </c>
      <c r="P532" s="6">
        <v>0.15</v>
      </c>
      <c r="Q532" s="6">
        <v>0.15</v>
      </c>
      <c r="R532" s="6">
        <v>0.15</v>
      </c>
    </row>
    <row r="533" ht="15.75" customHeight="1">
      <c r="A533" s="3">
        <v>521.0</v>
      </c>
      <c r="B533" s="3" t="s">
        <v>951</v>
      </c>
      <c r="C533" s="3" t="s">
        <v>952</v>
      </c>
      <c r="D533" s="3" t="s">
        <v>1265</v>
      </c>
      <c r="E533" s="3" t="s">
        <v>1266</v>
      </c>
      <c r="F533" s="3" t="s">
        <v>1267</v>
      </c>
      <c r="G533" s="3" t="s">
        <v>22</v>
      </c>
      <c r="H533" s="3" t="s">
        <v>1265</v>
      </c>
      <c r="I533" s="3" t="s">
        <v>1268</v>
      </c>
      <c r="J533" s="3" t="s">
        <v>1269</v>
      </c>
      <c r="K533" s="3" t="s">
        <v>22</v>
      </c>
      <c r="L533" s="4">
        <v>0.2</v>
      </c>
      <c r="M533" s="5">
        <v>0.23</v>
      </c>
      <c r="N533" s="6">
        <v>0.15</v>
      </c>
      <c r="O533" s="6" t="s">
        <v>27</v>
      </c>
      <c r="P533" s="6">
        <v>0.15</v>
      </c>
      <c r="Q533" s="6">
        <v>0.15</v>
      </c>
      <c r="R533" s="6">
        <v>0.15</v>
      </c>
    </row>
    <row r="534" ht="15.75" customHeight="1">
      <c r="A534" s="3">
        <v>522.0</v>
      </c>
      <c r="B534" s="3" t="s">
        <v>951</v>
      </c>
      <c r="C534" s="3" t="s">
        <v>952</v>
      </c>
      <c r="D534" s="3" t="s">
        <v>1265</v>
      </c>
      <c r="E534" s="3" t="s">
        <v>1266</v>
      </c>
      <c r="F534" s="3" t="s">
        <v>1270</v>
      </c>
      <c r="G534" s="3" t="s">
        <v>22</v>
      </c>
      <c r="H534" s="3" t="s">
        <v>1265</v>
      </c>
      <c r="I534" s="3" t="s">
        <v>1268</v>
      </c>
      <c r="J534" s="3" t="s">
        <v>1271</v>
      </c>
      <c r="K534" s="3" t="s">
        <v>22</v>
      </c>
      <c r="L534" s="4">
        <v>0.16</v>
      </c>
      <c r="M534" s="5">
        <v>0.18</v>
      </c>
      <c r="N534" s="6">
        <v>0.13</v>
      </c>
      <c r="O534" s="6">
        <v>0.024999999999999994</v>
      </c>
      <c r="P534" s="6">
        <v>0.145</v>
      </c>
      <c r="Q534" s="6">
        <v>0.155</v>
      </c>
      <c r="R534" s="6">
        <v>0.1705</v>
      </c>
    </row>
    <row r="535" ht="15.75" customHeight="1">
      <c r="A535" s="3">
        <v>523.0</v>
      </c>
      <c r="B535" s="3" t="s">
        <v>951</v>
      </c>
      <c r="C535" s="3" t="s">
        <v>952</v>
      </c>
      <c r="D535" s="3" t="s">
        <v>1265</v>
      </c>
      <c r="E535" s="3" t="s">
        <v>1266</v>
      </c>
      <c r="F535" s="3" t="s">
        <v>1272</v>
      </c>
      <c r="G535" s="3" t="s">
        <v>22</v>
      </c>
      <c r="H535" s="3" t="s">
        <v>1265</v>
      </c>
      <c r="I535" s="3" t="s">
        <v>1268</v>
      </c>
      <c r="J535" s="3" t="s">
        <v>1273</v>
      </c>
      <c r="K535" s="3" t="s">
        <v>22</v>
      </c>
      <c r="L535" s="4">
        <v>0.18</v>
      </c>
      <c r="M535" s="5">
        <v>0.21</v>
      </c>
      <c r="N535" s="6">
        <v>0.15</v>
      </c>
      <c r="O535" s="6">
        <v>0.0050000000000000044</v>
      </c>
      <c r="P535" s="6">
        <v>0.15</v>
      </c>
      <c r="Q535" s="6">
        <v>0.15</v>
      </c>
      <c r="R535" s="6">
        <v>0.1705</v>
      </c>
    </row>
    <row r="536" ht="15.75" customHeight="1">
      <c r="A536" s="3">
        <v>524.0</v>
      </c>
      <c r="B536" s="3" t="s">
        <v>951</v>
      </c>
      <c r="C536" s="3" t="s">
        <v>952</v>
      </c>
      <c r="D536" s="3" t="s">
        <v>1265</v>
      </c>
      <c r="E536" s="3" t="s">
        <v>1266</v>
      </c>
      <c r="F536" s="3" t="s">
        <v>1274</v>
      </c>
      <c r="G536" s="3" t="s">
        <v>22</v>
      </c>
      <c r="H536" s="3" t="s">
        <v>1265</v>
      </c>
      <c r="I536" s="3" t="s">
        <v>1268</v>
      </c>
      <c r="J536" s="3" t="s">
        <v>1275</v>
      </c>
      <c r="K536" s="3" t="s">
        <v>22</v>
      </c>
      <c r="L536" s="4">
        <v>0.18</v>
      </c>
      <c r="M536" s="5">
        <v>0.21</v>
      </c>
      <c r="N536" s="6">
        <v>0.13</v>
      </c>
      <c r="O536" s="6">
        <v>0.024999999999999994</v>
      </c>
      <c r="P536" s="6">
        <v>0.145</v>
      </c>
      <c r="Q536" s="6">
        <v>0.155</v>
      </c>
      <c r="R536" s="6">
        <v>0.1705</v>
      </c>
    </row>
    <row r="537" ht="15.75" customHeight="1">
      <c r="A537" s="3">
        <v>541.0</v>
      </c>
      <c r="B537" s="3" t="s">
        <v>951</v>
      </c>
      <c r="C537" s="3" t="s">
        <v>952</v>
      </c>
      <c r="D537" s="3" t="s">
        <v>1265</v>
      </c>
      <c r="E537" s="3" t="s">
        <v>1266</v>
      </c>
      <c r="F537" s="3" t="s">
        <v>1276</v>
      </c>
      <c r="G537" s="3" t="s">
        <v>22</v>
      </c>
      <c r="H537" s="3" t="s">
        <v>1265</v>
      </c>
      <c r="I537" s="3" t="s">
        <v>1268</v>
      </c>
      <c r="J537" s="3" t="s">
        <v>1277</v>
      </c>
      <c r="K537" s="3" t="s">
        <v>22</v>
      </c>
      <c r="L537" s="4">
        <v>0.18</v>
      </c>
      <c r="M537" s="5">
        <v>0.21</v>
      </c>
      <c r="N537" s="6">
        <v>0.12</v>
      </c>
      <c r="O537" s="6">
        <v>0.035</v>
      </c>
      <c r="P537" s="6">
        <v>0.145</v>
      </c>
      <c r="Q537" s="6">
        <v>0.155</v>
      </c>
      <c r="R537" s="6">
        <v>0.1705</v>
      </c>
    </row>
    <row r="538" ht="15.75" customHeight="1">
      <c r="A538" s="3">
        <v>596.0</v>
      </c>
      <c r="B538" s="3" t="s">
        <v>951</v>
      </c>
      <c r="C538" s="3" t="s">
        <v>952</v>
      </c>
      <c r="D538" s="3" t="s">
        <v>1265</v>
      </c>
      <c r="E538" s="3" t="s">
        <v>1266</v>
      </c>
      <c r="F538" s="3" t="s">
        <v>1278</v>
      </c>
      <c r="G538" s="3" t="s">
        <v>22</v>
      </c>
      <c r="H538" s="3" t="s">
        <v>1265</v>
      </c>
      <c r="I538" s="3" t="s">
        <v>1268</v>
      </c>
      <c r="J538" s="3" t="s">
        <v>1279</v>
      </c>
      <c r="K538" s="3" t="s">
        <v>22</v>
      </c>
      <c r="L538" s="4">
        <v>0.2</v>
      </c>
      <c r="M538" s="5">
        <v>0.23</v>
      </c>
      <c r="N538" s="6">
        <v>0.12</v>
      </c>
      <c r="O538" s="6">
        <v>0.06</v>
      </c>
      <c r="P538" s="6">
        <v>0.16999999999999998</v>
      </c>
      <c r="Q538" s="6">
        <v>0.18</v>
      </c>
      <c r="R538" s="6">
        <v>0.198</v>
      </c>
    </row>
    <row r="539" ht="15.75" customHeight="1">
      <c r="A539" s="3">
        <v>597.0</v>
      </c>
      <c r="B539" s="3" t="s">
        <v>951</v>
      </c>
      <c r="C539" s="3" t="s">
        <v>952</v>
      </c>
      <c r="D539" s="3" t="s">
        <v>1265</v>
      </c>
      <c r="E539" s="3" t="s">
        <v>1266</v>
      </c>
      <c r="F539" s="3" t="s">
        <v>1280</v>
      </c>
      <c r="G539" s="3" t="s">
        <v>22</v>
      </c>
      <c r="H539" s="3" t="s">
        <v>1265</v>
      </c>
      <c r="I539" s="3" t="s">
        <v>1268</v>
      </c>
      <c r="J539" s="3" t="s">
        <v>1281</v>
      </c>
      <c r="K539" s="3" t="s">
        <v>22</v>
      </c>
      <c r="L539" s="4">
        <v>0.2</v>
      </c>
      <c r="M539" s="5">
        <v>0.23</v>
      </c>
      <c r="N539" s="6">
        <v>0.12</v>
      </c>
      <c r="O539" s="6">
        <v>0.035</v>
      </c>
      <c r="P539" s="6">
        <v>0.145</v>
      </c>
      <c r="Q539" s="6">
        <v>0.155</v>
      </c>
      <c r="R539" s="6">
        <v>0.1705</v>
      </c>
    </row>
    <row r="540" ht="15.75" customHeight="1">
      <c r="A540" s="3">
        <v>864.0</v>
      </c>
      <c r="B540" s="3" t="s">
        <v>951</v>
      </c>
      <c r="C540" s="3" t="s">
        <v>952</v>
      </c>
      <c r="D540" s="3" t="s">
        <v>1265</v>
      </c>
      <c r="E540" s="3" t="s">
        <v>1266</v>
      </c>
      <c r="F540" s="3" t="s">
        <v>1282</v>
      </c>
      <c r="G540" s="3" t="s">
        <v>22</v>
      </c>
      <c r="H540" s="3" t="s">
        <v>1265</v>
      </c>
      <c r="I540" s="3" t="s">
        <v>1268</v>
      </c>
      <c r="J540" s="3" t="s">
        <v>1283</v>
      </c>
      <c r="K540" s="3" t="s">
        <v>22</v>
      </c>
      <c r="L540" s="4">
        <v>0.18</v>
      </c>
      <c r="M540" s="5">
        <v>0.21</v>
      </c>
      <c r="N540" s="6">
        <v>0.12</v>
      </c>
      <c r="O540" s="6">
        <v>0.035</v>
      </c>
      <c r="P540" s="6">
        <v>0.145</v>
      </c>
      <c r="Q540" s="6">
        <v>0.155</v>
      </c>
      <c r="R540" s="6">
        <v>0.1705</v>
      </c>
    </row>
    <row r="541" ht="15.75" customHeight="1">
      <c r="A541" s="3">
        <v>1131.0</v>
      </c>
      <c r="B541" s="3" t="s">
        <v>951</v>
      </c>
      <c r="C541" s="3" t="s">
        <v>952</v>
      </c>
      <c r="D541" s="3" t="s">
        <v>1265</v>
      </c>
      <c r="E541" s="3" t="s">
        <v>1266</v>
      </c>
      <c r="F541" s="3" t="s">
        <v>1284</v>
      </c>
      <c r="G541" s="3" t="s">
        <v>22</v>
      </c>
      <c r="H541" s="3" t="s">
        <v>1265</v>
      </c>
      <c r="I541" s="3" t="s">
        <v>1268</v>
      </c>
      <c r="J541" s="3" t="s">
        <v>1285</v>
      </c>
      <c r="K541" s="3" t="s">
        <v>22</v>
      </c>
      <c r="L541" s="4">
        <v>0.16</v>
      </c>
      <c r="M541" s="5">
        <v>0.18</v>
      </c>
      <c r="N541" s="6">
        <v>0.15</v>
      </c>
      <c r="O541" s="6">
        <v>0.0050000000000000044</v>
      </c>
      <c r="P541" s="6">
        <v>0.15</v>
      </c>
      <c r="Q541" s="6">
        <v>0.15</v>
      </c>
      <c r="R541" s="6">
        <v>0.1705</v>
      </c>
    </row>
    <row r="542" ht="15.75" customHeight="1">
      <c r="A542" s="3">
        <v>97.0</v>
      </c>
      <c r="B542" s="3" t="s">
        <v>951</v>
      </c>
      <c r="C542" s="3" t="s">
        <v>1286</v>
      </c>
      <c r="D542" s="3" t="s">
        <v>1287</v>
      </c>
      <c r="E542" s="3" t="s">
        <v>1288</v>
      </c>
      <c r="F542" s="3" t="s">
        <v>1289</v>
      </c>
      <c r="G542" s="3" t="s">
        <v>22</v>
      </c>
      <c r="H542" s="3" t="s">
        <v>1287</v>
      </c>
      <c r="I542" s="3" t="s">
        <v>1290</v>
      </c>
      <c r="J542" s="3" t="s">
        <v>1291</v>
      </c>
      <c r="K542" s="3" t="s">
        <v>22</v>
      </c>
      <c r="L542" s="4">
        <v>0.085</v>
      </c>
      <c r="M542" s="5">
        <v>0.1</v>
      </c>
      <c r="N542" s="6">
        <v>0.12</v>
      </c>
      <c r="O542" s="6" t="s">
        <v>27</v>
      </c>
      <c r="P542" s="6">
        <v>0.12</v>
      </c>
      <c r="Q542" s="6">
        <v>0.12</v>
      </c>
      <c r="R542" s="6">
        <v>0.12</v>
      </c>
    </row>
    <row r="543" ht="15.75" customHeight="1">
      <c r="A543" s="3">
        <v>387.0</v>
      </c>
      <c r="B543" s="3" t="s">
        <v>951</v>
      </c>
      <c r="C543" s="3" t="s">
        <v>1286</v>
      </c>
      <c r="D543" s="3" t="s">
        <v>1287</v>
      </c>
      <c r="E543" s="3" t="s">
        <v>1292</v>
      </c>
      <c r="F543" s="3" t="s">
        <v>1293</v>
      </c>
      <c r="G543" s="3" t="s">
        <v>22</v>
      </c>
      <c r="H543" s="3" t="s">
        <v>1287</v>
      </c>
      <c r="I543" s="3" t="s">
        <v>1294</v>
      </c>
      <c r="J543" s="3" t="s">
        <v>1295</v>
      </c>
      <c r="K543" s="3" t="s">
        <v>22</v>
      </c>
      <c r="L543" s="4">
        <v>0.155</v>
      </c>
      <c r="M543" s="5">
        <v>0.18</v>
      </c>
      <c r="N543" s="6">
        <v>0.13</v>
      </c>
      <c r="O543" s="6" t="s">
        <v>27</v>
      </c>
      <c r="P543" s="6">
        <v>0.13</v>
      </c>
      <c r="Q543" s="6">
        <v>0.13</v>
      </c>
      <c r="R543" s="6">
        <v>0.13</v>
      </c>
    </row>
    <row r="544" ht="15.75" customHeight="1">
      <c r="A544" s="3">
        <v>489.0</v>
      </c>
      <c r="B544" s="3" t="s">
        <v>951</v>
      </c>
      <c r="C544" s="3" t="s">
        <v>1286</v>
      </c>
      <c r="D544" s="3" t="s">
        <v>1287</v>
      </c>
      <c r="E544" s="3" t="s">
        <v>1288</v>
      </c>
      <c r="F544" s="3" t="s">
        <v>1296</v>
      </c>
      <c r="G544" s="3" t="s">
        <v>22</v>
      </c>
      <c r="H544" s="3" t="s">
        <v>1287</v>
      </c>
      <c r="I544" s="3" t="s">
        <v>1290</v>
      </c>
      <c r="J544" s="3" t="s">
        <v>1297</v>
      </c>
      <c r="K544" s="3" t="s">
        <v>22</v>
      </c>
      <c r="L544" s="4">
        <v>0.165</v>
      </c>
      <c r="M544" s="5">
        <v>0.19</v>
      </c>
      <c r="N544" s="6">
        <v>0.13844117647058815</v>
      </c>
      <c r="O544" s="6">
        <v>0.016558823529411848</v>
      </c>
      <c r="P544" s="6">
        <v>0.145</v>
      </c>
      <c r="Q544" s="6">
        <v>0.155</v>
      </c>
      <c r="R544" s="6">
        <v>0.1705</v>
      </c>
    </row>
    <row r="545" ht="15.75" customHeight="1">
      <c r="A545" s="3">
        <v>559.0</v>
      </c>
      <c r="B545" s="3" t="s">
        <v>951</v>
      </c>
      <c r="C545" s="3" t="s">
        <v>1286</v>
      </c>
      <c r="D545" s="3" t="s">
        <v>1287</v>
      </c>
      <c r="E545" s="3" t="s">
        <v>1298</v>
      </c>
      <c r="F545" s="3" t="s">
        <v>22</v>
      </c>
      <c r="G545" s="3" t="s">
        <v>22</v>
      </c>
      <c r="H545" s="3" t="s">
        <v>1287</v>
      </c>
      <c r="I545" s="3" t="s">
        <v>1299</v>
      </c>
      <c r="J545" s="3" t="s">
        <v>22</v>
      </c>
      <c r="K545" s="3" t="s">
        <v>22</v>
      </c>
      <c r="L545" s="4">
        <v>0.17</v>
      </c>
      <c r="M545" s="5">
        <v>0.2</v>
      </c>
      <c r="N545" s="6">
        <v>0.15</v>
      </c>
      <c r="O545" s="6">
        <v>0.03</v>
      </c>
      <c r="P545" s="6">
        <v>0.16999999999999998</v>
      </c>
      <c r="Q545" s="6">
        <v>0.18</v>
      </c>
      <c r="R545" s="6">
        <v>0.198</v>
      </c>
    </row>
    <row r="546" ht="15.75" customHeight="1">
      <c r="A546" s="3">
        <v>572.0</v>
      </c>
      <c r="B546" s="3" t="s">
        <v>951</v>
      </c>
      <c r="C546" s="3" t="s">
        <v>1286</v>
      </c>
      <c r="D546" s="3" t="s">
        <v>1287</v>
      </c>
      <c r="E546" s="3" t="s">
        <v>1300</v>
      </c>
      <c r="F546" s="3" t="s">
        <v>1301</v>
      </c>
      <c r="G546" s="3" t="s">
        <v>22</v>
      </c>
      <c r="H546" s="3" t="s">
        <v>1287</v>
      </c>
      <c r="I546" s="3" t="s">
        <v>1302</v>
      </c>
      <c r="J546" s="3" t="s">
        <v>1303</v>
      </c>
      <c r="K546" s="3" t="s">
        <v>22</v>
      </c>
      <c r="L546" s="4">
        <v>0.18</v>
      </c>
      <c r="M546" s="5">
        <v>0.21</v>
      </c>
      <c r="N546" s="6">
        <v>0.15</v>
      </c>
      <c r="O546" s="6">
        <v>0.03</v>
      </c>
      <c r="P546" s="6">
        <v>0.16999999999999998</v>
      </c>
      <c r="Q546" s="6">
        <v>0.18</v>
      </c>
      <c r="R546" s="6">
        <v>0.198</v>
      </c>
    </row>
    <row r="547" ht="15.75" customHeight="1">
      <c r="A547" s="3">
        <v>574.0</v>
      </c>
      <c r="B547" s="3" t="s">
        <v>951</v>
      </c>
      <c r="C547" s="3" t="s">
        <v>1286</v>
      </c>
      <c r="D547" s="3" t="s">
        <v>1287</v>
      </c>
      <c r="E547" s="3" t="s">
        <v>1300</v>
      </c>
      <c r="F547" s="3" t="s">
        <v>1304</v>
      </c>
      <c r="G547" s="3" t="s">
        <v>22</v>
      </c>
      <c r="H547" s="3" t="s">
        <v>1287</v>
      </c>
      <c r="I547" s="3" t="s">
        <v>1302</v>
      </c>
      <c r="J547" s="3" t="s">
        <v>1305</v>
      </c>
      <c r="K547" s="3" t="s">
        <v>22</v>
      </c>
      <c r="L547" s="4">
        <v>0.18</v>
      </c>
      <c r="M547" s="5">
        <v>0.21</v>
      </c>
      <c r="N547" s="6">
        <v>0.15</v>
      </c>
      <c r="O547" s="6">
        <v>0.03</v>
      </c>
      <c r="P547" s="6">
        <v>0.16999999999999998</v>
      </c>
      <c r="Q547" s="6">
        <v>0.18</v>
      </c>
      <c r="R547" s="6">
        <v>0.198</v>
      </c>
    </row>
    <row r="548" ht="15.75" customHeight="1">
      <c r="A548" s="3">
        <v>579.0</v>
      </c>
      <c r="B548" s="3" t="s">
        <v>951</v>
      </c>
      <c r="C548" s="3" t="s">
        <v>1286</v>
      </c>
      <c r="D548" s="3" t="s">
        <v>1287</v>
      </c>
      <c r="E548" s="3" t="s">
        <v>1300</v>
      </c>
      <c r="F548" s="3" t="s">
        <v>1306</v>
      </c>
      <c r="G548" s="3" t="s">
        <v>22</v>
      </c>
      <c r="H548" s="3" t="s">
        <v>1287</v>
      </c>
      <c r="I548" s="3" t="s">
        <v>1302</v>
      </c>
      <c r="J548" s="3" t="s">
        <v>1307</v>
      </c>
      <c r="K548" s="3" t="s">
        <v>22</v>
      </c>
      <c r="L548" s="4">
        <v>0.18</v>
      </c>
      <c r="M548" s="5">
        <v>0.21</v>
      </c>
      <c r="N548" s="6">
        <v>0.15</v>
      </c>
      <c r="O548" s="6">
        <v>0.020000000000000018</v>
      </c>
      <c r="P548" s="6">
        <v>0.16</v>
      </c>
      <c r="Q548" s="6">
        <v>0.17</v>
      </c>
      <c r="R548" s="6">
        <v>0.18700000000000003</v>
      </c>
    </row>
    <row r="549" ht="15.75" customHeight="1">
      <c r="A549" s="3">
        <v>1147.0</v>
      </c>
      <c r="B549" s="3" t="s">
        <v>951</v>
      </c>
      <c r="C549" s="3" t="s">
        <v>1286</v>
      </c>
      <c r="D549" s="3" t="s">
        <v>1287</v>
      </c>
      <c r="E549" s="3" t="s">
        <v>1308</v>
      </c>
      <c r="F549" s="3" t="s">
        <v>22</v>
      </c>
      <c r="G549" s="3" t="s">
        <v>22</v>
      </c>
      <c r="H549" s="3" t="s">
        <v>1287</v>
      </c>
      <c r="I549" s="3" t="s">
        <v>1309</v>
      </c>
      <c r="J549" s="3" t="s">
        <v>22</v>
      </c>
      <c r="K549" s="3" t="s">
        <v>22</v>
      </c>
      <c r="L549" s="4">
        <v>0.2</v>
      </c>
      <c r="M549" s="5">
        <v>0.23</v>
      </c>
      <c r="N549" s="6">
        <v>0.11333333333333334</v>
      </c>
      <c r="O549" s="6">
        <v>0.06666666666666665</v>
      </c>
      <c r="P549" s="6">
        <v>0.16999999999999998</v>
      </c>
      <c r="Q549" s="6">
        <v>0.18</v>
      </c>
      <c r="R549" s="6">
        <v>0.198</v>
      </c>
    </row>
    <row r="550" ht="15.75" customHeight="1">
      <c r="A550" s="3">
        <v>2081.0</v>
      </c>
      <c r="B550" s="3" t="s">
        <v>951</v>
      </c>
      <c r="C550" s="3" t="s">
        <v>1286</v>
      </c>
      <c r="D550" s="3" t="s">
        <v>1287</v>
      </c>
      <c r="E550" s="3" t="s">
        <v>1310</v>
      </c>
      <c r="F550" s="3" t="s">
        <v>22</v>
      </c>
      <c r="G550" s="3" t="s">
        <v>22</v>
      </c>
      <c r="H550" s="3" t="s">
        <v>1287</v>
      </c>
      <c r="I550" s="3" t="s">
        <v>1311</v>
      </c>
      <c r="J550" s="3" t="s">
        <v>22</v>
      </c>
      <c r="K550" s="3" t="s">
        <v>22</v>
      </c>
      <c r="L550" s="4">
        <v>0.18</v>
      </c>
      <c r="M550" s="5">
        <v>0.21</v>
      </c>
      <c r="N550" s="6">
        <v>0.11333333333333334</v>
      </c>
      <c r="O550" s="6">
        <v>0.06666666666666665</v>
      </c>
      <c r="P550" s="6">
        <v>0.16999999999999998</v>
      </c>
      <c r="Q550" s="6">
        <v>0.18</v>
      </c>
      <c r="R550" s="6">
        <v>0.198</v>
      </c>
    </row>
    <row r="551" ht="15.75" customHeight="1">
      <c r="A551" s="3">
        <v>2147.0</v>
      </c>
      <c r="B551" s="3" t="s">
        <v>951</v>
      </c>
      <c r="C551" s="3" t="s">
        <v>1286</v>
      </c>
      <c r="D551" s="3" t="s">
        <v>1287</v>
      </c>
      <c r="E551" s="3" t="s">
        <v>1312</v>
      </c>
      <c r="F551" s="3" t="s">
        <v>1313</v>
      </c>
      <c r="G551" s="3" t="s">
        <v>22</v>
      </c>
      <c r="H551" s="3" t="s">
        <v>1287</v>
      </c>
      <c r="I551" s="3" t="s">
        <v>1312</v>
      </c>
      <c r="J551" s="3" t="s">
        <v>1314</v>
      </c>
      <c r="K551" s="3" t="s">
        <v>22</v>
      </c>
      <c r="L551" s="4">
        <v>0.18</v>
      </c>
      <c r="M551" s="5">
        <v>0.21</v>
      </c>
      <c r="N551" s="6">
        <v>0.09</v>
      </c>
      <c r="O551" s="6">
        <v>0.03</v>
      </c>
      <c r="P551" s="6">
        <v>0.11</v>
      </c>
      <c r="Q551" s="6">
        <v>0.12</v>
      </c>
      <c r="R551" s="6">
        <v>0.132</v>
      </c>
    </row>
    <row r="552" ht="15.75" customHeight="1">
      <c r="A552" s="3">
        <v>2209.0</v>
      </c>
      <c r="B552" s="3" t="s">
        <v>951</v>
      </c>
      <c r="C552" s="3" t="s">
        <v>1286</v>
      </c>
      <c r="D552" s="3" t="s">
        <v>1287</v>
      </c>
      <c r="E552" s="3" t="s">
        <v>1315</v>
      </c>
      <c r="F552" s="3" t="s">
        <v>22</v>
      </c>
      <c r="G552" s="3" t="s">
        <v>22</v>
      </c>
      <c r="H552" s="3" t="s">
        <v>1287</v>
      </c>
      <c r="I552" s="3" t="s">
        <v>1316</v>
      </c>
      <c r="J552" s="3" t="s">
        <v>22</v>
      </c>
      <c r="K552" s="3" t="s">
        <v>22</v>
      </c>
      <c r="L552" s="4">
        <v>0.2</v>
      </c>
      <c r="M552" s="5">
        <v>0.23</v>
      </c>
      <c r="N552" s="6">
        <v>0.07</v>
      </c>
      <c r="O552" s="6">
        <v>0.04999999999999999</v>
      </c>
      <c r="P552" s="6">
        <v>0.11</v>
      </c>
      <c r="Q552" s="6">
        <v>0.12</v>
      </c>
      <c r="R552" s="6">
        <v>0.132</v>
      </c>
    </row>
    <row r="553" ht="15.75" customHeight="1">
      <c r="A553" s="3">
        <v>2438.0</v>
      </c>
      <c r="B553" s="3" t="s">
        <v>951</v>
      </c>
      <c r="C553" s="3" t="s">
        <v>1286</v>
      </c>
      <c r="D553" s="3" t="s">
        <v>1287</v>
      </c>
      <c r="E553" s="3" t="s">
        <v>1312</v>
      </c>
      <c r="F553" s="3" t="s">
        <v>1317</v>
      </c>
      <c r="G553" s="3" t="s">
        <v>22</v>
      </c>
      <c r="H553" s="3" t="s">
        <v>1287</v>
      </c>
      <c r="I553" s="3" t="s">
        <v>1312</v>
      </c>
      <c r="J553" s="3" t="s">
        <v>1318</v>
      </c>
      <c r="K553" s="3" t="s">
        <v>22</v>
      </c>
      <c r="L553" s="4">
        <v>0.18</v>
      </c>
      <c r="M553" s="5">
        <v>0.21</v>
      </c>
      <c r="N553" s="6">
        <v>0.15</v>
      </c>
      <c r="O553" s="6" t="s">
        <v>27</v>
      </c>
      <c r="P553" s="6">
        <v>0.15</v>
      </c>
      <c r="Q553" s="6">
        <v>0.15</v>
      </c>
      <c r="R553" s="6">
        <v>0.15</v>
      </c>
    </row>
    <row r="554" ht="15.75" customHeight="1">
      <c r="A554" s="3">
        <v>2847.0</v>
      </c>
      <c r="B554" s="3" t="s">
        <v>951</v>
      </c>
      <c r="C554" s="3" t="s">
        <v>1286</v>
      </c>
      <c r="D554" s="3" t="s">
        <v>1287</v>
      </c>
      <c r="E554" s="3" t="s">
        <v>1319</v>
      </c>
      <c r="F554" s="3" t="s">
        <v>22</v>
      </c>
      <c r="G554" s="3" t="s">
        <v>22</v>
      </c>
      <c r="H554" s="3" t="s">
        <v>1287</v>
      </c>
      <c r="I554" s="3" t="s">
        <v>1320</v>
      </c>
      <c r="J554" s="3" t="s">
        <v>22</v>
      </c>
      <c r="K554" s="3" t="s">
        <v>22</v>
      </c>
      <c r="L554" s="4">
        <v>0.155</v>
      </c>
      <c r="M554" s="5">
        <v>0.18</v>
      </c>
      <c r="N554" s="6">
        <v>0.15</v>
      </c>
      <c r="O554" s="6" t="s">
        <v>27</v>
      </c>
      <c r="P554" s="6">
        <v>0.15</v>
      </c>
      <c r="Q554" s="6">
        <v>0.15</v>
      </c>
      <c r="R554" s="6">
        <v>0.15</v>
      </c>
    </row>
    <row r="555" ht="15.75" customHeight="1">
      <c r="A555" s="3">
        <v>3442.0</v>
      </c>
      <c r="B555" s="3" t="s">
        <v>951</v>
      </c>
      <c r="C555" s="3" t="s">
        <v>1286</v>
      </c>
      <c r="D555" s="3" t="s">
        <v>1287</v>
      </c>
      <c r="E555" s="3" t="s">
        <v>1321</v>
      </c>
      <c r="F555" s="3" t="s">
        <v>22</v>
      </c>
      <c r="G555" s="3" t="s">
        <v>22</v>
      </c>
      <c r="H555" s="3" t="s">
        <v>1287</v>
      </c>
      <c r="I555" s="3" t="s">
        <v>1322</v>
      </c>
      <c r="J555" s="3" t="s">
        <v>22</v>
      </c>
      <c r="K555" s="3" t="s">
        <v>22</v>
      </c>
      <c r="L555" s="4">
        <v>0.17</v>
      </c>
      <c r="M555" s="5">
        <v>0.2</v>
      </c>
      <c r="N555" s="6">
        <v>0.15</v>
      </c>
      <c r="O555" s="6" t="s">
        <v>27</v>
      </c>
      <c r="P555" s="6">
        <v>0.15</v>
      </c>
      <c r="Q555" s="6">
        <v>0.15</v>
      </c>
      <c r="R555" s="6">
        <v>0.15</v>
      </c>
    </row>
    <row r="556" ht="15.75" customHeight="1">
      <c r="A556" s="3">
        <v>3481.0</v>
      </c>
      <c r="B556" s="3" t="s">
        <v>951</v>
      </c>
      <c r="C556" s="3" t="s">
        <v>1286</v>
      </c>
      <c r="D556" s="3" t="s">
        <v>1287</v>
      </c>
      <c r="E556" s="3" t="s">
        <v>1292</v>
      </c>
      <c r="F556" s="3" t="s">
        <v>1323</v>
      </c>
      <c r="G556" s="3" t="s">
        <v>22</v>
      </c>
      <c r="H556" s="3" t="s">
        <v>1287</v>
      </c>
      <c r="I556" s="3" t="s">
        <v>1294</v>
      </c>
      <c r="J556" s="3" t="s">
        <v>1324</v>
      </c>
      <c r="K556" s="3" t="s">
        <v>22</v>
      </c>
      <c r="L556" s="4">
        <v>0.1</v>
      </c>
      <c r="M556" s="5">
        <v>0.12</v>
      </c>
      <c r="N556" s="6">
        <v>0.13</v>
      </c>
      <c r="O556" s="6" t="s">
        <v>27</v>
      </c>
      <c r="P556" s="6">
        <v>0.13</v>
      </c>
      <c r="Q556" s="6">
        <v>0.13</v>
      </c>
      <c r="R556" s="6">
        <v>0.13</v>
      </c>
    </row>
    <row r="557" ht="15.75" customHeight="1">
      <c r="A557" s="3">
        <v>3482.0</v>
      </c>
      <c r="B557" s="3" t="s">
        <v>951</v>
      </c>
      <c r="C557" s="3" t="s">
        <v>1286</v>
      </c>
      <c r="D557" s="3" t="s">
        <v>1287</v>
      </c>
      <c r="E557" s="3" t="s">
        <v>1292</v>
      </c>
      <c r="F557" s="3" t="s">
        <v>1325</v>
      </c>
      <c r="G557" s="3" t="s">
        <v>22</v>
      </c>
      <c r="H557" s="3" t="s">
        <v>1287</v>
      </c>
      <c r="I557" s="3" t="s">
        <v>1294</v>
      </c>
      <c r="J557" s="3" t="s">
        <v>1326</v>
      </c>
      <c r="K557" s="3" t="s">
        <v>22</v>
      </c>
      <c r="L557" s="4">
        <v>0.1</v>
      </c>
      <c r="M557" s="5">
        <v>0.12</v>
      </c>
      <c r="N557" s="6">
        <v>0.07</v>
      </c>
      <c r="O557" s="6">
        <v>0.04999999999999999</v>
      </c>
      <c r="P557" s="6">
        <v>0.11</v>
      </c>
      <c r="Q557" s="6">
        <v>0.12</v>
      </c>
      <c r="R557" s="6">
        <v>0.132</v>
      </c>
    </row>
    <row r="558" ht="15.75" customHeight="1">
      <c r="A558" s="3">
        <v>3483.0</v>
      </c>
      <c r="B558" s="3" t="s">
        <v>951</v>
      </c>
      <c r="C558" s="3" t="s">
        <v>1286</v>
      </c>
      <c r="D558" s="3" t="s">
        <v>1287</v>
      </c>
      <c r="E558" s="3" t="s">
        <v>1292</v>
      </c>
      <c r="F558" s="3" t="s">
        <v>1327</v>
      </c>
      <c r="G558" s="3" t="s">
        <v>22</v>
      </c>
      <c r="H558" s="3" t="s">
        <v>1287</v>
      </c>
      <c r="I558" s="3" t="s">
        <v>1294</v>
      </c>
      <c r="J558" s="3" t="s">
        <v>1328</v>
      </c>
      <c r="K558" s="3" t="s">
        <v>22</v>
      </c>
      <c r="L558" s="4">
        <v>0.155</v>
      </c>
      <c r="M558" s="5">
        <v>0.18</v>
      </c>
      <c r="N558" s="6">
        <v>0.15</v>
      </c>
      <c r="O558" s="6" t="s">
        <v>27</v>
      </c>
      <c r="P558" s="6">
        <v>0.15</v>
      </c>
      <c r="Q558" s="6">
        <v>0.15</v>
      </c>
      <c r="R558" s="6">
        <v>0.15</v>
      </c>
    </row>
    <row r="559" ht="15.75" customHeight="1">
      <c r="A559" s="3">
        <v>3484.0</v>
      </c>
      <c r="B559" s="3" t="s">
        <v>951</v>
      </c>
      <c r="C559" s="3" t="s">
        <v>1286</v>
      </c>
      <c r="D559" s="3" t="s">
        <v>1287</v>
      </c>
      <c r="E559" s="3" t="s">
        <v>1292</v>
      </c>
      <c r="F559" s="3" t="s">
        <v>1329</v>
      </c>
      <c r="G559" s="3" t="s">
        <v>22</v>
      </c>
      <c r="H559" s="3" t="s">
        <v>1287</v>
      </c>
      <c r="I559" s="3" t="s">
        <v>1294</v>
      </c>
      <c r="J559" s="3" t="s">
        <v>1330</v>
      </c>
      <c r="K559" s="3" t="s">
        <v>22</v>
      </c>
      <c r="L559" s="4">
        <v>0.155</v>
      </c>
      <c r="M559" s="5">
        <v>0.18</v>
      </c>
      <c r="N559" s="6">
        <v>0.07</v>
      </c>
      <c r="O559" s="6">
        <v>0.04999999999999999</v>
      </c>
      <c r="P559" s="6">
        <v>0.11</v>
      </c>
      <c r="Q559" s="6">
        <v>0.12</v>
      </c>
      <c r="R559" s="6">
        <v>0.132</v>
      </c>
    </row>
    <row r="560" ht="15.75" customHeight="1">
      <c r="A560" s="3">
        <v>3485.0</v>
      </c>
      <c r="B560" s="3" t="s">
        <v>951</v>
      </c>
      <c r="C560" s="3" t="s">
        <v>1286</v>
      </c>
      <c r="D560" s="3" t="s">
        <v>1287</v>
      </c>
      <c r="E560" s="3" t="s">
        <v>1292</v>
      </c>
      <c r="F560" s="3" t="s">
        <v>1331</v>
      </c>
      <c r="G560" s="3" t="s">
        <v>22</v>
      </c>
      <c r="H560" s="3" t="s">
        <v>1287</v>
      </c>
      <c r="I560" s="3" t="s">
        <v>1294</v>
      </c>
      <c r="J560" s="3" t="s">
        <v>1332</v>
      </c>
      <c r="K560" s="3" t="s">
        <v>22</v>
      </c>
      <c r="L560" s="4">
        <v>0.155</v>
      </c>
      <c r="M560" s="5">
        <v>0.18</v>
      </c>
      <c r="N560" s="6">
        <v>0.15</v>
      </c>
      <c r="O560" s="6" t="s">
        <v>27</v>
      </c>
      <c r="P560" s="6">
        <v>0.15</v>
      </c>
      <c r="Q560" s="6">
        <v>0.15</v>
      </c>
      <c r="R560" s="6">
        <v>0.15</v>
      </c>
    </row>
    <row r="561" ht="15.75" customHeight="1">
      <c r="A561" s="3">
        <v>3486.0</v>
      </c>
      <c r="B561" s="3" t="s">
        <v>951</v>
      </c>
      <c r="C561" s="3" t="s">
        <v>1286</v>
      </c>
      <c r="D561" s="3" t="s">
        <v>1287</v>
      </c>
      <c r="E561" s="3" t="s">
        <v>1333</v>
      </c>
      <c r="F561" s="3" t="s">
        <v>22</v>
      </c>
      <c r="G561" s="3" t="s">
        <v>22</v>
      </c>
      <c r="H561" s="3" t="s">
        <v>1287</v>
      </c>
      <c r="I561" s="3" t="s">
        <v>1334</v>
      </c>
      <c r="J561" s="3" t="s">
        <v>22</v>
      </c>
      <c r="K561" s="3" t="s">
        <v>22</v>
      </c>
      <c r="L561" s="4">
        <v>0.155</v>
      </c>
      <c r="M561" s="5">
        <v>0.18</v>
      </c>
      <c r="N561" s="6">
        <v>0.07</v>
      </c>
      <c r="O561" s="6">
        <v>0.04999999999999999</v>
      </c>
      <c r="P561" s="6">
        <v>0.11</v>
      </c>
      <c r="Q561" s="6">
        <v>0.12</v>
      </c>
      <c r="R561" s="6">
        <v>0.132</v>
      </c>
    </row>
    <row r="562" ht="15.75" customHeight="1">
      <c r="A562" s="3">
        <v>3487.0</v>
      </c>
      <c r="B562" s="3" t="s">
        <v>951</v>
      </c>
      <c r="C562" s="3" t="s">
        <v>1286</v>
      </c>
      <c r="D562" s="3" t="s">
        <v>1287</v>
      </c>
      <c r="E562" s="3" t="s">
        <v>1335</v>
      </c>
      <c r="F562" s="3" t="s">
        <v>22</v>
      </c>
      <c r="G562" s="3" t="s">
        <v>22</v>
      </c>
      <c r="H562" s="3" t="s">
        <v>1287</v>
      </c>
      <c r="I562" s="3" t="s">
        <v>1336</v>
      </c>
      <c r="J562" s="3" t="s">
        <v>22</v>
      </c>
      <c r="K562" s="3" t="s">
        <v>22</v>
      </c>
      <c r="L562" s="4">
        <v>0.155</v>
      </c>
      <c r="M562" s="5">
        <v>0.18</v>
      </c>
      <c r="N562" s="6">
        <v>0.15</v>
      </c>
      <c r="O562" s="6" t="s">
        <v>27</v>
      </c>
      <c r="P562" s="6">
        <v>0.15</v>
      </c>
      <c r="Q562" s="6">
        <v>0.15</v>
      </c>
      <c r="R562" s="6">
        <v>0.15</v>
      </c>
    </row>
    <row r="563" ht="15.75" customHeight="1">
      <c r="A563" s="3">
        <v>3527.0</v>
      </c>
      <c r="B563" s="3" t="s">
        <v>951</v>
      </c>
      <c r="C563" s="3" t="s">
        <v>1286</v>
      </c>
      <c r="D563" s="3" t="s">
        <v>1287</v>
      </c>
      <c r="E563" s="3" t="s">
        <v>1288</v>
      </c>
      <c r="F563" s="3" t="s">
        <v>1337</v>
      </c>
      <c r="G563" s="3" t="s">
        <v>22</v>
      </c>
      <c r="H563" s="3" t="s">
        <v>1287</v>
      </c>
      <c r="I563" s="3" t="s">
        <v>1290</v>
      </c>
      <c r="J563" s="3" t="s">
        <v>1338</v>
      </c>
      <c r="K563" s="3" t="s">
        <v>22</v>
      </c>
      <c r="L563" s="4">
        <v>0.085</v>
      </c>
      <c r="M563" s="5">
        <v>0.1</v>
      </c>
      <c r="N563" s="6">
        <v>0.10200000000000001</v>
      </c>
      <c r="O563" s="6">
        <v>0.017999999999999988</v>
      </c>
      <c r="P563" s="6">
        <v>0.11</v>
      </c>
      <c r="Q563" s="6">
        <v>0.12</v>
      </c>
      <c r="R563" s="6">
        <v>0.132</v>
      </c>
    </row>
    <row r="564" ht="15.75" customHeight="1">
      <c r="A564" s="3">
        <v>94.0</v>
      </c>
      <c r="B564" s="3" t="s">
        <v>951</v>
      </c>
      <c r="C564" s="3" t="s">
        <v>1286</v>
      </c>
      <c r="D564" s="3" t="s">
        <v>1339</v>
      </c>
      <c r="E564" s="3" t="s">
        <v>1340</v>
      </c>
      <c r="F564" s="3" t="s">
        <v>1341</v>
      </c>
      <c r="G564" s="3" t="s">
        <v>22</v>
      </c>
      <c r="H564" s="3" t="s">
        <v>1342</v>
      </c>
      <c r="I564" s="3" t="s">
        <v>1343</v>
      </c>
      <c r="J564" s="3" t="s">
        <v>1344</v>
      </c>
      <c r="K564" s="3" t="s">
        <v>22</v>
      </c>
      <c r="L564" s="4">
        <v>0.12</v>
      </c>
      <c r="M564" s="5">
        <v>0.14</v>
      </c>
      <c r="N564" s="6">
        <v>0.07</v>
      </c>
      <c r="O564" s="6">
        <v>0.04999999999999999</v>
      </c>
      <c r="P564" s="6">
        <v>0.11</v>
      </c>
      <c r="Q564" s="6">
        <v>0.12</v>
      </c>
      <c r="R564" s="6">
        <v>0.132</v>
      </c>
    </row>
    <row r="565" ht="15.75" customHeight="1">
      <c r="A565" s="3">
        <v>95.0</v>
      </c>
      <c r="B565" s="3" t="s">
        <v>951</v>
      </c>
      <c r="C565" s="3" t="s">
        <v>1286</v>
      </c>
      <c r="D565" s="3" t="s">
        <v>1339</v>
      </c>
      <c r="E565" s="3" t="s">
        <v>1345</v>
      </c>
      <c r="F565" s="3" t="s">
        <v>1346</v>
      </c>
      <c r="G565" s="3" t="s">
        <v>22</v>
      </c>
      <c r="H565" s="3" t="s">
        <v>1342</v>
      </c>
      <c r="I565" s="3" t="s">
        <v>1347</v>
      </c>
      <c r="J565" s="3" t="s">
        <v>1348</v>
      </c>
      <c r="K565" s="3" t="s">
        <v>22</v>
      </c>
      <c r="L565" s="4">
        <v>0.12</v>
      </c>
      <c r="M565" s="5">
        <v>0.14</v>
      </c>
      <c r="N565" s="6">
        <v>0.15</v>
      </c>
      <c r="O565" s="6" t="s">
        <v>27</v>
      </c>
      <c r="P565" s="6">
        <v>0.15</v>
      </c>
      <c r="Q565" s="6">
        <v>0.15</v>
      </c>
      <c r="R565" s="6">
        <v>0.15</v>
      </c>
    </row>
    <row r="566" ht="15.75" customHeight="1">
      <c r="A566" s="3">
        <v>126.0</v>
      </c>
      <c r="B566" s="3" t="s">
        <v>951</v>
      </c>
      <c r="C566" s="3" t="s">
        <v>1286</v>
      </c>
      <c r="D566" s="3" t="s">
        <v>1339</v>
      </c>
      <c r="E566" s="3" t="s">
        <v>1349</v>
      </c>
      <c r="F566" s="3" t="s">
        <v>1350</v>
      </c>
      <c r="G566" s="3" t="s">
        <v>22</v>
      </c>
      <c r="H566" s="3" t="s">
        <v>1342</v>
      </c>
      <c r="I566" s="3" t="s">
        <v>1351</v>
      </c>
      <c r="J566" s="3" t="s">
        <v>1352</v>
      </c>
      <c r="K566" s="3" t="s">
        <v>22</v>
      </c>
      <c r="L566" s="4">
        <v>0.12</v>
      </c>
      <c r="M566" s="5">
        <v>0.14</v>
      </c>
      <c r="N566" s="6">
        <v>0.15</v>
      </c>
      <c r="O566" s="6" t="s">
        <v>27</v>
      </c>
      <c r="P566" s="6">
        <v>0.15</v>
      </c>
      <c r="Q566" s="6">
        <v>0.15</v>
      </c>
      <c r="R566" s="6">
        <v>0.15</v>
      </c>
    </row>
    <row r="567" ht="15.75" customHeight="1">
      <c r="A567" s="3">
        <v>127.0</v>
      </c>
      <c r="B567" s="3" t="s">
        <v>951</v>
      </c>
      <c r="C567" s="3" t="s">
        <v>1286</v>
      </c>
      <c r="D567" s="3" t="s">
        <v>1339</v>
      </c>
      <c r="E567" s="3" t="s">
        <v>1340</v>
      </c>
      <c r="F567" s="3" t="s">
        <v>1353</v>
      </c>
      <c r="G567" s="3" t="s">
        <v>22</v>
      </c>
      <c r="H567" s="3" t="s">
        <v>1342</v>
      </c>
      <c r="I567" s="3" t="s">
        <v>1343</v>
      </c>
      <c r="J567" s="3" t="s">
        <v>1354</v>
      </c>
      <c r="K567" s="3" t="s">
        <v>22</v>
      </c>
      <c r="L567" s="4">
        <v>0.12</v>
      </c>
      <c r="M567" s="5">
        <v>0.14</v>
      </c>
      <c r="N567" s="6">
        <v>0.15</v>
      </c>
      <c r="O567" s="6" t="s">
        <v>27</v>
      </c>
      <c r="P567" s="6">
        <v>0.15</v>
      </c>
      <c r="Q567" s="6">
        <v>0.15</v>
      </c>
      <c r="R567" s="6">
        <v>0.15</v>
      </c>
    </row>
    <row r="568" ht="15.75" customHeight="1">
      <c r="A568" s="3">
        <v>195.0</v>
      </c>
      <c r="B568" s="3" t="s">
        <v>951</v>
      </c>
      <c r="C568" s="3" t="s">
        <v>1286</v>
      </c>
      <c r="D568" s="3" t="s">
        <v>1339</v>
      </c>
      <c r="E568" s="3" t="s">
        <v>1345</v>
      </c>
      <c r="F568" s="3" t="s">
        <v>1355</v>
      </c>
      <c r="G568" s="3" t="s">
        <v>22</v>
      </c>
      <c r="H568" s="3" t="s">
        <v>1342</v>
      </c>
      <c r="I568" s="3" t="s">
        <v>1347</v>
      </c>
      <c r="J568" s="3" t="s">
        <v>1356</v>
      </c>
      <c r="K568" s="3" t="s">
        <v>22</v>
      </c>
      <c r="L568" s="4">
        <v>0.12</v>
      </c>
      <c r="M568" s="5">
        <v>0.14</v>
      </c>
      <c r="N568" s="6">
        <v>0.15</v>
      </c>
      <c r="O568" s="6">
        <v>0.05000000000000002</v>
      </c>
      <c r="P568" s="6">
        <v>0.19</v>
      </c>
      <c r="Q568" s="6">
        <v>0.2</v>
      </c>
      <c r="R568" s="6">
        <v>0.22000000000000003</v>
      </c>
    </row>
    <row r="569" ht="15.75" customHeight="1">
      <c r="A569" s="3">
        <v>199.0</v>
      </c>
      <c r="B569" s="3" t="s">
        <v>951</v>
      </c>
      <c r="C569" s="3" t="s">
        <v>1286</v>
      </c>
      <c r="D569" s="3" t="s">
        <v>1339</v>
      </c>
      <c r="E569" s="3" t="s">
        <v>1340</v>
      </c>
      <c r="F569" s="3" t="s">
        <v>1357</v>
      </c>
      <c r="G569" s="3" t="s">
        <v>22</v>
      </c>
      <c r="H569" s="3" t="s">
        <v>1342</v>
      </c>
      <c r="I569" s="3" t="s">
        <v>1343</v>
      </c>
      <c r="J569" s="3" t="s">
        <v>1358</v>
      </c>
      <c r="K569" s="3" t="s">
        <v>22</v>
      </c>
      <c r="L569" s="4">
        <v>0.12</v>
      </c>
      <c r="M569" s="5">
        <v>0.14</v>
      </c>
      <c r="N569" s="6">
        <v>0.15</v>
      </c>
      <c r="O569" s="6">
        <v>0.05000000000000002</v>
      </c>
      <c r="P569" s="6">
        <v>0.19</v>
      </c>
      <c r="Q569" s="6">
        <v>0.2</v>
      </c>
      <c r="R569" s="6">
        <v>0.22000000000000003</v>
      </c>
    </row>
    <row r="570" ht="15.75" customHeight="1">
      <c r="A570" s="3">
        <v>318.0</v>
      </c>
      <c r="B570" s="3" t="s">
        <v>951</v>
      </c>
      <c r="C570" s="3" t="s">
        <v>1286</v>
      </c>
      <c r="D570" s="3" t="s">
        <v>1339</v>
      </c>
      <c r="E570" s="3" t="s">
        <v>1349</v>
      </c>
      <c r="F570" s="3" t="s">
        <v>1359</v>
      </c>
      <c r="G570" s="3" t="s">
        <v>22</v>
      </c>
      <c r="H570" s="3" t="s">
        <v>1342</v>
      </c>
      <c r="I570" s="3" t="s">
        <v>1351</v>
      </c>
      <c r="J570" s="3" t="s">
        <v>1360</v>
      </c>
      <c r="K570" s="3" t="s">
        <v>22</v>
      </c>
      <c r="L570" s="4">
        <v>0.12</v>
      </c>
      <c r="M570" s="5">
        <v>0.14</v>
      </c>
      <c r="N570" s="6">
        <v>0.15</v>
      </c>
      <c r="O570" s="6">
        <v>0.05000000000000002</v>
      </c>
      <c r="P570" s="6">
        <v>0.19</v>
      </c>
      <c r="Q570" s="6">
        <v>0.2</v>
      </c>
      <c r="R570" s="6">
        <v>0.22000000000000003</v>
      </c>
    </row>
    <row r="571" ht="15.75" customHeight="1">
      <c r="A571" s="3">
        <v>456.0</v>
      </c>
      <c r="B571" s="3" t="s">
        <v>951</v>
      </c>
      <c r="C571" s="3" t="s">
        <v>1286</v>
      </c>
      <c r="D571" s="3" t="s">
        <v>1339</v>
      </c>
      <c r="E571" s="3" t="s">
        <v>1345</v>
      </c>
      <c r="F571" s="3" t="s">
        <v>1361</v>
      </c>
      <c r="G571" s="3" t="s">
        <v>22</v>
      </c>
      <c r="H571" s="3" t="s">
        <v>1342</v>
      </c>
      <c r="I571" s="3" t="s">
        <v>1347</v>
      </c>
      <c r="J571" s="3" t="s">
        <v>1362</v>
      </c>
      <c r="K571" s="3" t="s">
        <v>22</v>
      </c>
      <c r="L571" s="4">
        <v>0.12</v>
      </c>
      <c r="M571" s="5">
        <v>0.14</v>
      </c>
      <c r="N571" s="6">
        <v>0.15</v>
      </c>
      <c r="O571" s="6">
        <v>0.05000000000000002</v>
      </c>
      <c r="P571" s="6">
        <v>0.19</v>
      </c>
      <c r="Q571" s="6">
        <v>0.2</v>
      </c>
      <c r="R571" s="6">
        <v>0.22000000000000003</v>
      </c>
    </row>
    <row r="572" ht="15.75" customHeight="1">
      <c r="A572" s="3">
        <v>569.0</v>
      </c>
      <c r="B572" s="3" t="s">
        <v>951</v>
      </c>
      <c r="C572" s="3" t="s">
        <v>1286</v>
      </c>
      <c r="D572" s="3" t="s">
        <v>1339</v>
      </c>
      <c r="E572" s="3" t="s">
        <v>1363</v>
      </c>
      <c r="F572" s="3" t="s">
        <v>1364</v>
      </c>
      <c r="G572" s="3" t="s">
        <v>22</v>
      </c>
      <c r="H572" s="3" t="s">
        <v>1342</v>
      </c>
      <c r="I572" s="3" t="s">
        <v>1365</v>
      </c>
      <c r="J572" s="3" t="s">
        <v>1366</v>
      </c>
      <c r="K572" s="3" t="s">
        <v>22</v>
      </c>
      <c r="L572" s="4">
        <v>0.12</v>
      </c>
      <c r="M572" s="5">
        <v>0.14</v>
      </c>
      <c r="N572" s="6">
        <v>0.15</v>
      </c>
      <c r="O572" s="6">
        <v>0.05000000000000002</v>
      </c>
      <c r="P572" s="6">
        <v>0.19</v>
      </c>
      <c r="Q572" s="6">
        <v>0.2</v>
      </c>
      <c r="R572" s="6">
        <v>0.22000000000000003</v>
      </c>
    </row>
    <row r="573" ht="15.75" customHeight="1">
      <c r="A573" s="3">
        <v>570.0</v>
      </c>
      <c r="B573" s="3" t="s">
        <v>951</v>
      </c>
      <c r="C573" s="3" t="s">
        <v>1286</v>
      </c>
      <c r="D573" s="3" t="s">
        <v>1339</v>
      </c>
      <c r="E573" s="3" t="s">
        <v>1345</v>
      </c>
      <c r="F573" s="3" t="s">
        <v>1367</v>
      </c>
      <c r="G573" s="3" t="s">
        <v>22</v>
      </c>
      <c r="H573" s="3" t="s">
        <v>1342</v>
      </c>
      <c r="I573" s="3" t="s">
        <v>1347</v>
      </c>
      <c r="J573" s="3" t="s">
        <v>1368</v>
      </c>
      <c r="K573" s="3" t="s">
        <v>22</v>
      </c>
      <c r="L573" s="4">
        <v>0.12</v>
      </c>
      <c r="M573" s="5">
        <v>0.14</v>
      </c>
      <c r="N573" s="6">
        <v>0.15</v>
      </c>
      <c r="O573" s="6">
        <v>0.05000000000000002</v>
      </c>
      <c r="P573" s="6">
        <v>0.19</v>
      </c>
      <c r="Q573" s="6">
        <v>0.2</v>
      </c>
      <c r="R573" s="6">
        <v>0.22000000000000003</v>
      </c>
    </row>
    <row r="574" ht="15.75" customHeight="1">
      <c r="A574" s="3">
        <v>1120.0</v>
      </c>
      <c r="B574" s="3" t="s">
        <v>951</v>
      </c>
      <c r="C574" s="3" t="s">
        <v>1286</v>
      </c>
      <c r="D574" s="3" t="s">
        <v>1339</v>
      </c>
      <c r="E574" s="3" t="s">
        <v>1363</v>
      </c>
      <c r="F574" s="3" t="s">
        <v>1369</v>
      </c>
      <c r="G574" s="3" t="s">
        <v>22</v>
      </c>
      <c r="H574" s="3" t="s">
        <v>1342</v>
      </c>
      <c r="I574" s="3" t="s">
        <v>1365</v>
      </c>
      <c r="J574" s="3" t="s">
        <v>1370</v>
      </c>
      <c r="K574" s="3" t="s">
        <v>22</v>
      </c>
      <c r="L574" s="4">
        <v>0.12</v>
      </c>
      <c r="M574" s="5">
        <v>0.14</v>
      </c>
      <c r="N574" s="6">
        <v>0.15</v>
      </c>
      <c r="O574" s="6">
        <v>0.05000000000000002</v>
      </c>
      <c r="P574" s="6">
        <v>0.19</v>
      </c>
      <c r="Q574" s="6">
        <v>0.2</v>
      </c>
      <c r="R574" s="6">
        <v>0.22000000000000003</v>
      </c>
    </row>
    <row r="575" ht="15.75" customHeight="1">
      <c r="A575" s="3">
        <v>1348.0</v>
      </c>
      <c r="B575" s="3" t="s">
        <v>951</v>
      </c>
      <c r="C575" s="3" t="s">
        <v>1286</v>
      </c>
      <c r="D575" s="3" t="s">
        <v>1339</v>
      </c>
      <c r="E575" s="3" t="s">
        <v>1345</v>
      </c>
      <c r="F575" s="3" t="s">
        <v>1371</v>
      </c>
      <c r="G575" s="3" t="s">
        <v>22</v>
      </c>
      <c r="H575" s="3" t="s">
        <v>1342</v>
      </c>
      <c r="I575" s="3" t="s">
        <v>1347</v>
      </c>
      <c r="J575" s="3" t="s">
        <v>1372</v>
      </c>
      <c r="K575" s="3" t="s">
        <v>22</v>
      </c>
      <c r="L575" s="4">
        <v>0.12</v>
      </c>
      <c r="M575" s="5">
        <v>0.14</v>
      </c>
      <c r="N575" s="6">
        <v>0.15</v>
      </c>
      <c r="O575" s="6">
        <v>0.05000000000000002</v>
      </c>
      <c r="P575" s="6">
        <v>0.19</v>
      </c>
      <c r="Q575" s="6">
        <v>0.2</v>
      </c>
      <c r="R575" s="6">
        <v>0.22000000000000003</v>
      </c>
    </row>
    <row r="576" ht="15.75" customHeight="1">
      <c r="A576" s="3">
        <v>2562.0</v>
      </c>
      <c r="B576" s="3" t="s">
        <v>951</v>
      </c>
      <c r="C576" s="3" t="s">
        <v>1286</v>
      </c>
      <c r="D576" s="3" t="s">
        <v>1339</v>
      </c>
      <c r="E576" s="3" t="s">
        <v>1363</v>
      </c>
      <c r="F576" s="3" t="s">
        <v>1373</v>
      </c>
      <c r="G576" s="3" t="s">
        <v>22</v>
      </c>
      <c r="H576" s="3" t="s">
        <v>1342</v>
      </c>
      <c r="I576" s="3" t="s">
        <v>1365</v>
      </c>
      <c r="J576" s="3" t="s">
        <v>1374</v>
      </c>
      <c r="K576" s="3" t="s">
        <v>22</v>
      </c>
      <c r="L576" s="4">
        <v>0.12</v>
      </c>
      <c r="M576" s="5">
        <v>0.14</v>
      </c>
      <c r="N576" s="6">
        <v>0.15</v>
      </c>
      <c r="O576" s="6" t="s">
        <v>27</v>
      </c>
      <c r="P576" s="6">
        <v>0.15</v>
      </c>
      <c r="Q576" s="6">
        <v>0.15</v>
      </c>
      <c r="R576" s="6">
        <v>0.15</v>
      </c>
    </row>
    <row r="577" ht="15.75" customHeight="1">
      <c r="A577" s="3">
        <v>2587.0</v>
      </c>
      <c r="B577" s="3" t="s">
        <v>951</v>
      </c>
      <c r="C577" s="3" t="s">
        <v>1286</v>
      </c>
      <c r="D577" s="3" t="s">
        <v>1339</v>
      </c>
      <c r="E577" s="3" t="s">
        <v>1349</v>
      </c>
      <c r="F577" s="3" t="s">
        <v>1375</v>
      </c>
      <c r="G577" s="3" t="s">
        <v>22</v>
      </c>
      <c r="H577" s="3" t="s">
        <v>1342</v>
      </c>
      <c r="I577" s="3" t="s">
        <v>1351</v>
      </c>
      <c r="J577" s="3" t="s">
        <v>1376</v>
      </c>
      <c r="K577" s="3" t="s">
        <v>22</v>
      </c>
      <c r="L577" s="4">
        <v>0.12</v>
      </c>
      <c r="M577" s="5">
        <v>0.14</v>
      </c>
      <c r="N577" s="6">
        <v>0.15</v>
      </c>
      <c r="O577" s="6" t="s">
        <v>27</v>
      </c>
      <c r="P577" s="6">
        <v>0.15</v>
      </c>
      <c r="Q577" s="6">
        <v>0.15</v>
      </c>
      <c r="R577" s="6">
        <v>0.15</v>
      </c>
    </row>
    <row r="578" ht="15.75" customHeight="1">
      <c r="A578" s="3">
        <v>3199.0</v>
      </c>
      <c r="B578" s="3" t="s">
        <v>951</v>
      </c>
      <c r="C578" s="3" t="s">
        <v>1286</v>
      </c>
      <c r="D578" s="3" t="s">
        <v>1339</v>
      </c>
      <c r="E578" s="3" t="s">
        <v>1349</v>
      </c>
      <c r="F578" s="3" t="s">
        <v>1377</v>
      </c>
      <c r="G578" s="3" t="s">
        <v>22</v>
      </c>
      <c r="H578" s="3" t="s">
        <v>1342</v>
      </c>
      <c r="I578" s="3" t="s">
        <v>1351</v>
      </c>
      <c r="J578" s="3" t="s">
        <v>1378</v>
      </c>
      <c r="K578" s="3" t="s">
        <v>22</v>
      </c>
      <c r="L578" s="4">
        <v>0.12</v>
      </c>
      <c r="M578" s="5">
        <v>0.14</v>
      </c>
      <c r="N578" s="6">
        <v>0.15</v>
      </c>
      <c r="O578" s="6">
        <v>0.03</v>
      </c>
      <c r="P578" s="6">
        <v>0.16999999999999998</v>
      </c>
      <c r="Q578" s="6">
        <v>0.18</v>
      </c>
      <c r="R578" s="6">
        <v>0.198</v>
      </c>
    </row>
    <row r="579" ht="15.75" customHeight="1">
      <c r="A579" s="3">
        <v>3273.0</v>
      </c>
      <c r="B579" s="3" t="s">
        <v>951</v>
      </c>
      <c r="C579" s="3" t="s">
        <v>1286</v>
      </c>
      <c r="D579" s="3" t="s">
        <v>1339</v>
      </c>
      <c r="E579" s="3" t="s">
        <v>1349</v>
      </c>
      <c r="F579" s="3" t="s">
        <v>1379</v>
      </c>
      <c r="G579" s="3" t="s">
        <v>22</v>
      </c>
      <c r="H579" s="3" t="s">
        <v>1342</v>
      </c>
      <c r="I579" s="3" t="s">
        <v>1351</v>
      </c>
      <c r="J579" s="3" t="s">
        <v>1380</v>
      </c>
      <c r="K579" s="3" t="s">
        <v>22</v>
      </c>
      <c r="L579" s="4">
        <v>0.12</v>
      </c>
      <c r="M579" s="5">
        <v>0.14</v>
      </c>
      <c r="N579" s="6">
        <v>0.15</v>
      </c>
      <c r="O579" s="6" t="s">
        <v>27</v>
      </c>
      <c r="P579" s="6">
        <v>0.15</v>
      </c>
      <c r="Q579" s="6">
        <v>0.15</v>
      </c>
      <c r="R579" s="6">
        <v>0.15</v>
      </c>
    </row>
    <row r="580" ht="15.75" customHeight="1">
      <c r="A580" s="3">
        <v>3274.0</v>
      </c>
      <c r="B580" s="3" t="s">
        <v>951</v>
      </c>
      <c r="C580" s="3" t="s">
        <v>1286</v>
      </c>
      <c r="D580" s="3" t="s">
        <v>1339</v>
      </c>
      <c r="E580" s="3" t="s">
        <v>1349</v>
      </c>
      <c r="F580" s="3" t="s">
        <v>1381</v>
      </c>
      <c r="G580" s="3" t="s">
        <v>22</v>
      </c>
      <c r="H580" s="3" t="s">
        <v>1342</v>
      </c>
      <c r="I580" s="3" t="s">
        <v>1351</v>
      </c>
      <c r="J580" s="3" t="s">
        <v>1381</v>
      </c>
      <c r="K580" s="3" t="s">
        <v>22</v>
      </c>
      <c r="L580" s="4">
        <v>0.12</v>
      </c>
      <c r="M580" s="5">
        <v>0.14</v>
      </c>
      <c r="N580" s="6">
        <v>0.15</v>
      </c>
      <c r="O580" s="6" t="s">
        <v>27</v>
      </c>
      <c r="P580" s="6">
        <v>0.15</v>
      </c>
      <c r="Q580" s="6">
        <v>0.15</v>
      </c>
      <c r="R580" s="6">
        <v>0.15</v>
      </c>
    </row>
    <row r="581" ht="15.75" customHeight="1">
      <c r="A581" s="3">
        <v>426.0</v>
      </c>
      <c r="B581" s="3" t="s">
        <v>951</v>
      </c>
      <c r="C581" s="3" t="s">
        <v>1286</v>
      </c>
      <c r="D581" s="3" t="s">
        <v>1382</v>
      </c>
      <c r="E581" s="3" t="s">
        <v>1383</v>
      </c>
      <c r="F581" s="3" t="s">
        <v>1384</v>
      </c>
      <c r="G581" s="3" t="s">
        <v>22</v>
      </c>
      <c r="H581" s="3" t="s">
        <v>1382</v>
      </c>
      <c r="I581" s="3" t="s">
        <v>1385</v>
      </c>
      <c r="J581" s="3" t="s">
        <v>1386</v>
      </c>
      <c r="K581" s="3" t="s">
        <v>22</v>
      </c>
      <c r="L581" s="4">
        <v>0.2</v>
      </c>
      <c r="M581" s="5">
        <v>0.23</v>
      </c>
      <c r="N581" s="6">
        <v>0.15</v>
      </c>
      <c r="O581" s="6" t="s">
        <v>27</v>
      </c>
      <c r="P581" s="6">
        <v>0.15</v>
      </c>
      <c r="Q581" s="6">
        <v>0.15</v>
      </c>
      <c r="R581" s="6">
        <v>0.15</v>
      </c>
    </row>
    <row r="582" ht="15.75" customHeight="1">
      <c r="A582" s="3">
        <v>555.0</v>
      </c>
      <c r="B582" s="3" t="s">
        <v>951</v>
      </c>
      <c r="C582" s="3" t="s">
        <v>1286</v>
      </c>
      <c r="D582" s="3" t="s">
        <v>1382</v>
      </c>
      <c r="E582" s="3" t="s">
        <v>1383</v>
      </c>
      <c r="F582" s="3" t="s">
        <v>1387</v>
      </c>
      <c r="G582" s="3" t="s">
        <v>22</v>
      </c>
      <c r="H582" s="3" t="s">
        <v>1382</v>
      </c>
      <c r="I582" s="3" t="s">
        <v>1385</v>
      </c>
      <c r="J582" s="3" t="s">
        <v>1388</v>
      </c>
      <c r="K582" s="3" t="s">
        <v>22</v>
      </c>
      <c r="L582" s="4">
        <v>0.2</v>
      </c>
      <c r="M582" s="5">
        <v>0.23</v>
      </c>
      <c r="N582" s="6">
        <v>0.15</v>
      </c>
      <c r="O582" s="6" t="s">
        <v>27</v>
      </c>
      <c r="P582" s="6">
        <v>0.15</v>
      </c>
      <c r="Q582" s="6">
        <v>0.15</v>
      </c>
      <c r="R582" s="6">
        <v>0.15</v>
      </c>
    </row>
    <row r="583" ht="15.75" customHeight="1">
      <c r="A583" s="3">
        <v>576.0</v>
      </c>
      <c r="B583" s="3" t="s">
        <v>951</v>
      </c>
      <c r="C583" s="3" t="s">
        <v>1286</v>
      </c>
      <c r="D583" s="3" t="s">
        <v>1382</v>
      </c>
      <c r="E583" s="3" t="s">
        <v>1383</v>
      </c>
      <c r="F583" s="3" t="s">
        <v>1389</v>
      </c>
      <c r="G583" s="3" t="s">
        <v>22</v>
      </c>
      <c r="H583" s="3" t="s">
        <v>1382</v>
      </c>
      <c r="I583" s="3" t="s">
        <v>1385</v>
      </c>
      <c r="J583" s="3" t="s">
        <v>1390</v>
      </c>
      <c r="K583" s="3" t="s">
        <v>22</v>
      </c>
      <c r="L583" s="4">
        <v>0.2</v>
      </c>
      <c r="M583" s="5">
        <v>0.23</v>
      </c>
      <c r="N583" s="6">
        <v>0.15</v>
      </c>
      <c r="O583" s="6">
        <v>0.03</v>
      </c>
      <c r="P583" s="6">
        <v>0.16999999999999998</v>
      </c>
      <c r="Q583" s="6">
        <v>0.18</v>
      </c>
      <c r="R583" s="6">
        <v>0.198</v>
      </c>
    </row>
    <row r="584" ht="15.75" customHeight="1">
      <c r="A584" s="3">
        <v>616.0</v>
      </c>
      <c r="B584" s="3" t="s">
        <v>951</v>
      </c>
      <c r="C584" s="3" t="s">
        <v>1286</v>
      </c>
      <c r="D584" s="3" t="s">
        <v>1382</v>
      </c>
      <c r="E584" s="3" t="s">
        <v>1383</v>
      </c>
      <c r="F584" s="3" t="s">
        <v>1391</v>
      </c>
      <c r="G584" s="3" t="s">
        <v>22</v>
      </c>
      <c r="H584" s="3" t="s">
        <v>1382</v>
      </c>
      <c r="I584" s="3" t="s">
        <v>1385</v>
      </c>
      <c r="J584" s="3" t="s">
        <v>1392</v>
      </c>
      <c r="K584" s="3" t="s">
        <v>22</v>
      </c>
      <c r="L584" s="4">
        <v>0.2</v>
      </c>
      <c r="M584" s="5">
        <v>0.23</v>
      </c>
      <c r="N584" s="6">
        <v>0.15</v>
      </c>
      <c r="O584" s="6">
        <v>0.03</v>
      </c>
      <c r="P584" s="6">
        <v>0.16999999999999998</v>
      </c>
      <c r="Q584" s="6">
        <v>0.18</v>
      </c>
      <c r="R584" s="6">
        <v>0.198</v>
      </c>
    </row>
    <row r="585" ht="15.75" customHeight="1">
      <c r="A585" s="3">
        <v>623.0</v>
      </c>
      <c r="B585" s="3" t="s">
        <v>951</v>
      </c>
      <c r="C585" s="3" t="s">
        <v>1286</v>
      </c>
      <c r="D585" s="3" t="s">
        <v>1382</v>
      </c>
      <c r="E585" s="3" t="s">
        <v>1383</v>
      </c>
      <c r="F585" s="3" t="s">
        <v>1393</v>
      </c>
      <c r="G585" s="3" t="s">
        <v>22</v>
      </c>
      <c r="H585" s="3" t="s">
        <v>1382</v>
      </c>
      <c r="I585" s="3" t="s">
        <v>1385</v>
      </c>
      <c r="J585" s="3" t="s">
        <v>1394</v>
      </c>
      <c r="K585" s="3" t="s">
        <v>22</v>
      </c>
      <c r="L585" s="4">
        <v>0.2</v>
      </c>
      <c r="M585" s="5">
        <v>0.23</v>
      </c>
      <c r="N585" s="6">
        <v>0.15</v>
      </c>
      <c r="O585" s="6" t="s">
        <v>27</v>
      </c>
      <c r="P585" s="6">
        <v>0.15</v>
      </c>
      <c r="Q585" s="6">
        <v>0.15</v>
      </c>
      <c r="R585" s="6">
        <v>0.15</v>
      </c>
    </row>
    <row r="586" ht="15.75" customHeight="1">
      <c r="A586" s="3">
        <v>625.0</v>
      </c>
      <c r="B586" s="3" t="s">
        <v>951</v>
      </c>
      <c r="C586" s="3" t="s">
        <v>1286</v>
      </c>
      <c r="D586" s="3" t="s">
        <v>1382</v>
      </c>
      <c r="E586" s="3" t="s">
        <v>1383</v>
      </c>
      <c r="F586" s="3" t="s">
        <v>1395</v>
      </c>
      <c r="G586" s="3" t="s">
        <v>22</v>
      </c>
      <c r="H586" s="3" t="s">
        <v>1382</v>
      </c>
      <c r="I586" s="3" t="s">
        <v>1385</v>
      </c>
      <c r="J586" s="3" t="s">
        <v>1396</v>
      </c>
      <c r="K586" s="3" t="s">
        <v>22</v>
      </c>
      <c r="L586" s="4">
        <v>0.2</v>
      </c>
      <c r="M586" s="5">
        <v>0.23</v>
      </c>
      <c r="N586" s="6">
        <v>0.15</v>
      </c>
      <c r="O586" s="6">
        <v>0.05000000000000002</v>
      </c>
      <c r="P586" s="6">
        <v>0.19</v>
      </c>
      <c r="Q586" s="6">
        <v>0.2</v>
      </c>
      <c r="R586" s="6">
        <v>0.22000000000000003</v>
      </c>
    </row>
    <row r="587" ht="15.75" customHeight="1">
      <c r="A587" s="3">
        <v>628.0</v>
      </c>
      <c r="B587" s="3" t="s">
        <v>951</v>
      </c>
      <c r="C587" s="3" t="s">
        <v>1286</v>
      </c>
      <c r="D587" s="3" t="s">
        <v>1382</v>
      </c>
      <c r="E587" s="3" t="s">
        <v>1383</v>
      </c>
      <c r="F587" s="3" t="s">
        <v>1397</v>
      </c>
      <c r="G587" s="3" t="s">
        <v>22</v>
      </c>
      <c r="H587" s="3" t="s">
        <v>1382</v>
      </c>
      <c r="I587" s="3" t="s">
        <v>1385</v>
      </c>
      <c r="J587" s="3" t="s">
        <v>1398</v>
      </c>
      <c r="K587" s="3" t="s">
        <v>22</v>
      </c>
      <c r="L587" s="4">
        <v>0.2</v>
      </c>
      <c r="M587" s="5">
        <v>0.23</v>
      </c>
      <c r="N587" s="6">
        <v>0.15</v>
      </c>
      <c r="O587" s="6">
        <v>0.05000000000000002</v>
      </c>
      <c r="P587" s="6">
        <v>0.19</v>
      </c>
      <c r="Q587" s="6">
        <v>0.2</v>
      </c>
      <c r="R587" s="6">
        <v>0.22000000000000003</v>
      </c>
    </row>
    <row r="588" ht="15.75" customHeight="1">
      <c r="A588" s="3">
        <v>1344.0</v>
      </c>
      <c r="B588" s="3" t="s">
        <v>951</v>
      </c>
      <c r="C588" s="3" t="s">
        <v>1286</v>
      </c>
      <c r="D588" s="3" t="s">
        <v>1382</v>
      </c>
      <c r="E588" s="3" t="s">
        <v>1383</v>
      </c>
      <c r="F588" s="3" t="s">
        <v>1399</v>
      </c>
      <c r="G588" s="3" t="s">
        <v>22</v>
      </c>
      <c r="H588" s="3" t="s">
        <v>1382</v>
      </c>
      <c r="I588" s="3" t="s">
        <v>1385</v>
      </c>
      <c r="J588" s="3" t="s">
        <v>1400</v>
      </c>
      <c r="K588" s="3" t="s">
        <v>22</v>
      </c>
      <c r="L588" s="4">
        <v>0.2</v>
      </c>
      <c r="M588" s="5">
        <v>0.23</v>
      </c>
      <c r="N588" s="6">
        <v>0.14285714285714282</v>
      </c>
      <c r="O588" s="6">
        <v>0.017142857142857182</v>
      </c>
      <c r="P588" s="6">
        <v>0.15</v>
      </c>
      <c r="Q588" s="6">
        <v>0.16</v>
      </c>
      <c r="R588" s="6">
        <v>0.17600000000000002</v>
      </c>
    </row>
    <row r="589" ht="15.75" customHeight="1">
      <c r="A589" s="3">
        <v>60.0</v>
      </c>
      <c r="B589" s="3" t="s">
        <v>951</v>
      </c>
      <c r="C589" s="3" t="s">
        <v>1286</v>
      </c>
      <c r="D589" s="3" t="s">
        <v>1401</v>
      </c>
      <c r="E589" s="3" t="s">
        <v>1402</v>
      </c>
      <c r="F589" s="3" t="s">
        <v>1403</v>
      </c>
      <c r="G589" s="3" t="s">
        <v>22</v>
      </c>
      <c r="H589" s="3" t="s">
        <v>1404</v>
      </c>
      <c r="I589" s="3" t="s">
        <v>1405</v>
      </c>
      <c r="J589" s="3" t="s">
        <v>1406</v>
      </c>
      <c r="K589" s="3" t="s">
        <v>22</v>
      </c>
      <c r="L589" s="4">
        <v>0.16</v>
      </c>
      <c r="M589" s="5">
        <v>0.18</v>
      </c>
      <c r="N589" s="6">
        <v>0.15</v>
      </c>
      <c r="O589" s="6">
        <v>0.010000000000000009</v>
      </c>
      <c r="P589" s="6">
        <v>0.15</v>
      </c>
      <c r="Q589" s="6">
        <v>0.15</v>
      </c>
      <c r="R589" s="6">
        <v>0.17600000000000002</v>
      </c>
    </row>
    <row r="590" ht="15.75" customHeight="1">
      <c r="A590" s="3">
        <v>120.0</v>
      </c>
      <c r="B590" s="3" t="s">
        <v>951</v>
      </c>
      <c r="C590" s="3" t="s">
        <v>1286</v>
      </c>
      <c r="D590" s="3" t="s">
        <v>1401</v>
      </c>
      <c r="E590" s="3" t="s">
        <v>1402</v>
      </c>
      <c r="F590" s="3" t="s">
        <v>1407</v>
      </c>
      <c r="G590" s="3" t="s">
        <v>22</v>
      </c>
      <c r="H590" s="3" t="s">
        <v>1404</v>
      </c>
      <c r="I590" s="3" t="s">
        <v>1405</v>
      </c>
      <c r="J590" s="3" t="s">
        <v>1408</v>
      </c>
      <c r="K590" s="3" t="s">
        <v>22</v>
      </c>
      <c r="L590" s="4">
        <v>0.16</v>
      </c>
      <c r="M590" s="5">
        <v>0.18</v>
      </c>
      <c r="N590" s="6">
        <v>0.15</v>
      </c>
      <c r="O590" s="6">
        <v>0.010000000000000009</v>
      </c>
      <c r="P590" s="6">
        <v>0.15</v>
      </c>
      <c r="Q590" s="6">
        <v>0.15</v>
      </c>
      <c r="R590" s="6">
        <v>0.17600000000000002</v>
      </c>
    </row>
    <row r="591" ht="15.75" customHeight="1">
      <c r="A591" s="3">
        <v>223.0</v>
      </c>
      <c r="B591" s="3" t="s">
        <v>951</v>
      </c>
      <c r="C591" s="3" t="s">
        <v>1286</v>
      </c>
      <c r="D591" s="3" t="s">
        <v>1401</v>
      </c>
      <c r="E591" s="3" t="s">
        <v>1402</v>
      </c>
      <c r="F591" s="3" t="s">
        <v>1409</v>
      </c>
      <c r="G591" s="3" t="s">
        <v>22</v>
      </c>
      <c r="H591" s="3" t="s">
        <v>1404</v>
      </c>
      <c r="I591" s="3" t="s">
        <v>1405</v>
      </c>
      <c r="J591" s="3" t="s">
        <v>1410</v>
      </c>
      <c r="K591" s="3" t="s">
        <v>22</v>
      </c>
      <c r="L591" s="4">
        <v>0.16</v>
      </c>
      <c r="M591" s="5">
        <v>0.18</v>
      </c>
      <c r="N591" s="6">
        <v>0.14285714285714282</v>
      </c>
      <c r="O591" s="6">
        <v>0.017142857142857182</v>
      </c>
      <c r="P591" s="6">
        <v>0.15</v>
      </c>
      <c r="Q591" s="6">
        <v>0.16</v>
      </c>
      <c r="R591" s="6">
        <v>0.17600000000000002</v>
      </c>
    </row>
    <row r="592" ht="15.75" customHeight="1">
      <c r="A592" s="3">
        <v>315.0</v>
      </c>
      <c r="B592" s="3" t="s">
        <v>951</v>
      </c>
      <c r="C592" s="3" t="s">
        <v>1286</v>
      </c>
      <c r="D592" s="3" t="s">
        <v>1401</v>
      </c>
      <c r="E592" s="3" t="s">
        <v>1411</v>
      </c>
      <c r="F592" s="3" t="s">
        <v>1412</v>
      </c>
      <c r="G592" s="3" t="s">
        <v>22</v>
      </c>
      <c r="H592" s="3" t="s">
        <v>1404</v>
      </c>
      <c r="I592" s="3" t="s">
        <v>1413</v>
      </c>
      <c r="J592" s="3" t="s">
        <v>1414</v>
      </c>
      <c r="K592" s="3" t="s">
        <v>22</v>
      </c>
      <c r="L592" s="4">
        <v>0.14</v>
      </c>
      <c r="M592" s="5">
        <v>0.16</v>
      </c>
      <c r="N592" s="6">
        <v>0.15</v>
      </c>
      <c r="O592" s="6">
        <v>0.020000000000000018</v>
      </c>
      <c r="P592" s="6">
        <v>0.16</v>
      </c>
      <c r="Q592" s="6">
        <v>0.17</v>
      </c>
      <c r="R592" s="6">
        <v>0.18700000000000003</v>
      </c>
    </row>
    <row r="593" ht="15.75" customHeight="1">
      <c r="A593" s="3">
        <v>427.0</v>
      </c>
      <c r="B593" s="3" t="s">
        <v>951</v>
      </c>
      <c r="C593" s="3" t="s">
        <v>1286</v>
      </c>
      <c r="D593" s="3" t="s">
        <v>1401</v>
      </c>
      <c r="E593" s="3" t="s">
        <v>1411</v>
      </c>
      <c r="F593" s="3" t="s">
        <v>1415</v>
      </c>
      <c r="G593" s="3" t="s">
        <v>22</v>
      </c>
      <c r="H593" s="3" t="s">
        <v>1404</v>
      </c>
      <c r="I593" s="3" t="s">
        <v>1413</v>
      </c>
      <c r="J593" s="3" t="s">
        <v>1416</v>
      </c>
      <c r="K593" s="3" t="s">
        <v>22</v>
      </c>
      <c r="L593" s="4">
        <v>0.14</v>
      </c>
      <c r="M593" s="5">
        <v>0.16</v>
      </c>
      <c r="N593" s="6">
        <v>0.15</v>
      </c>
      <c r="O593" s="6">
        <v>0.010000000000000009</v>
      </c>
      <c r="P593" s="6">
        <v>0.15</v>
      </c>
      <c r="Q593" s="6">
        <v>0.15</v>
      </c>
      <c r="R593" s="6">
        <v>0.17600000000000002</v>
      </c>
    </row>
    <row r="594" ht="15.75" customHeight="1">
      <c r="A594" s="3">
        <v>428.0</v>
      </c>
      <c r="B594" s="3" t="s">
        <v>951</v>
      </c>
      <c r="C594" s="3" t="s">
        <v>1286</v>
      </c>
      <c r="D594" s="3" t="s">
        <v>1401</v>
      </c>
      <c r="E594" s="3" t="s">
        <v>1411</v>
      </c>
      <c r="F594" s="3" t="s">
        <v>1417</v>
      </c>
      <c r="G594" s="3" t="s">
        <v>22</v>
      </c>
      <c r="H594" s="3" t="s">
        <v>1404</v>
      </c>
      <c r="I594" s="3" t="s">
        <v>1413</v>
      </c>
      <c r="J594" s="3" t="s">
        <v>1418</v>
      </c>
      <c r="K594" s="3" t="s">
        <v>22</v>
      </c>
      <c r="L594" s="4">
        <v>0.14</v>
      </c>
      <c r="M594" s="5">
        <v>0.16</v>
      </c>
      <c r="N594" s="6">
        <v>0.08</v>
      </c>
      <c r="O594" s="6">
        <v>0.08</v>
      </c>
      <c r="P594" s="6">
        <v>0.15</v>
      </c>
      <c r="Q594" s="6">
        <v>0.16</v>
      </c>
      <c r="R594" s="6">
        <v>0.17600000000000002</v>
      </c>
    </row>
    <row r="595" ht="15.75" customHeight="1">
      <c r="A595" s="3">
        <v>429.0</v>
      </c>
      <c r="B595" s="3" t="s">
        <v>951</v>
      </c>
      <c r="C595" s="3" t="s">
        <v>1286</v>
      </c>
      <c r="D595" s="3" t="s">
        <v>1401</v>
      </c>
      <c r="E595" s="3" t="s">
        <v>1419</v>
      </c>
      <c r="F595" s="3" t="s">
        <v>1420</v>
      </c>
      <c r="G595" s="3" t="s">
        <v>22</v>
      </c>
      <c r="H595" s="3" t="s">
        <v>1404</v>
      </c>
      <c r="I595" s="3" t="s">
        <v>1421</v>
      </c>
      <c r="J595" s="3" t="s">
        <v>1422</v>
      </c>
      <c r="K595" s="3" t="s">
        <v>22</v>
      </c>
      <c r="L595" s="4">
        <v>0.14</v>
      </c>
      <c r="M595" s="5">
        <v>0.16</v>
      </c>
      <c r="N595" s="6">
        <v>0.15</v>
      </c>
      <c r="O595" s="6">
        <v>0.010000000000000009</v>
      </c>
      <c r="P595" s="6">
        <v>0.15</v>
      </c>
      <c r="Q595" s="6">
        <v>0.15</v>
      </c>
      <c r="R595" s="6">
        <v>0.17600000000000002</v>
      </c>
    </row>
    <row r="596" ht="15.75" customHeight="1">
      <c r="A596" s="3">
        <v>430.0</v>
      </c>
      <c r="B596" s="3" t="s">
        <v>951</v>
      </c>
      <c r="C596" s="3" t="s">
        <v>1286</v>
      </c>
      <c r="D596" s="3" t="s">
        <v>1401</v>
      </c>
      <c r="E596" s="3" t="s">
        <v>1419</v>
      </c>
      <c r="F596" s="3" t="s">
        <v>1423</v>
      </c>
      <c r="G596" s="3" t="s">
        <v>22</v>
      </c>
      <c r="H596" s="3" t="s">
        <v>1404</v>
      </c>
      <c r="I596" s="3" t="s">
        <v>1421</v>
      </c>
      <c r="J596" s="3" t="s">
        <v>1424</v>
      </c>
      <c r="K596" s="3" t="s">
        <v>22</v>
      </c>
      <c r="L596" s="4">
        <v>0.14</v>
      </c>
      <c r="M596" s="5">
        <v>0.16</v>
      </c>
      <c r="N596" s="6">
        <v>0.14285714285714282</v>
      </c>
      <c r="O596" s="6">
        <v>0.03714285714285717</v>
      </c>
      <c r="P596" s="6">
        <v>0.16999999999999998</v>
      </c>
      <c r="Q596" s="6">
        <v>0.18</v>
      </c>
      <c r="R596" s="6">
        <v>0.198</v>
      </c>
    </row>
    <row r="597" ht="15.75" customHeight="1">
      <c r="A597" s="3">
        <v>431.0</v>
      </c>
      <c r="B597" s="3" t="s">
        <v>951</v>
      </c>
      <c r="C597" s="3" t="s">
        <v>1286</v>
      </c>
      <c r="D597" s="3" t="s">
        <v>1401</v>
      </c>
      <c r="E597" s="3" t="s">
        <v>1425</v>
      </c>
      <c r="F597" s="3" t="s">
        <v>1426</v>
      </c>
      <c r="G597" s="3" t="s">
        <v>22</v>
      </c>
      <c r="H597" s="3" t="s">
        <v>1404</v>
      </c>
      <c r="I597" s="3" t="s">
        <v>1427</v>
      </c>
      <c r="J597" s="3" t="s">
        <v>1428</v>
      </c>
      <c r="K597" s="3" t="s">
        <v>22</v>
      </c>
      <c r="L597" s="4">
        <v>0.16</v>
      </c>
      <c r="M597" s="5">
        <v>0.18</v>
      </c>
      <c r="N597" s="6">
        <v>0.15</v>
      </c>
      <c r="O597" s="6">
        <v>0.010000000000000009</v>
      </c>
      <c r="P597" s="6">
        <v>0.15</v>
      </c>
      <c r="Q597" s="6">
        <v>0.15</v>
      </c>
      <c r="R597" s="6">
        <v>0.17600000000000002</v>
      </c>
    </row>
    <row r="598" ht="15.75" customHeight="1">
      <c r="A598" s="3">
        <v>432.0</v>
      </c>
      <c r="B598" s="3" t="s">
        <v>951</v>
      </c>
      <c r="C598" s="3" t="s">
        <v>1286</v>
      </c>
      <c r="D598" s="3" t="s">
        <v>1401</v>
      </c>
      <c r="E598" s="3" t="s">
        <v>1419</v>
      </c>
      <c r="F598" s="3" t="s">
        <v>1429</v>
      </c>
      <c r="G598" s="3" t="s">
        <v>22</v>
      </c>
      <c r="H598" s="3" t="s">
        <v>1404</v>
      </c>
      <c r="I598" s="3" t="s">
        <v>1421</v>
      </c>
      <c r="J598" s="3" t="s">
        <v>1430</v>
      </c>
      <c r="K598" s="3" t="s">
        <v>22</v>
      </c>
      <c r="L598" s="4">
        <v>0.14</v>
      </c>
      <c r="M598" s="5">
        <v>0.16</v>
      </c>
      <c r="N598" s="6">
        <v>0.14285714285714282</v>
      </c>
      <c r="O598" s="6">
        <v>0.03714285714285717</v>
      </c>
      <c r="P598" s="6">
        <v>0.16999999999999998</v>
      </c>
      <c r="Q598" s="6">
        <v>0.18</v>
      </c>
      <c r="R598" s="6">
        <v>0.198</v>
      </c>
    </row>
    <row r="599" ht="15.75" customHeight="1">
      <c r="A599" s="3">
        <v>433.0</v>
      </c>
      <c r="B599" s="3" t="s">
        <v>951</v>
      </c>
      <c r="C599" s="3" t="s">
        <v>1286</v>
      </c>
      <c r="D599" s="3" t="s">
        <v>1401</v>
      </c>
      <c r="E599" s="3" t="s">
        <v>1431</v>
      </c>
      <c r="F599" s="3" t="s">
        <v>1432</v>
      </c>
      <c r="G599" s="3" t="s">
        <v>22</v>
      </c>
      <c r="H599" s="3" t="s">
        <v>1404</v>
      </c>
      <c r="I599" s="3" t="s">
        <v>1433</v>
      </c>
      <c r="J599" s="3" t="s">
        <v>1434</v>
      </c>
      <c r="K599" s="3" t="s">
        <v>22</v>
      </c>
      <c r="L599" s="4">
        <v>0.16</v>
      </c>
      <c r="M599" s="5">
        <v>0.18</v>
      </c>
      <c r="N599" s="6">
        <v>0.15</v>
      </c>
      <c r="O599" s="6">
        <v>0.010000000000000009</v>
      </c>
      <c r="P599" s="6">
        <v>0.15</v>
      </c>
      <c r="Q599" s="6">
        <v>0.15</v>
      </c>
      <c r="R599" s="6">
        <v>0.17600000000000002</v>
      </c>
    </row>
    <row r="600" ht="15.75" customHeight="1">
      <c r="A600" s="3">
        <v>434.0</v>
      </c>
      <c r="B600" s="3" t="s">
        <v>951</v>
      </c>
      <c r="C600" s="3" t="s">
        <v>1286</v>
      </c>
      <c r="D600" s="3" t="s">
        <v>1401</v>
      </c>
      <c r="E600" s="3" t="s">
        <v>1435</v>
      </c>
      <c r="F600" s="3" t="s">
        <v>1436</v>
      </c>
      <c r="G600" s="3" t="s">
        <v>22</v>
      </c>
      <c r="H600" s="3" t="s">
        <v>1404</v>
      </c>
      <c r="I600" s="3" t="s">
        <v>1437</v>
      </c>
      <c r="J600" s="3" t="s">
        <v>1438</v>
      </c>
      <c r="K600" s="3" t="s">
        <v>22</v>
      </c>
      <c r="L600" s="4">
        <v>0.14</v>
      </c>
      <c r="M600" s="5">
        <v>0.16</v>
      </c>
      <c r="N600" s="6">
        <v>0.15</v>
      </c>
      <c r="O600" s="6">
        <v>0.010000000000000009</v>
      </c>
      <c r="P600" s="6">
        <v>0.15</v>
      </c>
      <c r="Q600" s="6">
        <v>0.15</v>
      </c>
      <c r="R600" s="6">
        <v>0.17600000000000002</v>
      </c>
    </row>
    <row r="601" ht="15.75" customHeight="1">
      <c r="A601" s="3">
        <v>543.0</v>
      </c>
      <c r="B601" s="3" t="s">
        <v>951</v>
      </c>
      <c r="C601" s="3" t="s">
        <v>1286</v>
      </c>
      <c r="D601" s="3" t="s">
        <v>1401</v>
      </c>
      <c r="E601" s="3" t="s">
        <v>1402</v>
      </c>
      <c r="F601" s="3" t="s">
        <v>1439</v>
      </c>
      <c r="G601" s="3" t="s">
        <v>22</v>
      </c>
      <c r="H601" s="3" t="s">
        <v>1404</v>
      </c>
      <c r="I601" s="3" t="s">
        <v>1405</v>
      </c>
      <c r="J601" s="3" t="s">
        <v>1440</v>
      </c>
      <c r="K601" s="3" t="s">
        <v>22</v>
      </c>
      <c r="L601" s="4">
        <v>0.16</v>
      </c>
      <c r="M601" s="5">
        <v>0.18</v>
      </c>
      <c r="N601" s="6">
        <v>0.14285714285714282</v>
      </c>
      <c r="O601" s="6">
        <v>0.05714285714285719</v>
      </c>
      <c r="P601" s="6">
        <v>0.19</v>
      </c>
      <c r="Q601" s="6">
        <v>0.2</v>
      </c>
      <c r="R601" s="6">
        <v>0.22000000000000003</v>
      </c>
    </row>
    <row r="602" ht="15.75" customHeight="1">
      <c r="A602" s="3">
        <v>545.0</v>
      </c>
      <c r="B602" s="3" t="s">
        <v>951</v>
      </c>
      <c r="C602" s="3" t="s">
        <v>1286</v>
      </c>
      <c r="D602" s="3" t="s">
        <v>1401</v>
      </c>
      <c r="E602" s="3" t="s">
        <v>1402</v>
      </c>
      <c r="F602" s="3" t="s">
        <v>1441</v>
      </c>
      <c r="G602" s="3" t="s">
        <v>22</v>
      </c>
      <c r="H602" s="3" t="s">
        <v>1404</v>
      </c>
      <c r="I602" s="3" t="s">
        <v>1405</v>
      </c>
      <c r="J602" s="3" t="s">
        <v>1442</v>
      </c>
      <c r="K602" s="3" t="s">
        <v>22</v>
      </c>
      <c r="L602" s="4">
        <v>0.16</v>
      </c>
      <c r="M602" s="5">
        <v>0.18</v>
      </c>
      <c r="N602" s="6">
        <v>0.15</v>
      </c>
      <c r="O602" s="6">
        <v>0.010000000000000009</v>
      </c>
      <c r="P602" s="6">
        <v>0.15</v>
      </c>
      <c r="Q602" s="6">
        <v>0.15</v>
      </c>
      <c r="R602" s="6">
        <v>0.17600000000000002</v>
      </c>
    </row>
    <row r="603" ht="15.75" customHeight="1">
      <c r="A603" s="3">
        <v>546.0</v>
      </c>
      <c r="B603" s="3" t="s">
        <v>951</v>
      </c>
      <c r="C603" s="3" t="s">
        <v>1286</v>
      </c>
      <c r="D603" s="3" t="s">
        <v>1401</v>
      </c>
      <c r="E603" s="3" t="s">
        <v>1402</v>
      </c>
      <c r="F603" s="3" t="s">
        <v>1443</v>
      </c>
      <c r="G603" s="3" t="s">
        <v>22</v>
      </c>
      <c r="H603" s="3" t="s">
        <v>1404</v>
      </c>
      <c r="I603" s="3" t="s">
        <v>1405</v>
      </c>
      <c r="J603" s="3" t="s">
        <v>1444</v>
      </c>
      <c r="K603" s="3" t="s">
        <v>22</v>
      </c>
      <c r="L603" s="4">
        <v>0.18</v>
      </c>
      <c r="M603" s="5">
        <v>0.21</v>
      </c>
      <c r="N603" s="6">
        <v>0.15</v>
      </c>
      <c r="O603" s="6">
        <v>0.05000000000000002</v>
      </c>
      <c r="P603" s="6">
        <v>0.19</v>
      </c>
      <c r="Q603" s="6">
        <v>0.2</v>
      </c>
      <c r="R603" s="6">
        <v>0.22000000000000003</v>
      </c>
    </row>
    <row r="604" ht="15.75" customHeight="1">
      <c r="A604" s="3">
        <v>603.0</v>
      </c>
      <c r="B604" s="3" t="s">
        <v>951</v>
      </c>
      <c r="C604" s="3" t="s">
        <v>1286</v>
      </c>
      <c r="D604" s="3" t="s">
        <v>1401</v>
      </c>
      <c r="E604" s="3" t="s">
        <v>1411</v>
      </c>
      <c r="F604" s="3" t="s">
        <v>1445</v>
      </c>
      <c r="G604" s="3" t="s">
        <v>22</v>
      </c>
      <c r="H604" s="3" t="s">
        <v>1404</v>
      </c>
      <c r="I604" s="3" t="s">
        <v>1413</v>
      </c>
      <c r="J604" s="3" t="s">
        <v>1446</v>
      </c>
      <c r="K604" s="3" t="s">
        <v>22</v>
      </c>
      <c r="L604" s="4">
        <v>0.14</v>
      </c>
      <c r="M604" s="5">
        <v>0.16</v>
      </c>
      <c r="N604" s="6">
        <v>0.12</v>
      </c>
      <c r="O604" s="6" t="s">
        <v>27</v>
      </c>
      <c r="P604" s="6">
        <v>0.12</v>
      </c>
      <c r="Q604" s="6">
        <v>0.12</v>
      </c>
      <c r="R604" s="6">
        <v>0.12</v>
      </c>
    </row>
    <row r="605" ht="15.75" customHeight="1">
      <c r="A605" s="3">
        <v>611.0</v>
      </c>
      <c r="B605" s="3" t="s">
        <v>951</v>
      </c>
      <c r="C605" s="3" t="s">
        <v>1286</v>
      </c>
      <c r="D605" s="3" t="s">
        <v>1401</v>
      </c>
      <c r="E605" s="3" t="s">
        <v>1419</v>
      </c>
      <c r="F605" s="3" t="s">
        <v>1447</v>
      </c>
      <c r="G605" s="3" t="s">
        <v>22</v>
      </c>
      <c r="H605" s="3" t="s">
        <v>1404</v>
      </c>
      <c r="I605" s="3" t="s">
        <v>1421</v>
      </c>
      <c r="J605" s="3" t="s">
        <v>1448</v>
      </c>
      <c r="K605" s="3" t="s">
        <v>22</v>
      </c>
      <c r="L605" s="4">
        <v>0.18</v>
      </c>
      <c r="M605" s="5">
        <v>0.21</v>
      </c>
      <c r="N605" s="6">
        <v>0.15</v>
      </c>
      <c r="O605" s="6">
        <v>0.010000000000000009</v>
      </c>
      <c r="P605" s="6">
        <v>0.15</v>
      </c>
      <c r="Q605" s="6">
        <v>0.15</v>
      </c>
      <c r="R605" s="6">
        <v>0.17600000000000002</v>
      </c>
    </row>
    <row r="606" ht="15.75" customHeight="1">
      <c r="A606" s="3">
        <v>854.0</v>
      </c>
      <c r="B606" s="3" t="s">
        <v>951</v>
      </c>
      <c r="C606" s="3" t="s">
        <v>1286</v>
      </c>
      <c r="D606" s="3" t="s">
        <v>1401</v>
      </c>
      <c r="E606" s="3" t="s">
        <v>1411</v>
      </c>
      <c r="F606" s="3" t="s">
        <v>1449</v>
      </c>
      <c r="G606" s="3" t="s">
        <v>22</v>
      </c>
      <c r="H606" s="3" t="s">
        <v>1404</v>
      </c>
      <c r="I606" s="3" t="s">
        <v>1413</v>
      </c>
      <c r="J606" s="3" t="s">
        <v>1450</v>
      </c>
      <c r="K606" s="3" t="s">
        <v>22</v>
      </c>
      <c r="L606" s="4">
        <v>0.14</v>
      </c>
      <c r="M606" s="5">
        <v>0.16</v>
      </c>
      <c r="N606" s="6">
        <v>0.12</v>
      </c>
      <c r="O606" s="6">
        <v>0.04000000000000001</v>
      </c>
      <c r="P606" s="6">
        <v>0.15</v>
      </c>
      <c r="Q606" s="6">
        <v>0.16</v>
      </c>
      <c r="R606" s="6">
        <v>0.17600000000000002</v>
      </c>
    </row>
    <row r="607" ht="15.75" customHeight="1">
      <c r="A607" s="3">
        <v>862.0</v>
      </c>
      <c r="B607" s="3" t="s">
        <v>951</v>
      </c>
      <c r="C607" s="3" t="s">
        <v>1286</v>
      </c>
      <c r="D607" s="3" t="s">
        <v>1401</v>
      </c>
      <c r="E607" s="3" t="s">
        <v>1425</v>
      </c>
      <c r="F607" s="3" t="s">
        <v>1451</v>
      </c>
      <c r="G607" s="3" t="s">
        <v>22</v>
      </c>
      <c r="H607" s="3" t="s">
        <v>1404</v>
      </c>
      <c r="I607" s="3" t="s">
        <v>1427</v>
      </c>
      <c r="J607" s="3" t="s">
        <v>1452</v>
      </c>
      <c r="K607" s="3" t="s">
        <v>22</v>
      </c>
      <c r="L607" s="4">
        <v>0.16</v>
      </c>
      <c r="M607" s="5">
        <v>0.18</v>
      </c>
      <c r="N607" s="6">
        <v>0.135</v>
      </c>
      <c r="O607" s="6">
        <v>0.024999999999999994</v>
      </c>
      <c r="P607" s="6">
        <v>0.15</v>
      </c>
      <c r="Q607" s="6">
        <v>0.16</v>
      </c>
      <c r="R607" s="6">
        <v>0.17600000000000002</v>
      </c>
    </row>
    <row r="608" ht="15.75" customHeight="1">
      <c r="A608" s="3">
        <v>865.0</v>
      </c>
      <c r="B608" s="3" t="s">
        <v>951</v>
      </c>
      <c r="C608" s="3" t="s">
        <v>1286</v>
      </c>
      <c r="D608" s="3" t="s">
        <v>1401</v>
      </c>
      <c r="E608" s="3" t="s">
        <v>1435</v>
      </c>
      <c r="F608" s="3" t="s">
        <v>1453</v>
      </c>
      <c r="G608" s="3" t="s">
        <v>22</v>
      </c>
      <c r="H608" s="3" t="s">
        <v>1404</v>
      </c>
      <c r="I608" s="3" t="s">
        <v>1437</v>
      </c>
      <c r="J608" s="3" t="s">
        <v>1454</v>
      </c>
      <c r="K608" s="3" t="s">
        <v>22</v>
      </c>
      <c r="L608" s="4">
        <v>0.18</v>
      </c>
      <c r="M608" s="5">
        <v>0.21</v>
      </c>
      <c r="N608" s="6">
        <v>0.15</v>
      </c>
      <c r="O608" s="6" t="s">
        <v>27</v>
      </c>
      <c r="P608" s="6">
        <v>0.15</v>
      </c>
      <c r="Q608" s="6">
        <v>0.15</v>
      </c>
      <c r="R608" s="6">
        <v>0.15</v>
      </c>
    </row>
    <row r="609" ht="15.75" customHeight="1">
      <c r="A609" s="3">
        <v>868.0</v>
      </c>
      <c r="B609" s="3" t="s">
        <v>951</v>
      </c>
      <c r="C609" s="3" t="s">
        <v>1286</v>
      </c>
      <c r="D609" s="3" t="s">
        <v>1401</v>
      </c>
      <c r="E609" s="3" t="s">
        <v>1419</v>
      </c>
      <c r="F609" s="3" t="s">
        <v>1455</v>
      </c>
      <c r="G609" s="3" t="s">
        <v>22</v>
      </c>
      <c r="H609" s="3" t="s">
        <v>1404</v>
      </c>
      <c r="I609" s="3" t="s">
        <v>1421</v>
      </c>
      <c r="J609" s="3" t="s">
        <v>1456</v>
      </c>
      <c r="K609" s="3" t="s">
        <v>22</v>
      </c>
      <c r="L609" s="4">
        <v>0.14</v>
      </c>
      <c r="M609" s="5">
        <v>0.16</v>
      </c>
      <c r="N609" s="6">
        <v>0.15</v>
      </c>
      <c r="O609" s="6" t="s">
        <v>27</v>
      </c>
      <c r="P609" s="6">
        <v>0.15</v>
      </c>
      <c r="Q609" s="6">
        <v>0.15</v>
      </c>
      <c r="R609" s="6">
        <v>0.15</v>
      </c>
    </row>
    <row r="610" ht="15.75" customHeight="1">
      <c r="A610" s="3">
        <v>1337.0</v>
      </c>
      <c r="B610" s="3" t="s">
        <v>951</v>
      </c>
      <c r="C610" s="3" t="s">
        <v>1286</v>
      </c>
      <c r="D610" s="3" t="s">
        <v>1401</v>
      </c>
      <c r="E610" s="3" t="s">
        <v>1435</v>
      </c>
      <c r="F610" s="3" t="s">
        <v>1457</v>
      </c>
      <c r="G610" s="3" t="s">
        <v>22</v>
      </c>
      <c r="H610" s="3" t="s">
        <v>1404</v>
      </c>
      <c r="I610" s="3" t="s">
        <v>1437</v>
      </c>
      <c r="J610" s="3" t="s">
        <v>1458</v>
      </c>
      <c r="K610" s="3" t="s">
        <v>22</v>
      </c>
      <c r="L610" s="4">
        <v>0.14</v>
      </c>
      <c r="M610" s="5">
        <v>0.16</v>
      </c>
      <c r="N610" s="6">
        <v>0.15</v>
      </c>
      <c r="O610" s="6" t="s">
        <v>27</v>
      </c>
      <c r="P610" s="6">
        <v>0.15</v>
      </c>
      <c r="Q610" s="6">
        <v>0.15</v>
      </c>
      <c r="R610" s="6">
        <v>0.15</v>
      </c>
    </row>
    <row r="611" ht="15.75" customHeight="1">
      <c r="A611" s="3">
        <v>2216.0</v>
      </c>
      <c r="B611" s="3" t="s">
        <v>951</v>
      </c>
      <c r="C611" s="3" t="s">
        <v>1286</v>
      </c>
      <c r="D611" s="3" t="s">
        <v>1401</v>
      </c>
      <c r="E611" s="3" t="s">
        <v>1402</v>
      </c>
      <c r="F611" s="3" t="s">
        <v>1459</v>
      </c>
      <c r="G611" s="3" t="s">
        <v>22</v>
      </c>
      <c r="H611" s="3" t="s">
        <v>1404</v>
      </c>
      <c r="I611" s="3" t="s">
        <v>1405</v>
      </c>
      <c r="J611" s="3" t="s">
        <v>1460</v>
      </c>
      <c r="K611" s="3" t="s">
        <v>22</v>
      </c>
      <c r="L611" s="4">
        <v>0.2</v>
      </c>
      <c r="M611" s="5">
        <v>0.23</v>
      </c>
      <c r="N611" s="6">
        <v>0.15</v>
      </c>
      <c r="O611" s="6" t="s">
        <v>27</v>
      </c>
      <c r="P611" s="6">
        <v>0.15</v>
      </c>
      <c r="Q611" s="6">
        <v>0.15</v>
      </c>
      <c r="R611" s="6">
        <v>0.15</v>
      </c>
    </row>
    <row r="612" ht="15.75" customHeight="1">
      <c r="A612" s="3">
        <v>2244.0</v>
      </c>
      <c r="B612" s="3" t="s">
        <v>951</v>
      </c>
      <c r="C612" s="3" t="s">
        <v>1286</v>
      </c>
      <c r="D612" s="3" t="s">
        <v>1401</v>
      </c>
      <c r="E612" s="3" t="s">
        <v>1461</v>
      </c>
      <c r="F612" s="3" t="s">
        <v>22</v>
      </c>
      <c r="G612" s="3" t="s">
        <v>22</v>
      </c>
      <c r="H612" s="3" t="s">
        <v>1404</v>
      </c>
      <c r="I612" s="3" t="s">
        <v>1462</v>
      </c>
      <c r="J612" s="3" t="s">
        <v>22</v>
      </c>
      <c r="K612" s="3" t="s">
        <v>22</v>
      </c>
      <c r="L612" s="4">
        <v>0.2</v>
      </c>
      <c r="M612" s="5">
        <v>0.23</v>
      </c>
      <c r="N612" s="6">
        <v>0.15</v>
      </c>
      <c r="O612" s="6" t="s">
        <v>27</v>
      </c>
      <c r="P612" s="6">
        <v>0.15</v>
      </c>
      <c r="Q612" s="6">
        <v>0.15</v>
      </c>
      <c r="R612" s="6">
        <v>0.15</v>
      </c>
    </row>
    <row r="613" ht="15.75" customHeight="1">
      <c r="A613" s="3">
        <v>2336.0</v>
      </c>
      <c r="B613" s="3" t="s">
        <v>951</v>
      </c>
      <c r="C613" s="3" t="s">
        <v>1286</v>
      </c>
      <c r="D613" s="3" t="s">
        <v>1401</v>
      </c>
      <c r="E613" s="3" t="s">
        <v>1419</v>
      </c>
      <c r="F613" s="3" t="s">
        <v>1463</v>
      </c>
      <c r="G613" s="3" t="s">
        <v>22</v>
      </c>
      <c r="H613" s="3" t="s">
        <v>1404</v>
      </c>
      <c r="I613" s="3" t="s">
        <v>1421</v>
      </c>
      <c r="J613" s="3" t="s">
        <v>1464</v>
      </c>
      <c r="K613" s="3" t="s">
        <v>22</v>
      </c>
      <c r="L613" s="4">
        <v>0.14</v>
      </c>
      <c r="M613" s="5">
        <v>0.16</v>
      </c>
      <c r="N613" s="6">
        <v>0.15</v>
      </c>
      <c r="O613" s="6">
        <v>0.010000000000000009</v>
      </c>
      <c r="P613" s="6">
        <v>0.15</v>
      </c>
      <c r="Q613" s="6">
        <v>0.15</v>
      </c>
      <c r="R613" s="6">
        <v>0.17600000000000002</v>
      </c>
    </row>
    <row r="614" ht="15.75" customHeight="1">
      <c r="A614" s="3">
        <v>2408.0</v>
      </c>
      <c r="B614" s="3" t="s">
        <v>951</v>
      </c>
      <c r="C614" s="3" t="s">
        <v>1286</v>
      </c>
      <c r="D614" s="3" t="s">
        <v>1401</v>
      </c>
      <c r="E614" s="3" t="s">
        <v>1425</v>
      </c>
      <c r="F614" s="3" t="s">
        <v>1465</v>
      </c>
      <c r="G614" s="3" t="s">
        <v>22</v>
      </c>
      <c r="H614" s="3" t="s">
        <v>1404</v>
      </c>
      <c r="I614" s="3" t="s">
        <v>1427</v>
      </c>
      <c r="J614" s="3" t="s">
        <v>1466</v>
      </c>
      <c r="K614" s="3" t="s">
        <v>22</v>
      </c>
      <c r="L614" s="4">
        <v>0.16</v>
      </c>
      <c r="M614" s="5">
        <v>0.18</v>
      </c>
      <c r="N614" s="6">
        <v>0.15</v>
      </c>
      <c r="O614" s="6">
        <v>0.010000000000000009</v>
      </c>
      <c r="P614" s="6">
        <v>0.15</v>
      </c>
      <c r="Q614" s="6">
        <v>0.15</v>
      </c>
      <c r="R614" s="6">
        <v>0.17600000000000002</v>
      </c>
    </row>
    <row r="615" ht="15.75" customHeight="1">
      <c r="A615" s="3">
        <v>2432.0</v>
      </c>
      <c r="B615" s="3" t="s">
        <v>951</v>
      </c>
      <c r="C615" s="3" t="s">
        <v>1286</v>
      </c>
      <c r="D615" s="3" t="s">
        <v>1401</v>
      </c>
      <c r="E615" s="3" t="s">
        <v>1431</v>
      </c>
      <c r="F615" s="3" t="s">
        <v>1467</v>
      </c>
      <c r="G615" s="3" t="s">
        <v>22</v>
      </c>
      <c r="H615" s="3" t="s">
        <v>1404</v>
      </c>
      <c r="I615" s="3" t="s">
        <v>1433</v>
      </c>
      <c r="J615" s="3" t="s">
        <v>1468</v>
      </c>
      <c r="K615" s="3" t="s">
        <v>22</v>
      </c>
      <c r="L615" s="4">
        <v>0.16</v>
      </c>
      <c r="M615" s="5">
        <v>0.18</v>
      </c>
      <c r="N615" s="6">
        <v>0.15</v>
      </c>
      <c r="O615" s="6">
        <v>0.010000000000000009</v>
      </c>
      <c r="P615" s="6">
        <v>0.15</v>
      </c>
      <c r="Q615" s="6">
        <v>0.15</v>
      </c>
      <c r="R615" s="6">
        <v>0.17600000000000002</v>
      </c>
    </row>
    <row r="616" ht="15.75" customHeight="1">
      <c r="A616" s="3">
        <v>2433.0</v>
      </c>
      <c r="B616" s="3" t="s">
        <v>951</v>
      </c>
      <c r="C616" s="3" t="s">
        <v>1286</v>
      </c>
      <c r="D616" s="3" t="s">
        <v>1401</v>
      </c>
      <c r="E616" s="3" t="s">
        <v>1431</v>
      </c>
      <c r="F616" s="3" t="s">
        <v>1469</v>
      </c>
      <c r="G616" s="3" t="s">
        <v>22</v>
      </c>
      <c r="H616" s="3" t="s">
        <v>1404</v>
      </c>
      <c r="I616" s="3" t="s">
        <v>1433</v>
      </c>
      <c r="J616" s="3" t="s">
        <v>1470</v>
      </c>
      <c r="K616" s="3" t="s">
        <v>22</v>
      </c>
      <c r="L616" s="4">
        <v>0.16</v>
      </c>
      <c r="M616" s="5">
        <v>0.18</v>
      </c>
      <c r="N616" s="6">
        <v>0.15</v>
      </c>
      <c r="O616" s="6">
        <v>0.010000000000000009</v>
      </c>
      <c r="P616" s="6">
        <v>0.15</v>
      </c>
      <c r="Q616" s="6">
        <v>0.15</v>
      </c>
      <c r="R616" s="6">
        <v>0.17600000000000002</v>
      </c>
    </row>
    <row r="617" ht="15.75" customHeight="1">
      <c r="A617" s="3">
        <v>2434.0</v>
      </c>
      <c r="B617" s="3" t="s">
        <v>951</v>
      </c>
      <c r="C617" s="3" t="s">
        <v>1286</v>
      </c>
      <c r="D617" s="3" t="s">
        <v>1401</v>
      </c>
      <c r="E617" s="3" t="s">
        <v>1431</v>
      </c>
      <c r="F617" s="3" t="s">
        <v>1471</v>
      </c>
      <c r="G617" s="3" t="s">
        <v>22</v>
      </c>
      <c r="H617" s="3" t="s">
        <v>1404</v>
      </c>
      <c r="I617" s="3" t="s">
        <v>1433</v>
      </c>
      <c r="J617" s="3" t="s">
        <v>1472</v>
      </c>
      <c r="K617" s="3" t="s">
        <v>22</v>
      </c>
      <c r="L617" s="4">
        <v>0.16</v>
      </c>
      <c r="M617" s="5">
        <v>0.18</v>
      </c>
      <c r="N617" s="6">
        <v>0.15</v>
      </c>
      <c r="O617" s="6">
        <v>0.010000000000000009</v>
      </c>
      <c r="P617" s="6">
        <v>0.15</v>
      </c>
      <c r="Q617" s="6">
        <v>0.15</v>
      </c>
      <c r="R617" s="6">
        <v>0.17600000000000002</v>
      </c>
    </row>
    <row r="618" ht="15.75" customHeight="1">
      <c r="A618" s="3">
        <v>2435.0</v>
      </c>
      <c r="B618" s="3" t="s">
        <v>951</v>
      </c>
      <c r="C618" s="3" t="s">
        <v>1286</v>
      </c>
      <c r="D618" s="3" t="s">
        <v>1401</v>
      </c>
      <c r="E618" s="3" t="s">
        <v>1402</v>
      </c>
      <c r="F618" s="3" t="s">
        <v>1473</v>
      </c>
      <c r="G618" s="3" t="s">
        <v>22</v>
      </c>
      <c r="H618" s="3" t="s">
        <v>1404</v>
      </c>
      <c r="I618" s="3" t="s">
        <v>1405</v>
      </c>
      <c r="J618" s="3" t="s">
        <v>1474</v>
      </c>
      <c r="K618" s="3" t="s">
        <v>22</v>
      </c>
      <c r="L618" s="4">
        <v>0.16</v>
      </c>
      <c r="M618" s="5">
        <v>0.18</v>
      </c>
      <c r="N618" s="6">
        <v>0.15</v>
      </c>
      <c r="O618" s="6">
        <v>0.010000000000000009</v>
      </c>
      <c r="P618" s="6">
        <v>0.15</v>
      </c>
      <c r="Q618" s="6">
        <v>0.15</v>
      </c>
      <c r="R618" s="6">
        <v>0.17600000000000002</v>
      </c>
    </row>
    <row r="619" ht="15.75" customHeight="1">
      <c r="A619" s="3">
        <v>2504.0</v>
      </c>
      <c r="B619" s="3" t="s">
        <v>951</v>
      </c>
      <c r="C619" s="3" t="s">
        <v>1286</v>
      </c>
      <c r="D619" s="3" t="s">
        <v>1401</v>
      </c>
      <c r="E619" s="3" t="s">
        <v>1402</v>
      </c>
      <c r="F619" s="3" t="s">
        <v>1475</v>
      </c>
      <c r="G619" s="3" t="s">
        <v>22</v>
      </c>
      <c r="H619" s="3" t="s">
        <v>1404</v>
      </c>
      <c r="I619" s="3" t="s">
        <v>1405</v>
      </c>
      <c r="J619" s="3" t="s">
        <v>1476</v>
      </c>
      <c r="K619" s="3" t="s">
        <v>22</v>
      </c>
      <c r="L619" s="4">
        <v>0.16</v>
      </c>
      <c r="M619" s="5">
        <v>0.18</v>
      </c>
      <c r="N619" s="6">
        <v>0.15</v>
      </c>
      <c r="O619" s="6">
        <v>0.010000000000000009</v>
      </c>
      <c r="P619" s="6">
        <v>0.15</v>
      </c>
      <c r="Q619" s="6">
        <v>0.15</v>
      </c>
      <c r="R619" s="6">
        <v>0.17600000000000002</v>
      </c>
    </row>
    <row r="620" ht="15.75" customHeight="1">
      <c r="A620" s="3">
        <v>2567.0</v>
      </c>
      <c r="B620" s="3" t="s">
        <v>951</v>
      </c>
      <c r="C620" s="3" t="s">
        <v>1286</v>
      </c>
      <c r="D620" s="3" t="s">
        <v>1401</v>
      </c>
      <c r="E620" s="3" t="s">
        <v>1402</v>
      </c>
      <c r="F620" s="3" t="s">
        <v>1477</v>
      </c>
      <c r="G620" s="3" t="s">
        <v>22</v>
      </c>
      <c r="H620" s="3" t="s">
        <v>1404</v>
      </c>
      <c r="I620" s="3" t="s">
        <v>1405</v>
      </c>
      <c r="J620" s="3" t="s">
        <v>1478</v>
      </c>
      <c r="K620" s="3" t="s">
        <v>22</v>
      </c>
      <c r="L620" s="4">
        <v>0.16</v>
      </c>
      <c r="M620" s="5">
        <v>0.18</v>
      </c>
      <c r="N620" s="6">
        <v>0.15</v>
      </c>
      <c r="O620" s="6" t="s">
        <v>27</v>
      </c>
      <c r="P620" s="6">
        <v>0.15</v>
      </c>
      <c r="Q620" s="6">
        <v>0.15</v>
      </c>
      <c r="R620" s="6">
        <v>0.15</v>
      </c>
    </row>
    <row r="621" ht="15.75" customHeight="1">
      <c r="A621" s="3">
        <v>2616.0</v>
      </c>
      <c r="B621" s="3" t="s">
        <v>951</v>
      </c>
      <c r="C621" s="3" t="s">
        <v>1286</v>
      </c>
      <c r="D621" s="3" t="s">
        <v>1401</v>
      </c>
      <c r="E621" s="3" t="s">
        <v>1402</v>
      </c>
      <c r="F621" s="3" t="s">
        <v>1479</v>
      </c>
      <c r="G621" s="3" t="s">
        <v>22</v>
      </c>
      <c r="H621" s="3" t="s">
        <v>1404</v>
      </c>
      <c r="I621" s="3" t="s">
        <v>1405</v>
      </c>
      <c r="J621" s="3" t="s">
        <v>1480</v>
      </c>
      <c r="K621" s="3" t="s">
        <v>22</v>
      </c>
      <c r="L621" s="4">
        <v>0.17</v>
      </c>
      <c r="M621" s="5">
        <v>0.2</v>
      </c>
      <c r="N621" s="6">
        <v>0.15</v>
      </c>
      <c r="O621" s="6" t="s">
        <v>27</v>
      </c>
      <c r="P621" s="6">
        <v>0.15</v>
      </c>
      <c r="Q621" s="6">
        <v>0.15</v>
      </c>
      <c r="R621" s="6">
        <v>0.15</v>
      </c>
    </row>
    <row r="622" ht="15.75" customHeight="1">
      <c r="A622" s="3">
        <v>2692.0</v>
      </c>
      <c r="B622" s="3" t="s">
        <v>951</v>
      </c>
      <c r="C622" s="3" t="s">
        <v>1286</v>
      </c>
      <c r="D622" s="3" t="s">
        <v>1401</v>
      </c>
      <c r="E622" s="3" t="s">
        <v>1402</v>
      </c>
      <c r="F622" s="3" t="s">
        <v>1481</v>
      </c>
      <c r="G622" s="3" t="s">
        <v>22</v>
      </c>
      <c r="H622" s="3" t="s">
        <v>1404</v>
      </c>
      <c r="I622" s="3" t="s">
        <v>1405</v>
      </c>
      <c r="J622" s="3" t="s">
        <v>1482</v>
      </c>
      <c r="K622" s="3" t="s">
        <v>22</v>
      </c>
      <c r="L622" s="4">
        <v>0.16</v>
      </c>
      <c r="M622" s="5">
        <v>0.18</v>
      </c>
      <c r="N622" s="6">
        <v>0.15</v>
      </c>
      <c r="O622" s="6" t="s">
        <v>27</v>
      </c>
      <c r="P622" s="6">
        <v>0.15</v>
      </c>
      <c r="Q622" s="6">
        <v>0.15</v>
      </c>
      <c r="R622" s="6">
        <v>0.15</v>
      </c>
    </row>
    <row r="623" ht="15.75" customHeight="1">
      <c r="A623" s="3">
        <v>3354.0</v>
      </c>
      <c r="B623" s="3" t="s">
        <v>951</v>
      </c>
      <c r="C623" s="3" t="s">
        <v>1286</v>
      </c>
      <c r="D623" s="3" t="s">
        <v>1401</v>
      </c>
      <c r="E623" s="3" t="s">
        <v>1402</v>
      </c>
      <c r="F623" s="3" t="s">
        <v>1483</v>
      </c>
      <c r="G623" s="3" t="s">
        <v>22</v>
      </c>
      <c r="H623" s="3" t="s">
        <v>1404</v>
      </c>
      <c r="I623" s="3" t="s">
        <v>1405</v>
      </c>
      <c r="J623" s="3" t="s">
        <v>1484</v>
      </c>
      <c r="K623" s="3" t="s">
        <v>22</v>
      </c>
      <c r="L623" s="4">
        <v>0.12</v>
      </c>
      <c r="M623" s="5">
        <v>0.14</v>
      </c>
      <c r="N623" s="6">
        <v>0.15</v>
      </c>
      <c r="O623" s="6">
        <v>0.010000000000000009</v>
      </c>
      <c r="P623" s="6">
        <v>0.15</v>
      </c>
      <c r="Q623" s="6">
        <v>0.15</v>
      </c>
      <c r="R623" s="6">
        <v>0.17600000000000002</v>
      </c>
    </row>
    <row r="624" ht="15.75" customHeight="1">
      <c r="A624" s="3">
        <v>3427.0</v>
      </c>
      <c r="B624" s="3" t="s">
        <v>951</v>
      </c>
      <c r="C624" s="3" t="s">
        <v>1286</v>
      </c>
      <c r="D624" s="3" t="s">
        <v>1401</v>
      </c>
      <c r="E624" s="3" t="s">
        <v>1402</v>
      </c>
      <c r="F624" s="3" t="s">
        <v>1485</v>
      </c>
      <c r="G624" s="3" t="s">
        <v>22</v>
      </c>
      <c r="H624" s="3" t="s">
        <v>1404</v>
      </c>
      <c r="I624" s="3" t="s">
        <v>1405</v>
      </c>
      <c r="J624" s="3" t="s">
        <v>1486</v>
      </c>
      <c r="K624" s="3" t="s">
        <v>22</v>
      </c>
      <c r="L624" s="4">
        <v>0.2</v>
      </c>
      <c r="M624" s="5">
        <v>0.23</v>
      </c>
      <c r="N624" s="6">
        <v>0.15</v>
      </c>
      <c r="O624" s="6" t="s">
        <v>27</v>
      </c>
      <c r="P624" s="6">
        <v>0.15</v>
      </c>
      <c r="Q624" s="6">
        <v>0.15</v>
      </c>
      <c r="R624" s="6">
        <v>0.15</v>
      </c>
    </row>
    <row r="625" ht="15.75" customHeight="1">
      <c r="A625" s="3">
        <v>3433.0</v>
      </c>
      <c r="B625" s="3" t="s">
        <v>951</v>
      </c>
      <c r="C625" s="3" t="s">
        <v>1286</v>
      </c>
      <c r="D625" s="3" t="s">
        <v>1401</v>
      </c>
      <c r="E625" s="3" t="s">
        <v>1402</v>
      </c>
      <c r="F625" s="3" t="s">
        <v>1487</v>
      </c>
      <c r="G625" s="3" t="s">
        <v>22</v>
      </c>
      <c r="H625" s="3" t="s">
        <v>1404</v>
      </c>
      <c r="I625" s="3" t="s">
        <v>1405</v>
      </c>
      <c r="J625" s="3" t="s">
        <v>1488</v>
      </c>
      <c r="K625" s="3" t="s">
        <v>22</v>
      </c>
      <c r="L625" s="4">
        <v>0.2</v>
      </c>
      <c r="M625" s="5">
        <v>0.23</v>
      </c>
      <c r="N625" s="6">
        <v>0.15</v>
      </c>
      <c r="O625" s="6" t="s">
        <v>27</v>
      </c>
      <c r="P625" s="6">
        <v>0.15</v>
      </c>
      <c r="Q625" s="6">
        <v>0.15</v>
      </c>
      <c r="R625" s="6">
        <v>0.15</v>
      </c>
    </row>
    <row r="626" ht="15.75" customHeight="1">
      <c r="A626" s="3">
        <v>3458.0</v>
      </c>
      <c r="B626" s="3" t="s">
        <v>951</v>
      </c>
      <c r="C626" s="3" t="s">
        <v>1286</v>
      </c>
      <c r="D626" s="3" t="s">
        <v>1401</v>
      </c>
      <c r="E626" s="3" t="s">
        <v>1431</v>
      </c>
      <c r="F626" s="3" t="s">
        <v>1489</v>
      </c>
      <c r="G626" s="3" t="s">
        <v>22</v>
      </c>
      <c r="H626" s="3" t="s">
        <v>1404</v>
      </c>
      <c r="I626" s="3" t="s">
        <v>1433</v>
      </c>
      <c r="J626" s="3" t="s">
        <v>1490</v>
      </c>
      <c r="K626" s="3" t="s">
        <v>22</v>
      </c>
      <c r="L626" s="4">
        <v>0.16</v>
      </c>
      <c r="M626" s="5">
        <v>0.18</v>
      </c>
      <c r="N626" s="6">
        <v>0.15</v>
      </c>
      <c r="O626" s="6" t="s">
        <v>27</v>
      </c>
      <c r="P626" s="6">
        <v>0.15</v>
      </c>
      <c r="Q626" s="6">
        <v>0.15</v>
      </c>
      <c r="R626" s="6">
        <v>0.15</v>
      </c>
    </row>
    <row r="627" ht="15.75" customHeight="1">
      <c r="A627" s="3">
        <v>3519.0</v>
      </c>
      <c r="B627" s="3" t="s">
        <v>951</v>
      </c>
      <c r="C627" s="3" t="s">
        <v>1286</v>
      </c>
      <c r="D627" s="3" t="s">
        <v>1401</v>
      </c>
      <c r="E627" s="3" t="s">
        <v>1419</v>
      </c>
      <c r="F627" s="3" t="s">
        <v>1491</v>
      </c>
      <c r="G627" s="3" t="s">
        <v>22</v>
      </c>
      <c r="H627" s="3" t="s">
        <v>1404</v>
      </c>
      <c r="I627" s="3" t="s">
        <v>1421</v>
      </c>
      <c r="J627" s="3" t="s">
        <v>1492</v>
      </c>
      <c r="K627" s="3" t="s">
        <v>22</v>
      </c>
      <c r="L627" s="4">
        <v>0.18</v>
      </c>
      <c r="M627" s="5">
        <v>0.21</v>
      </c>
      <c r="N627" s="6">
        <v>0.15</v>
      </c>
      <c r="O627" s="6" t="s">
        <v>27</v>
      </c>
      <c r="P627" s="6">
        <v>0.15</v>
      </c>
      <c r="Q627" s="6">
        <v>0.15</v>
      </c>
      <c r="R627" s="6">
        <v>0.15</v>
      </c>
    </row>
    <row r="628" ht="15.75" customHeight="1">
      <c r="A628" s="3">
        <v>3897.0</v>
      </c>
      <c r="B628" s="3" t="s">
        <v>951</v>
      </c>
      <c r="C628" s="3" t="s">
        <v>1286</v>
      </c>
      <c r="D628" s="3" t="s">
        <v>1401</v>
      </c>
      <c r="E628" s="3" t="s">
        <v>1411</v>
      </c>
      <c r="F628" s="3" t="s">
        <v>1493</v>
      </c>
      <c r="G628" s="3" t="s">
        <v>22</v>
      </c>
      <c r="H628" s="3" t="s">
        <v>1404</v>
      </c>
      <c r="I628" s="3" t="s">
        <v>1413</v>
      </c>
      <c r="J628" s="3" t="s">
        <v>1494</v>
      </c>
      <c r="K628" s="3" t="s">
        <v>22</v>
      </c>
      <c r="L628" s="4">
        <v>0.18</v>
      </c>
      <c r="M628" s="5">
        <v>0.21</v>
      </c>
      <c r="N628" s="6">
        <v>0.15</v>
      </c>
      <c r="O628" s="6" t="s">
        <v>27</v>
      </c>
      <c r="P628" s="6">
        <v>0.15</v>
      </c>
      <c r="Q628" s="6">
        <v>0.15</v>
      </c>
      <c r="R628" s="6">
        <v>0.15</v>
      </c>
    </row>
    <row r="629" ht="15.75" customHeight="1">
      <c r="A629" s="3">
        <v>312.0</v>
      </c>
      <c r="B629" s="3" t="s">
        <v>951</v>
      </c>
      <c r="C629" s="3" t="s">
        <v>1286</v>
      </c>
      <c r="D629" s="3" t="s">
        <v>1495</v>
      </c>
      <c r="E629" s="3" t="s">
        <v>1496</v>
      </c>
      <c r="F629" s="3" t="s">
        <v>1497</v>
      </c>
      <c r="G629" s="3" t="s">
        <v>22</v>
      </c>
      <c r="H629" s="3" t="s">
        <v>1498</v>
      </c>
      <c r="I629" s="3" t="s">
        <v>1499</v>
      </c>
      <c r="J629" s="3" t="s">
        <v>1500</v>
      </c>
      <c r="K629" s="3" t="s">
        <v>22</v>
      </c>
      <c r="L629" s="4">
        <v>0.12</v>
      </c>
      <c r="M629" s="5">
        <v>0.14</v>
      </c>
      <c r="N629" s="6">
        <v>0.15</v>
      </c>
      <c r="O629" s="6" t="s">
        <v>27</v>
      </c>
      <c r="P629" s="6">
        <v>0.15</v>
      </c>
      <c r="Q629" s="6">
        <v>0.15</v>
      </c>
      <c r="R629" s="6">
        <v>0.15</v>
      </c>
    </row>
    <row r="630" ht="15.75" customHeight="1">
      <c r="A630" s="3">
        <v>313.0</v>
      </c>
      <c r="B630" s="3" t="s">
        <v>951</v>
      </c>
      <c r="C630" s="3" t="s">
        <v>1286</v>
      </c>
      <c r="D630" s="3" t="s">
        <v>1495</v>
      </c>
      <c r="E630" s="3" t="s">
        <v>1501</v>
      </c>
      <c r="F630" s="3" t="s">
        <v>1502</v>
      </c>
      <c r="G630" s="3" t="s">
        <v>22</v>
      </c>
      <c r="H630" s="3" t="s">
        <v>1498</v>
      </c>
      <c r="I630" s="3" t="s">
        <v>1503</v>
      </c>
      <c r="J630" s="3" t="s">
        <v>1504</v>
      </c>
      <c r="K630" s="3" t="s">
        <v>22</v>
      </c>
      <c r="L630" s="4">
        <v>0.14</v>
      </c>
      <c r="M630" s="5">
        <v>0.16</v>
      </c>
      <c r="N630" s="6">
        <v>0.15</v>
      </c>
      <c r="O630" s="6" t="s">
        <v>27</v>
      </c>
      <c r="P630" s="6">
        <v>0.15</v>
      </c>
      <c r="Q630" s="6">
        <v>0.15</v>
      </c>
      <c r="R630" s="6">
        <v>0.15</v>
      </c>
    </row>
    <row r="631" ht="15.75" customHeight="1">
      <c r="A631" s="3">
        <v>314.0</v>
      </c>
      <c r="B631" s="3" t="s">
        <v>951</v>
      </c>
      <c r="C631" s="3" t="s">
        <v>1286</v>
      </c>
      <c r="D631" s="3" t="s">
        <v>1495</v>
      </c>
      <c r="E631" s="3" t="s">
        <v>1501</v>
      </c>
      <c r="F631" s="3" t="s">
        <v>1505</v>
      </c>
      <c r="G631" s="3" t="s">
        <v>22</v>
      </c>
      <c r="H631" s="3" t="s">
        <v>1498</v>
      </c>
      <c r="I631" s="3" t="s">
        <v>1503</v>
      </c>
      <c r="J631" s="3" t="s">
        <v>1506</v>
      </c>
      <c r="K631" s="3" t="s">
        <v>22</v>
      </c>
      <c r="L631" s="4">
        <v>0.14</v>
      </c>
      <c r="M631" s="5">
        <v>0.16</v>
      </c>
      <c r="N631" s="6">
        <v>0.15</v>
      </c>
      <c r="O631" s="6" t="s">
        <v>27</v>
      </c>
      <c r="P631" s="6">
        <v>0.15</v>
      </c>
      <c r="Q631" s="6">
        <v>0.15</v>
      </c>
      <c r="R631" s="6">
        <v>0.15</v>
      </c>
    </row>
    <row r="632" ht="15.75" customHeight="1">
      <c r="A632" s="3">
        <v>325.0</v>
      </c>
      <c r="B632" s="3" t="s">
        <v>951</v>
      </c>
      <c r="C632" s="3" t="s">
        <v>1286</v>
      </c>
      <c r="D632" s="3" t="s">
        <v>1495</v>
      </c>
      <c r="E632" s="3" t="s">
        <v>1507</v>
      </c>
      <c r="F632" s="3" t="s">
        <v>1508</v>
      </c>
      <c r="G632" s="3" t="s">
        <v>22</v>
      </c>
      <c r="H632" s="3" t="s">
        <v>1498</v>
      </c>
      <c r="I632" s="3" t="s">
        <v>1509</v>
      </c>
      <c r="J632" s="3" t="s">
        <v>1510</v>
      </c>
      <c r="K632" s="3" t="s">
        <v>22</v>
      </c>
      <c r="L632" s="4">
        <v>0.16</v>
      </c>
      <c r="M632" s="5">
        <v>0.18</v>
      </c>
      <c r="N632" s="6">
        <v>0.15</v>
      </c>
      <c r="O632" s="6" t="s">
        <v>27</v>
      </c>
      <c r="P632" s="6">
        <v>0.15</v>
      </c>
      <c r="Q632" s="6">
        <v>0.15</v>
      </c>
      <c r="R632" s="6">
        <v>0.15</v>
      </c>
    </row>
    <row r="633" ht="15.75" customHeight="1">
      <c r="A633" s="3">
        <v>379.0</v>
      </c>
      <c r="B633" s="3" t="s">
        <v>951</v>
      </c>
      <c r="C633" s="3" t="s">
        <v>1286</v>
      </c>
      <c r="D633" s="3" t="s">
        <v>1495</v>
      </c>
      <c r="E633" s="3" t="s">
        <v>1511</v>
      </c>
      <c r="F633" s="3" t="s">
        <v>1512</v>
      </c>
      <c r="G633" s="3" t="s">
        <v>22</v>
      </c>
      <c r="H633" s="3" t="s">
        <v>1498</v>
      </c>
      <c r="I633" s="3" t="s">
        <v>1513</v>
      </c>
      <c r="J633" s="3" t="s">
        <v>1514</v>
      </c>
      <c r="K633" s="3" t="s">
        <v>22</v>
      </c>
      <c r="L633" s="4">
        <v>0.14</v>
      </c>
      <c r="M633" s="5">
        <v>0.16</v>
      </c>
      <c r="N633" s="6">
        <v>0.15</v>
      </c>
      <c r="O633" s="6" t="s">
        <v>27</v>
      </c>
      <c r="P633" s="6">
        <v>0.15</v>
      </c>
      <c r="Q633" s="6">
        <v>0.15</v>
      </c>
      <c r="R633" s="6">
        <v>0.15</v>
      </c>
    </row>
    <row r="634" ht="15.75" customHeight="1">
      <c r="A634" s="3">
        <v>381.0</v>
      </c>
      <c r="B634" s="3" t="s">
        <v>951</v>
      </c>
      <c r="C634" s="3" t="s">
        <v>1286</v>
      </c>
      <c r="D634" s="3" t="s">
        <v>1495</v>
      </c>
      <c r="E634" s="3" t="s">
        <v>1515</v>
      </c>
      <c r="F634" s="3" t="s">
        <v>1516</v>
      </c>
      <c r="G634" s="3" t="s">
        <v>22</v>
      </c>
      <c r="H634" s="3" t="s">
        <v>1498</v>
      </c>
      <c r="I634" s="3" t="s">
        <v>1517</v>
      </c>
      <c r="J634" s="3" t="s">
        <v>1518</v>
      </c>
      <c r="K634" s="3" t="s">
        <v>22</v>
      </c>
      <c r="L634" s="4">
        <v>0.14</v>
      </c>
      <c r="M634" s="5">
        <v>0.16</v>
      </c>
      <c r="N634" s="6">
        <v>0.15</v>
      </c>
      <c r="O634" s="6" t="s">
        <v>27</v>
      </c>
      <c r="P634" s="6">
        <v>0.15</v>
      </c>
      <c r="Q634" s="6">
        <v>0.15</v>
      </c>
      <c r="R634" s="6">
        <v>0.15</v>
      </c>
    </row>
    <row r="635" ht="15.75" customHeight="1">
      <c r="A635" s="3">
        <v>382.0</v>
      </c>
      <c r="B635" s="3" t="s">
        <v>951</v>
      </c>
      <c r="C635" s="3" t="s">
        <v>1286</v>
      </c>
      <c r="D635" s="3" t="s">
        <v>1495</v>
      </c>
      <c r="E635" s="3" t="s">
        <v>1515</v>
      </c>
      <c r="F635" s="3" t="s">
        <v>1519</v>
      </c>
      <c r="G635" s="3" t="s">
        <v>22</v>
      </c>
      <c r="H635" s="3" t="s">
        <v>1498</v>
      </c>
      <c r="I635" s="3" t="s">
        <v>1517</v>
      </c>
      <c r="J635" s="3" t="s">
        <v>1520</v>
      </c>
      <c r="K635" s="3" t="s">
        <v>22</v>
      </c>
      <c r="L635" s="4">
        <v>0.14</v>
      </c>
      <c r="M635" s="5">
        <v>0.16</v>
      </c>
      <c r="N635" s="6">
        <v>0.15</v>
      </c>
      <c r="O635" s="6" t="s">
        <v>27</v>
      </c>
      <c r="P635" s="6">
        <v>0.15</v>
      </c>
      <c r="Q635" s="6">
        <v>0.15</v>
      </c>
      <c r="R635" s="6">
        <v>0.15</v>
      </c>
    </row>
    <row r="636" ht="15.75" customHeight="1">
      <c r="A636" s="3">
        <v>383.0</v>
      </c>
      <c r="B636" s="3" t="s">
        <v>951</v>
      </c>
      <c r="C636" s="3" t="s">
        <v>1286</v>
      </c>
      <c r="D636" s="3" t="s">
        <v>1495</v>
      </c>
      <c r="E636" s="3" t="s">
        <v>1521</v>
      </c>
      <c r="F636" s="3" t="s">
        <v>1522</v>
      </c>
      <c r="G636" s="3" t="s">
        <v>22</v>
      </c>
      <c r="H636" s="3" t="s">
        <v>1498</v>
      </c>
      <c r="I636" s="3" t="s">
        <v>1523</v>
      </c>
      <c r="J636" s="3" t="s">
        <v>1524</v>
      </c>
      <c r="K636" s="3" t="s">
        <v>22</v>
      </c>
      <c r="L636" s="4">
        <v>0.14</v>
      </c>
      <c r="M636" s="5">
        <v>0.16</v>
      </c>
      <c r="N636" s="6">
        <v>0.15</v>
      </c>
      <c r="O636" s="6" t="s">
        <v>27</v>
      </c>
      <c r="P636" s="6">
        <v>0.15</v>
      </c>
      <c r="Q636" s="6">
        <v>0.15</v>
      </c>
      <c r="R636" s="6">
        <v>0.15</v>
      </c>
    </row>
    <row r="637" ht="15.75" customHeight="1">
      <c r="A637" s="3">
        <v>384.0</v>
      </c>
      <c r="B637" s="3" t="s">
        <v>951</v>
      </c>
      <c r="C637" s="3" t="s">
        <v>1286</v>
      </c>
      <c r="D637" s="3" t="s">
        <v>1495</v>
      </c>
      <c r="E637" s="3" t="s">
        <v>1525</v>
      </c>
      <c r="F637" s="3" t="s">
        <v>1526</v>
      </c>
      <c r="G637" s="3" t="s">
        <v>22</v>
      </c>
      <c r="H637" s="3" t="s">
        <v>1498</v>
      </c>
      <c r="I637" s="3" t="s">
        <v>1527</v>
      </c>
      <c r="J637" s="3" t="s">
        <v>1528</v>
      </c>
      <c r="K637" s="3" t="s">
        <v>22</v>
      </c>
      <c r="L637" s="4">
        <v>0.16</v>
      </c>
      <c r="M637" s="5">
        <v>0.18</v>
      </c>
      <c r="N637" s="6">
        <v>0.15</v>
      </c>
      <c r="O637" s="6" t="s">
        <v>27</v>
      </c>
      <c r="P637" s="6">
        <v>0.15</v>
      </c>
      <c r="Q637" s="6">
        <v>0.15</v>
      </c>
      <c r="R637" s="6">
        <v>0.15</v>
      </c>
    </row>
    <row r="638" ht="15.75" customHeight="1">
      <c r="A638" s="3">
        <v>385.0</v>
      </c>
      <c r="B638" s="3" t="s">
        <v>951</v>
      </c>
      <c r="C638" s="3" t="s">
        <v>1286</v>
      </c>
      <c r="D638" s="3" t="s">
        <v>1495</v>
      </c>
      <c r="E638" s="3" t="s">
        <v>1501</v>
      </c>
      <c r="F638" s="3" t="s">
        <v>1529</v>
      </c>
      <c r="G638" s="3" t="s">
        <v>22</v>
      </c>
      <c r="H638" s="3" t="s">
        <v>1498</v>
      </c>
      <c r="I638" s="3" t="s">
        <v>1503</v>
      </c>
      <c r="J638" s="3" t="s">
        <v>1530</v>
      </c>
      <c r="K638" s="3" t="s">
        <v>22</v>
      </c>
      <c r="L638" s="4">
        <v>0.14</v>
      </c>
      <c r="M638" s="5">
        <v>0.16</v>
      </c>
      <c r="N638" s="6">
        <v>0.15</v>
      </c>
      <c r="O638" s="6" t="s">
        <v>27</v>
      </c>
      <c r="P638" s="6">
        <v>0.15</v>
      </c>
      <c r="Q638" s="6">
        <v>0.15</v>
      </c>
      <c r="R638" s="6">
        <v>0.15</v>
      </c>
    </row>
    <row r="639" ht="15.75" customHeight="1">
      <c r="A639" s="3">
        <v>386.0</v>
      </c>
      <c r="B639" s="3" t="s">
        <v>951</v>
      </c>
      <c r="C639" s="3" t="s">
        <v>1286</v>
      </c>
      <c r="D639" s="3" t="s">
        <v>1495</v>
      </c>
      <c r="E639" s="3" t="s">
        <v>1515</v>
      </c>
      <c r="F639" s="3" t="s">
        <v>1531</v>
      </c>
      <c r="G639" s="3" t="s">
        <v>22</v>
      </c>
      <c r="H639" s="3" t="s">
        <v>1498</v>
      </c>
      <c r="I639" s="3" t="s">
        <v>1517</v>
      </c>
      <c r="J639" s="3" t="s">
        <v>1532</v>
      </c>
      <c r="K639" s="3" t="s">
        <v>22</v>
      </c>
      <c r="L639" s="4">
        <v>0.14</v>
      </c>
      <c r="M639" s="5">
        <v>0.16</v>
      </c>
      <c r="N639" s="6">
        <v>0.15</v>
      </c>
      <c r="O639" s="6">
        <v>0.05000000000000002</v>
      </c>
      <c r="P639" s="6">
        <v>0.19</v>
      </c>
      <c r="Q639" s="6">
        <v>0.2</v>
      </c>
      <c r="R639" s="6">
        <v>0.22000000000000003</v>
      </c>
    </row>
    <row r="640" ht="15.75" customHeight="1">
      <c r="A640" s="3">
        <v>423.0</v>
      </c>
      <c r="B640" s="3" t="s">
        <v>951</v>
      </c>
      <c r="C640" s="3" t="s">
        <v>1286</v>
      </c>
      <c r="D640" s="3" t="s">
        <v>1495</v>
      </c>
      <c r="E640" s="3" t="s">
        <v>1525</v>
      </c>
      <c r="F640" s="3" t="s">
        <v>1533</v>
      </c>
      <c r="G640" s="3" t="s">
        <v>22</v>
      </c>
      <c r="H640" s="3" t="s">
        <v>1498</v>
      </c>
      <c r="I640" s="3" t="s">
        <v>1527</v>
      </c>
      <c r="J640" s="3" t="s">
        <v>1534</v>
      </c>
      <c r="K640" s="3" t="s">
        <v>22</v>
      </c>
      <c r="L640" s="4">
        <v>0.16</v>
      </c>
      <c r="M640" s="5">
        <v>0.18</v>
      </c>
      <c r="N640" s="6">
        <v>0.15</v>
      </c>
      <c r="O640" s="6">
        <v>0.03</v>
      </c>
      <c r="P640" s="6">
        <v>0.16999999999999998</v>
      </c>
      <c r="Q640" s="6">
        <v>0.18</v>
      </c>
      <c r="R640" s="6">
        <v>0.198</v>
      </c>
    </row>
    <row r="641" ht="15.75" customHeight="1">
      <c r="A641" s="3">
        <v>424.0</v>
      </c>
      <c r="B641" s="3" t="s">
        <v>951</v>
      </c>
      <c r="C641" s="3" t="s">
        <v>1286</v>
      </c>
      <c r="D641" s="3" t="s">
        <v>1495</v>
      </c>
      <c r="E641" s="3" t="s">
        <v>1535</v>
      </c>
      <c r="F641" s="3" t="s">
        <v>1536</v>
      </c>
      <c r="G641" s="3" t="s">
        <v>22</v>
      </c>
      <c r="H641" s="3" t="s">
        <v>1498</v>
      </c>
      <c r="I641" s="3" t="s">
        <v>1537</v>
      </c>
      <c r="J641" s="3" t="s">
        <v>1538</v>
      </c>
      <c r="K641" s="3" t="s">
        <v>22</v>
      </c>
      <c r="L641" s="4">
        <v>0.14</v>
      </c>
      <c r="M641" s="5">
        <v>0.16</v>
      </c>
      <c r="N641" s="6">
        <v>0.15</v>
      </c>
      <c r="O641" s="6" t="s">
        <v>27</v>
      </c>
      <c r="P641" s="6">
        <v>0.15</v>
      </c>
      <c r="Q641" s="6">
        <v>0.15</v>
      </c>
      <c r="R641" s="6">
        <v>0.15</v>
      </c>
    </row>
    <row r="642" ht="15.75" customHeight="1">
      <c r="A642" s="3">
        <v>425.0</v>
      </c>
      <c r="B642" s="3" t="s">
        <v>951</v>
      </c>
      <c r="C642" s="3" t="s">
        <v>1286</v>
      </c>
      <c r="D642" s="3" t="s">
        <v>1495</v>
      </c>
      <c r="E642" s="3" t="s">
        <v>1535</v>
      </c>
      <c r="F642" s="3" t="s">
        <v>1539</v>
      </c>
      <c r="G642" s="3" t="s">
        <v>22</v>
      </c>
      <c r="H642" s="3" t="s">
        <v>1498</v>
      </c>
      <c r="I642" s="3" t="s">
        <v>1537</v>
      </c>
      <c r="J642" s="3" t="s">
        <v>1540</v>
      </c>
      <c r="K642" s="3" t="s">
        <v>22</v>
      </c>
      <c r="L642" s="4">
        <v>0.14</v>
      </c>
      <c r="M642" s="5">
        <v>0.16</v>
      </c>
      <c r="N642" s="6">
        <v>0.15</v>
      </c>
      <c r="O642" s="6">
        <v>0.03</v>
      </c>
      <c r="P642" s="6">
        <v>0.16999999999999998</v>
      </c>
      <c r="Q642" s="6">
        <v>0.18</v>
      </c>
      <c r="R642" s="6">
        <v>0.198</v>
      </c>
    </row>
    <row r="643" ht="15.75" customHeight="1">
      <c r="A643" s="3">
        <v>457.0</v>
      </c>
      <c r="B643" s="3" t="s">
        <v>951</v>
      </c>
      <c r="C643" s="3" t="s">
        <v>1286</v>
      </c>
      <c r="D643" s="3" t="s">
        <v>1495</v>
      </c>
      <c r="E643" s="3" t="s">
        <v>1541</v>
      </c>
      <c r="F643" s="3" t="s">
        <v>1542</v>
      </c>
      <c r="G643" s="3" t="s">
        <v>22</v>
      </c>
      <c r="H643" s="3" t="s">
        <v>1498</v>
      </c>
      <c r="I643" s="3" t="s">
        <v>1543</v>
      </c>
      <c r="J643" s="3" t="s">
        <v>1544</v>
      </c>
      <c r="K643" s="3" t="s">
        <v>22</v>
      </c>
      <c r="L643" s="4">
        <v>0.12</v>
      </c>
      <c r="M643" s="5">
        <v>0.14</v>
      </c>
      <c r="N643" s="6">
        <v>0.15</v>
      </c>
      <c r="O643" s="6">
        <v>0.03</v>
      </c>
      <c r="P643" s="6">
        <v>0.16999999999999998</v>
      </c>
      <c r="Q643" s="6">
        <v>0.18</v>
      </c>
      <c r="R643" s="6">
        <v>0.198</v>
      </c>
    </row>
    <row r="644" ht="15.75" customHeight="1">
      <c r="A644" s="3">
        <v>530.0</v>
      </c>
      <c r="B644" s="3" t="s">
        <v>951</v>
      </c>
      <c r="C644" s="3" t="s">
        <v>1286</v>
      </c>
      <c r="D644" s="3" t="s">
        <v>1495</v>
      </c>
      <c r="E644" s="3" t="s">
        <v>1511</v>
      </c>
      <c r="F644" s="3" t="s">
        <v>1545</v>
      </c>
      <c r="G644" s="3" t="s">
        <v>22</v>
      </c>
      <c r="H644" s="3" t="s">
        <v>1498</v>
      </c>
      <c r="I644" s="3" t="s">
        <v>1513</v>
      </c>
      <c r="J644" s="3" t="s">
        <v>1546</v>
      </c>
      <c r="K644" s="3" t="s">
        <v>22</v>
      </c>
      <c r="L644" s="4">
        <v>0.14</v>
      </c>
      <c r="M644" s="5">
        <v>0.16</v>
      </c>
      <c r="N644" s="6">
        <v>0.15</v>
      </c>
      <c r="O644" s="6">
        <v>0.010000000000000009</v>
      </c>
      <c r="P644" s="6">
        <v>0.15</v>
      </c>
      <c r="Q644" s="6">
        <v>0.15</v>
      </c>
      <c r="R644" s="6">
        <v>0.17600000000000002</v>
      </c>
    </row>
    <row r="645" ht="15.75" customHeight="1">
      <c r="A645" s="3">
        <v>532.0</v>
      </c>
      <c r="B645" s="3" t="s">
        <v>951</v>
      </c>
      <c r="C645" s="3" t="s">
        <v>1286</v>
      </c>
      <c r="D645" s="3" t="s">
        <v>1495</v>
      </c>
      <c r="E645" s="3" t="s">
        <v>1501</v>
      </c>
      <c r="F645" s="3" t="s">
        <v>1547</v>
      </c>
      <c r="G645" s="3" t="s">
        <v>22</v>
      </c>
      <c r="H645" s="3" t="s">
        <v>1498</v>
      </c>
      <c r="I645" s="3" t="s">
        <v>1503</v>
      </c>
      <c r="J645" s="3" t="s">
        <v>1548</v>
      </c>
      <c r="K645" s="3" t="s">
        <v>22</v>
      </c>
      <c r="L645" s="4">
        <v>0.14</v>
      </c>
      <c r="M645" s="5">
        <v>0.16</v>
      </c>
      <c r="N645" s="6">
        <v>0.15</v>
      </c>
      <c r="O645" s="6">
        <v>0.010000000000000009</v>
      </c>
      <c r="P645" s="6">
        <v>0.15</v>
      </c>
      <c r="Q645" s="6">
        <v>0.15</v>
      </c>
      <c r="R645" s="6">
        <v>0.17600000000000002</v>
      </c>
    </row>
    <row r="646" ht="15.75" customHeight="1">
      <c r="A646" s="3">
        <v>533.0</v>
      </c>
      <c r="B646" s="3" t="s">
        <v>951</v>
      </c>
      <c r="C646" s="3" t="s">
        <v>1286</v>
      </c>
      <c r="D646" s="3" t="s">
        <v>1495</v>
      </c>
      <c r="E646" s="3" t="s">
        <v>1507</v>
      </c>
      <c r="F646" s="3" t="s">
        <v>1549</v>
      </c>
      <c r="G646" s="3" t="s">
        <v>22</v>
      </c>
      <c r="H646" s="3" t="s">
        <v>1498</v>
      </c>
      <c r="I646" s="3" t="s">
        <v>1509</v>
      </c>
      <c r="J646" s="3" t="s">
        <v>1550</v>
      </c>
      <c r="K646" s="3" t="s">
        <v>22</v>
      </c>
      <c r="L646" s="4">
        <v>0.16</v>
      </c>
      <c r="M646" s="5">
        <v>0.18</v>
      </c>
      <c r="N646" s="6">
        <v>0.15</v>
      </c>
      <c r="O646" s="6">
        <v>0.010000000000000009</v>
      </c>
      <c r="P646" s="6">
        <v>0.15</v>
      </c>
      <c r="Q646" s="6">
        <v>0.15</v>
      </c>
      <c r="R646" s="6">
        <v>0.17600000000000002</v>
      </c>
    </row>
    <row r="647" ht="15.75" customHeight="1">
      <c r="A647" s="3">
        <v>534.0</v>
      </c>
      <c r="B647" s="3" t="s">
        <v>951</v>
      </c>
      <c r="C647" s="3" t="s">
        <v>1286</v>
      </c>
      <c r="D647" s="3" t="s">
        <v>1495</v>
      </c>
      <c r="E647" s="3" t="s">
        <v>1521</v>
      </c>
      <c r="F647" s="3" t="s">
        <v>1551</v>
      </c>
      <c r="G647" s="3" t="s">
        <v>22</v>
      </c>
      <c r="H647" s="3" t="s">
        <v>1498</v>
      </c>
      <c r="I647" s="3" t="s">
        <v>1523</v>
      </c>
      <c r="J647" s="3" t="s">
        <v>1552</v>
      </c>
      <c r="K647" s="3" t="s">
        <v>22</v>
      </c>
      <c r="L647" s="4">
        <v>0.14</v>
      </c>
      <c r="M647" s="5">
        <v>0.16</v>
      </c>
      <c r="N647" s="6">
        <v>0.15</v>
      </c>
      <c r="O647" s="6" t="s">
        <v>27</v>
      </c>
      <c r="P647" s="6">
        <v>0.15</v>
      </c>
      <c r="Q647" s="6">
        <v>0.15</v>
      </c>
      <c r="R647" s="6">
        <v>0.15</v>
      </c>
    </row>
    <row r="648" ht="15.75" customHeight="1">
      <c r="A648" s="3">
        <v>535.0</v>
      </c>
      <c r="B648" s="3" t="s">
        <v>951</v>
      </c>
      <c r="C648" s="3" t="s">
        <v>1286</v>
      </c>
      <c r="D648" s="3" t="s">
        <v>1495</v>
      </c>
      <c r="E648" s="3" t="s">
        <v>1515</v>
      </c>
      <c r="F648" s="3" t="s">
        <v>1553</v>
      </c>
      <c r="G648" s="3" t="s">
        <v>22</v>
      </c>
      <c r="H648" s="3" t="s">
        <v>1498</v>
      </c>
      <c r="I648" s="3" t="s">
        <v>1517</v>
      </c>
      <c r="J648" s="3" t="s">
        <v>1554</v>
      </c>
      <c r="K648" s="3" t="s">
        <v>22</v>
      </c>
      <c r="L648" s="4">
        <v>0.14</v>
      </c>
      <c r="M648" s="5">
        <v>0.16</v>
      </c>
      <c r="N648" s="6">
        <v>0.13999999999999999</v>
      </c>
      <c r="O648" s="6" t="s">
        <v>27</v>
      </c>
      <c r="P648" s="6">
        <v>0.13999999999999999</v>
      </c>
      <c r="Q648" s="6">
        <v>0.13999999999999999</v>
      </c>
      <c r="R648" s="6">
        <v>0.13999999999999999</v>
      </c>
    </row>
    <row r="649" ht="15.75" customHeight="1">
      <c r="A649" s="3">
        <v>548.0</v>
      </c>
      <c r="B649" s="3" t="s">
        <v>951</v>
      </c>
      <c r="C649" s="3" t="s">
        <v>1286</v>
      </c>
      <c r="D649" s="3" t="s">
        <v>1495</v>
      </c>
      <c r="E649" s="3" t="s">
        <v>1507</v>
      </c>
      <c r="F649" s="3" t="s">
        <v>1555</v>
      </c>
      <c r="G649" s="3" t="s">
        <v>22</v>
      </c>
      <c r="H649" s="3" t="s">
        <v>1498</v>
      </c>
      <c r="I649" s="3" t="s">
        <v>1509</v>
      </c>
      <c r="J649" s="3" t="s">
        <v>1556</v>
      </c>
      <c r="K649" s="3" t="s">
        <v>22</v>
      </c>
      <c r="L649" s="4">
        <v>0.16</v>
      </c>
      <c r="M649" s="5">
        <v>0.18</v>
      </c>
      <c r="N649" s="6">
        <v>0.15</v>
      </c>
      <c r="O649" s="6" t="s">
        <v>27</v>
      </c>
      <c r="P649" s="6">
        <v>0.15</v>
      </c>
      <c r="Q649" s="6">
        <v>0.15</v>
      </c>
      <c r="R649" s="6">
        <v>0.15</v>
      </c>
    </row>
    <row r="650" ht="15.75" customHeight="1">
      <c r="A650" s="3">
        <v>549.0</v>
      </c>
      <c r="B650" s="3" t="s">
        <v>951</v>
      </c>
      <c r="C650" s="3" t="s">
        <v>1286</v>
      </c>
      <c r="D650" s="3" t="s">
        <v>1495</v>
      </c>
      <c r="E650" s="3" t="s">
        <v>1496</v>
      </c>
      <c r="F650" s="3" t="s">
        <v>1557</v>
      </c>
      <c r="G650" s="3" t="s">
        <v>22</v>
      </c>
      <c r="H650" s="3" t="s">
        <v>1498</v>
      </c>
      <c r="I650" s="3" t="s">
        <v>1499</v>
      </c>
      <c r="J650" s="3" t="s">
        <v>1558</v>
      </c>
      <c r="K650" s="3" t="s">
        <v>22</v>
      </c>
      <c r="L650" s="4">
        <v>0.14</v>
      </c>
      <c r="M650" s="5">
        <v>0.16</v>
      </c>
      <c r="N650" s="6">
        <v>0.15</v>
      </c>
      <c r="O650" s="6" t="s">
        <v>27</v>
      </c>
      <c r="P650" s="6">
        <v>0.15</v>
      </c>
      <c r="Q650" s="6">
        <v>0.15</v>
      </c>
      <c r="R650" s="6">
        <v>0.15</v>
      </c>
    </row>
    <row r="651" ht="15.75" customHeight="1">
      <c r="A651" s="3">
        <v>554.0</v>
      </c>
      <c r="B651" s="3" t="s">
        <v>951</v>
      </c>
      <c r="C651" s="3" t="s">
        <v>1286</v>
      </c>
      <c r="D651" s="3" t="s">
        <v>1495</v>
      </c>
      <c r="E651" s="3" t="s">
        <v>1535</v>
      </c>
      <c r="F651" s="3" t="s">
        <v>1559</v>
      </c>
      <c r="G651" s="3" t="s">
        <v>22</v>
      </c>
      <c r="H651" s="3" t="s">
        <v>1498</v>
      </c>
      <c r="I651" s="3" t="s">
        <v>1537</v>
      </c>
      <c r="J651" s="3" t="s">
        <v>1560</v>
      </c>
      <c r="K651" s="3" t="s">
        <v>22</v>
      </c>
      <c r="L651" s="4">
        <v>0.14</v>
      </c>
      <c r="M651" s="5">
        <v>0.16</v>
      </c>
      <c r="N651" s="6">
        <v>0.11</v>
      </c>
      <c r="O651" s="6">
        <v>0.030000000000000013</v>
      </c>
      <c r="P651" s="6">
        <v>0.13</v>
      </c>
      <c r="Q651" s="6">
        <v>0.14</v>
      </c>
      <c r="R651" s="6">
        <v>0.15400000000000003</v>
      </c>
    </row>
    <row r="652" ht="15.75" customHeight="1">
      <c r="A652" s="3">
        <v>618.0</v>
      </c>
      <c r="B652" s="3" t="s">
        <v>951</v>
      </c>
      <c r="C652" s="3" t="s">
        <v>1286</v>
      </c>
      <c r="D652" s="3" t="s">
        <v>1495</v>
      </c>
      <c r="E652" s="3" t="s">
        <v>1496</v>
      </c>
      <c r="F652" s="3" t="s">
        <v>1561</v>
      </c>
      <c r="G652" s="3" t="s">
        <v>22</v>
      </c>
      <c r="H652" s="3" t="s">
        <v>1498</v>
      </c>
      <c r="I652" s="3" t="s">
        <v>1499</v>
      </c>
      <c r="J652" s="3" t="s">
        <v>1562</v>
      </c>
      <c r="K652" s="3" t="s">
        <v>22</v>
      </c>
      <c r="L652" s="4">
        <v>0.14</v>
      </c>
      <c r="M652" s="5">
        <v>0.16</v>
      </c>
      <c r="N652" s="6">
        <v>0.07</v>
      </c>
      <c r="O652" s="6">
        <v>0.04999999999999999</v>
      </c>
      <c r="P652" s="6">
        <v>0.11</v>
      </c>
      <c r="Q652" s="6">
        <v>0.12</v>
      </c>
      <c r="R652" s="6">
        <v>0.132</v>
      </c>
    </row>
    <row r="653" ht="15.75" customHeight="1">
      <c r="A653" s="3">
        <v>620.0</v>
      </c>
      <c r="B653" s="3" t="s">
        <v>951</v>
      </c>
      <c r="C653" s="3" t="s">
        <v>1286</v>
      </c>
      <c r="D653" s="3" t="s">
        <v>1495</v>
      </c>
      <c r="E653" s="3" t="s">
        <v>1501</v>
      </c>
      <c r="F653" s="3" t="s">
        <v>1563</v>
      </c>
      <c r="G653" s="3" t="s">
        <v>22</v>
      </c>
      <c r="H653" s="3" t="s">
        <v>1498</v>
      </c>
      <c r="I653" s="3" t="s">
        <v>1503</v>
      </c>
      <c r="J653" s="3" t="s">
        <v>1564</v>
      </c>
      <c r="K653" s="3" t="s">
        <v>22</v>
      </c>
      <c r="L653" s="4">
        <v>0.14</v>
      </c>
      <c r="M653" s="5">
        <v>0.16</v>
      </c>
      <c r="N653" s="6">
        <v>0.07</v>
      </c>
      <c r="O653" s="6">
        <v>0.04999999999999999</v>
      </c>
      <c r="P653" s="6">
        <v>0.11</v>
      </c>
      <c r="Q653" s="6">
        <v>0.12</v>
      </c>
      <c r="R653" s="6">
        <v>0.132</v>
      </c>
    </row>
    <row r="654" ht="15.75" customHeight="1">
      <c r="A654" s="3">
        <v>622.0</v>
      </c>
      <c r="B654" s="3" t="s">
        <v>951</v>
      </c>
      <c r="C654" s="3" t="s">
        <v>1286</v>
      </c>
      <c r="D654" s="3" t="s">
        <v>1495</v>
      </c>
      <c r="E654" s="3" t="s">
        <v>1521</v>
      </c>
      <c r="F654" s="3" t="s">
        <v>1565</v>
      </c>
      <c r="G654" s="3" t="s">
        <v>22</v>
      </c>
      <c r="H654" s="3" t="s">
        <v>1498</v>
      </c>
      <c r="I654" s="3" t="s">
        <v>1523</v>
      </c>
      <c r="J654" s="3" t="s">
        <v>1566</v>
      </c>
      <c r="K654" s="3" t="s">
        <v>22</v>
      </c>
      <c r="L654" s="4">
        <v>0.14</v>
      </c>
      <c r="M654" s="5">
        <v>0.16</v>
      </c>
      <c r="N654" s="6">
        <v>0.07</v>
      </c>
      <c r="O654" s="6">
        <v>0.04999999999999999</v>
      </c>
      <c r="P654" s="6">
        <v>0.11</v>
      </c>
      <c r="Q654" s="6">
        <v>0.12</v>
      </c>
      <c r="R654" s="6">
        <v>0.132</v>
      </c>
    </row>
    <row r="655" ht="15.75" customHeight="1">
      <c r="A655" s="3">
        <v>626.0</v>
      </c>
      <c r="B655" s="3" t="s">
        <v>951</v>
      </c>
      <c r="C655" s="3" t="s">
        <v>1286</v>
      </c>
      <c r="D655" s="3" t="s">
        <v>1495</v>
      </c>
      <c r="E655" s="3" t="s">
        <v>1515</v>
      </c>
      <c r="F655" s="3" t="s">
        <v>1567</v>
      </c>
      <c r="G655" s="3" t="s">
        <v>22</v>
      </c>
      <c r="H655" s="3" t="s">
        <v>1498</v>
      </c>
      <c r="I655" s="3" t="s">
        <v>1517</v>
      </c>
      <c r="J655" s="3" t="s">
        <v>1568</v>
      </c>
      <c r="K655" s="3" t="s">
        <v>22</v>
      </c>
      <c r="L655" s="4">
        <v>0.14</v>
      </c>
      <c r="M655" s="5">
        <v>0.16</v>
      </c>
      <c r="N655" s="6">
        <v>0.07</v>
      </c>
      <c r="O655" s="6">
        <v>0.04999999999999999</v>
      </c>
      <c r="P655" s="6">
        <v>0.11</v>
      </c>
      <c r="Q655" s="6">
        <v>0.12</v>
      </c>
      <c r="R655" s="6">
        <v>0.132</v>
      </c>
    </row>
    <row r="656" ht="15.75" customHeight="1">
      <c r="A656" s="3">
        <v>627.0</v>
      </c>
      <c r="B656" s="3" t="s">
        <v>951</v>
      </c>
      <c r="C656" s="3" t="s">
        <v>1286</v>
      </c>
      <c r="D656" s="3" t="s">
        <v>1495</v>
      </c>
      <c r="E656" s="3" t="s">
        <v>1569</v>
      </c>
      <c r="F656" s="3" t="s">
        <v>22</v>
      </c>
      <c r="G656" s="3" t="s">
        <v>22</v>
      </c>
      <c r="H656" s="3" t="s">
        <v>1498</v>
      </c>
      <c r="I656" s="3" t="s">
        <v>1570</v>
      </c>
      <c r="J656" s="3" t="s">
        <v>22</v>
      </c>
      <c r="K656" s="3" t="s">
        <v>22</v>
      </c>
      <c r="L656" s="4">
        <v>0.16</v>
      </c>
      <c r="M656" s="5">
        <v>0.18</v>
      </c>
      <c r="N656" s="6">
        <v>0.07</v>
      </c>
      <c r="O656" s="6">
        <v>0.04999999999999999</v>
      </c>
      <c r="P656" s="6">
        <v>0.11</v>
      </c>
      <c r="Q656" s="6">
        <v>0.12</v>
      </c>
      <c r="R656" s="6">
        <v>0.132</v>
      </c>
    </row>
    <row r="657" ht="15.75" customHeight="1">
      <c r="A657" s="3">
        <v>1146.0</v>
      </c>
      <c r="B657" s="3" t="s">
        <v>951</v>
      </c>
      <c r="C657" s="3" t="s">
        <v>1286</v>
      </c>
      <c r="D657" s="3" t="s">
        <v>1495</v>
      </c>
      <c r="E657" s="3" t="s">
        <v>1541</v>
      </c>
      <c r="F657" s="3" t="s">
        <v>1571</v>
      </c>
      <c r="G657" s="3" t="s">
        <v>22</v>
      </c>
      <c r="H657" s="3" t="s">
        <v>1498</v>
      </c>
      <c r="I657" s="3" t="s">
        <v>1543</v>
      </c>
      <c r="J657" s="3" t="s">
        <v>1572</v>
      </c>
      <c r="K657" s="3" t="s">
        <v>22</v>
      </c>
      <c r="L657" s="4">
        <v>0.18</v>
      </c>
      <c r="M657" s="5">
        <v>0.21</v>
      </c>
      <c r="N657" s="6">
        <v>0.07</v>
      </c>
      <c r="O657" s="6">
        <v>0.04999999999999999</v>
      </c>
      <c r="P657" s="6">
        <v>0.11</v>
      </c>
      <c r="Q657" s="6">
        <v>0.12</v>
      </c>
      <c r="R657" s="6">
        <v>0.132</v>
      </c>
    </row>
    <row r="658" ht="15.75" customHeight="1">
      <c r="A658" s="3">
        <v>1342.0</v>
      </c>
      <c r="B658" s="3" t="s">
        <v>951</v>
      </c>
      <c r="C658" s="3" t="s">
        <v>1286</v>
      </c>
      <c r="D658" s="3" t="s">
        <v>1495</v>
      </c>
      <c r="E658" s="3" t="s">
        <v>1541</v>
      </c>
      <c r="F658" s="3" t="s">
        <v>1573</v>
      </c>
      <c r="G658" s="3" t="s">
        <v>22</v>
      </c>
      <c r="H658" s="3" t="s">
        <v>1498</v>
      </c>
      <c r="I658" s="3" t="s">
        <v>1543</v>
      </c>
      <c r="J658" s="3" t="s">
        <v>1574</v>
      </c>
      <c r="K658" s="3" t="s">
        <v>22</v>
      </c>
      <c r="L658" s="4">
        <v>0.18</v>
      </c>
      <c r="M658" s="5">
        <v>0.21</v>
      </c>
      <c r="N658" s="6">
        <v>0.13844117647058815</v>
      </c>
      <c r="O658" s="6" t="s">
        <v>27</v>
      </c>
      <c r="P658" s="6">
        <v>0.13844117647058815</v>
      </c>
      <c r="Q658" s="6">
        <v>0.13844117647058815</v>
      </c>
      <c r="R658" s="6">
        <v>0.13844117647058815</v>
      </c>
    </row>
    <row r="659" ht="15.75" customHeight="1">
      <c r="A659" s="3">
        <v>1343.0</v>
      </c>
      <c r="B659" s="3" t="s">
        <v>951</v>
      </c>
      <c r="C659" s="3" t="s">
        <v>1286</v>
      </c>
      <c r="D659" s="3" t="s">
        <v>1495</v>
      </c>
      <c r="E659" s="3" t="s">
        <v>1541</v>
      </c>
      <c r="F659" s="3" t="s">
        <v>1575</v>
      </c>
      <c r="G659" s="3" t="s">
        <v>22</v>
      </c>
      <c r="H659" s="3" t="s">
        <v>1498</v>
      </c>
      <c r="I659" s="3" t="s">
        <v>1543</v>
      </c>
      <c r="J659" s="3" t="s">
        <v>1576</v>
      </c>
      <c r="K659" s="3" t="s">
        <v>22</v>
      </c>
      <c r="L659" s="4">
        <v>0.18</v>
      </c>
      <c r="M659" s="5">
        <v>0.21</v>
      </c>
      <c r="N659" s="6">
        <v>0.07</v>
      </c>
      <c r="O659" s="6">
        <v>0.03</v>
      </c>
      <c r="P659" s="6">
        <v>0.09000000000000001</v>
      </c>
      <c r="Q659" s="6">
        <v>0.1</v>
      </c>
      <c r="R659" s="6">
        <v>0.11000000000000001</v>
      </c>
    </row>
    <row r="660" ht="15.75" customHeight="1">
      <c r="A660" s="3">
        <v>1768.0</v>
      </c>
      <c r="B660" s="3" t="s">
        <v>951</v>
      </c>
      <c r="C660" s="3" t="s">
        <v>1286</v>
      </c>
      <c r="D660" s="3" t="s">
        <v>1495</v>
      </c>
      <c r="E660" s="3" t="s">
        <v>1541</v>
      </c>
      <c r="F660" s="3" t="s">
        <v>1577</v>
      </c>
      <c r="G660" s="3" t="s">
        <v>22</v>
      </c>
      <c r="H660" s="3" t="s">
        <v>1498</v>
      </c>
      <c r="I660" s="3" t="s">
        <v>1543</v>
      </c>
      <c r="J660" s="3" t="s">
        <v>1578</v>
      </c>
      <c r="K660" s="3" t="s">
        <v>22</v>
      </c>
      <c r="L660" s="4">
        <v>0.2</v>
      </c>
      <c r="M660" s="5">
        <v>0.23</v>
      </c>
      <c r="N660" s="6">
        <v>0.07</v>
      </c>
      <c r="O660" s="6">
        <v>0.07</v>
      </c>
      <c r="P660" s="6">
        <v>0.13</v>
      </c>
      <c r="Q660" s="6">
        <v>0.14</v>
      </c>
      <c r="R660" s="6">
        <v>0.15400000000000003</v>
      </c>
    </row>
    <row r="661" ht="15.75" customHeight="1">
      <c r="A661" s="3">
        <v>2333.0</v>
      </c>
      <c r="B661" s="3" t="s">
        <v>951</v>
      </c>
      <c r="C661" s="3" t="s">
        <v>1286</v>
      </c>
      <c r="D661" s="3" t="s">
        <v>1495</v>
      </c>
      <c r="E661" s="3" t="s">
        <v>1515</v>
      </c>
      <c r="F661" s="3" t="s">
        <v>1579</v>
      </c>
      <c r="G661" s="3" t="s">
        <v>22</v>
      </c>
      <c r="H661" s="3" t="s">
        <v>1498</v>
      </c>
      <c r="I661" s="3" t="s">
        <v>1517</v>
      </c>
      <c r="J661" s="3" t="s">
        <v>1580</v>
      </c>
      <c r="K661" s="3" t="s">
        <v>22</v>
      </c>
      <c r="L661" s="4">
        <v>0.14</v>
      </c>
      <c r="M661" s="5">
        <v>0.16</v>
      </c>
      <c r="N661" s="6">
        <v>0.07</v>
      </c>
      <c r="O661" s="6">
        <v>0.04999999999999999</v>
      </c>
      <c r="P661" s="6">
        <v>0.11</v>
      </c>
      <c r="Q661" s="6">
        <v>0.12</v>
      </c>
      <c r="R661" s="6">
        <v>0.132</v>
      </c>
    </row>
    <row r="662" ht="15.75" customHeight="1">
      <c r="A662" s="3">
        <v>3528.0</v>
      </c>
      <c r="B662" s="3" t="s">
        <v>951</v>
      </c>
      <c r="C662" s="3" t="s">
        <v>1286</v>
      </c>
      <c r="D662" s="3" t="s">
        <v>1495</v>
      </c>
      <c r="E662" s="3" t="s">
        <v>1496</v>
      </c>
      <c r="F662" s="3" t="s">
        <v>1581</v>
      </c>
      <c r="G662" s="3" t="s">
        <v>22</v>
      </c>
      <c r="H662" s="3" t="s">
        <v>1498</v>
      </c>
      <c r="I662" s="3" t="s">
        <v>1499</v>
      </c>
      <c r="J662" s="3" t="s">
        <v>1582</v>
      </c>
      <c r="K662" s="3" t="s">
        <v>22</v>
      </c>
      <c r="L662" s="4">
        <v>0.1</v>
      </c>
      <c r="M662" s="5">
        <v>0.12</v>
      </c>
      <c r="N662" s="6">
        <v>0.07</v>
      </c>
      <c r="O662" s="6">
        <v>0.09</v>
      </c>
      <c r="P662" s="6">
        <v>0.15</v>
      </c>
      <c r="Q662" s="6">
        <v>0.16</v>
      </c>
      <c r="R662" s="6">
        <v>0.17600000000000002</v>
      </c>
    </row>
    <row r="663" ht="15.75" customHeight="1">
      <c r="A663" s="3">
        <v>33.0</v>
      </c>
      <c r="B663" s="3" t="s">
        <v>951</v>
      </c>
      <c r="C663" s="3" t="s">
        <v>1583</v>
      </c>
      <c r="D663" s="3" t="s">
        <v>1584</v>
      </c>
      <c r="E663" s="3" t="s">
        <v>1585</v>
      </c>
      <c r="F663" s="3" t="s">
        <v>1586</v>
      </c>
      <c r="G663" s="3" t="s">
        <v>22</v>
      </c>
      <c r="H663" s="3" t="s">
        <v>1587</v>
      </c>
      <c r="I663" s="3" t="s">
        <v>1588</v>
      </c>
      <c r="J663" s="3" t="s">
        <v>1589</v>
      </c>
      <c r="K663" s="3" t="s">
        <v>22</v>
      </c>
      <c r="L663" s="4">
        <v>0.1</v>
      </c>
      <c r="M663" s="5">
        <v>0.12</v>
      </c>
      <c r="N663" s="6">
        <v>0.15</v>
      </c>
      <c r="O663" s="6" t="s">
        <v>27</v>
      </c>
      <c r="P663" s="6">
        <v>0.15</v>
      </c>
      <c r="Q663" s="6">
        <v>0.15</v>
      </c>
      <c r="R663" s="6">
        <v>0.15</v>
      </c>
    </row>
    <row r="664" ht="15.75" customHeight="1">
      <c r="A664" s="3">
        <v>34.0</v>
      </c>
      <c r="B664" s="3" t="s">
        <v>951</v>
      </c>
      <c r="C664" s="3" t="s">
        <v>1583</v>
      </c>
      <c r="D664" s="3" t="s">
        <v>1584</v>
      </c>
      <c r="E664" s="3" t="s">
        <v>1585</v>
      </c>
      <c r="F664" s="3" t="s">
        <v>1590</v>
      </c>
      <c r="G664" s="3" t="s">
        <v>22</v>
      </c>
      <c r="H664" s="3" t="s">
        <v>1587</v>
      </c>
      <c r="I664" s="3" t="s">
        <v>1588</v>
      </c>
      <c r="J664" s="3" t="s">
        <v>1591</v>
      </c>
      <c r="K664" s="3" t="s">
        <v>22</v>
      </c>
      <c r="L664" s="4">
        <v>0.12</v>
      </c>
      <c r="M664" s="5">
        <v>0.14</v>
      </c>
      <c r="N664" s="6">
        <v>0.07</v>
      </c>
      <c r="O664" s="6">
        <v>0.03</v>
      </c>
      <c r="P664" s="6">
        <v>0.09000000000000001</v>
      </c>
      <c r="Q664" s="6">
        <v>0.1</v>
      </c>
      <c r="R664" s="6">
        <v>0.11000000000000001</v>
      </c>
    </row>
    <row r="665" ht="15.75" customHeight="1">
      <c r="A665" s="3">
        <v>36.0</v>
      </c>
      <c r="B665" s="3" t="s">
        <v>951</v>
      </c>
      <c r="C665" s="3" t="s">
        <v>1583</v>
      </c>
      <c r="D665" s="3" t="s">
        <v>1584</v>
      </c>
      <c r="E665" s="3" t="s">
        <v>1585</v>
      </c>
      <c r="F665" s="3" t="s">
        <v>1592</v>
      </c>
      <c r="G665" s="3" t="s">
        <v>22</v>
      </c>
      <c r="H665" s="3" t="s">
        <v>1587</v>
      </c>
      <c r="I665" s="3" t="s">
        <v>1588</v>
      </c>
      <c r="J665" s="3" t="s">
        <v>1593</v>
      </c>
      <c r="K665" s="3" t="s">
        <v>22</v>
      </c>
      <c r="L665" s="4">
        <v>0.1</v>
      </c>
      <c r="M665" s="5">
        <v>0.12</v>
      </c>
      <c r="N665" s="6">
        <v>0.09285714285714287</v>
      </c>
      <c r="O665" s="6">
        <v>0.02714285714285712</v>
      </c>
      <c r="P665" s="6">
        <v>0.11</v>
      </c>
      <c r="Q665" s="6">
        <v>0.12</v>
      </c>
      <c r="R665" s="6">
        <v>0.132</v>
      </c>
    </row>
    <row r="666" ht="15.75" customHeight="1">
      <c r="A666" s="3">
        <v>37.0</v>
      </c>
      <c r="B666" s="3" t="s">
        <v>951</v>
      </c>
      <c r="C666" s="3" t="s">
        <v>1583</v>
      </c>
      <c r="D666" s="3" t="s">
        <v>1584</v>
      </c>
      <c r="E666" s="3" t="s">
        <v>1585</v>
      </c>
      <c r="F666" s="3" t="s">
        <v>1594</v>
      </c>
      <c r="G666" s="3" t="s">
        <v>22</v>
      </c>
      <c r="H666" s="3" t="s">
        <v>1587</v>
      </c>
      <c r="I666" s="3" t="s">
        <v>1588</v>
      </c>
      <c r="J666" s="3" t="s">
        <v>1595</v>
      </c>
      <c r="K666" s="3" t="s">
        <v>22</v>
      </c>
      <c r="L666" s="4">
        <v>0.1</v>
      </c>
      <c r="M666" s="5">
        <v>0.12</v>
      </c>
      <c r="N666" s="6">
        <v>0.07</v>
      </c>
      <c r="O666" s="6">
        <v>0.09</v>
      </c>
      <c r="P666" s="6">
        <v>0.15</v>
      </c>
      <c r="Q666" s="6">
        <v>0.16</v>
      </c>
      <c r="R666" s="6">
        <v>0.17600000000000002</v>
      </c>
    </row>
    <row r="667" ht="15.75" customHeight="1">
      <c r="A667" s="3">
        <v>38.0</v>
      </c>
      <c r="B667" s="3" t="s">
        <v>951</v>
      </c>
      <c r="C667" s="3" t="s">
        <v>1583</v>
      </c>
      <c r="D667" s="3" t="s">
        <v>1584</v>
      </c>
      <c r="E667" s="3" t="s">
        <v>1585</v>
      </c>
      <c r="F667" s="3" t="s">
        <v>1596</v>
      </c>
      <c r="G667" s="3" t="s">
        <v>22</v>
      </c>
      <c r="H667" s="3" t="s">
        <v>1587</v>
      </c>
      <c r="I667" s="3" t="s">
        <v>1588</v>
      </c>
      <c r="J667" s="3" t="s">
        <v>1597</v>
      </c>
      <c r="K667" s="3" t="s">
        <v>22</v>
      </c>
      <c r="L667" s="4">
        <v>0.1</v>
      </c>
      <c r="M667" s="5">
        <v>0.12</v>
      </c>
      <c r="N667" s="6">
        <v>0.07</v>
      </c>
      <c r="O667" s="6">
        <v>0.09</v>
      </c>
      <c r="P667" s="6">
        <v>0.15</v>
      </c>
      <c r="Q667" s="6">
        <v>0.16</v>
      </c>
      <c r="R667" s="6">
        <v>0.17600000000000002</v>
      </c>
    </row>
    <row r="668" ht="15.75" customHeight="1">
      <c r="A668" s="3">
        <v>39.0</v>
      </c>
      <c r="B668" s="3" t="s">
        <v>951</v>
      </c>
      <c r="C668" s="3" t="s">
        <v>1583</v>
      </c>
      <c r="D668" s="3" t="s">
        <v>1584</v>
      </c>
      <c r="E668" s="3" t="s">
        <v>1585</v>
      </c>
      <c r="F668" s="3" t="s">
        <v>1598</v>
      </c>
      <c r="G668" s="3" t="s">
        <v>22</v>
      </c>
      <c r="H668" s="3" t="s">
        <v>1587</v>
      </c>
      <c r="I668" s="3" t="s">
        <v>1588</v>
      </c>
      <c r="J668" s="3" t="s">
        <v>1599</v>
      </c>
      <c r="K668" s="3" t="s">
        <v>22</v>
      </c>
      <c r="L668" s="4">
        <v>0.16</v>
      </c>
      <c r="M668" s="5">
        <v>0.18</v>
      </c>
      <c r="N668" s="6">
        <v>0.07</v>
      </c>
      <c r="O668" s="6">
        <v>0.03</v>
      </c>
      <c r="P668" s="6">
        <v>0.09000000000000001</v>
      </c>
      <c r="Q668" s="6">
        <v>0.1</v>
      </c>
      <c r="R668" s="6">
        <v>0.11000000000000001</v>
      </c>
    </row>
    <row r="669" ht="15.75" customHeight="1">
      <c r="A669" s="3">
        <v>42.0</v>
      </c>
      <c r="B669" s="3" t="s">
        <v>951</v>
      </c>
      <c r="C669" s="3" t="s">
        <v>1583</v>
      </c>
      <c r="D669" s="3" t="s">
        <v>1584</v>
      </c>
      <c r="E669" s="3" t="s">
        <v>1585</v>
      </c>
      <c r="F669" s="3" t="s">
        <v>1600</v>
      </c>
      <c r="G669" s="3" t="s">
        <v>22</v>
      </c>
      <c r="H669" s="3" t="s">
        <v>1587</v>
      </c>
      <c r="I669" s="3" t="s">
        <v>1588</v>
      </c>
      <c r="J669" s="3" t="s">
        <v>1600</v>
      </c>
      <c r="K669" s="3" t="s">
        <v>22</v>
      </c>
      <c r="L669" s="4">
        <v>0.16</v>
      </c>
      <c r="M669" s="5">
        <v>0.18</v>
      </c>
      <c r="N669" s="6">
        <v>0.15</v>
      </c>
      <c r="O669" s="6" t="s">
        <v>27</v>
      </c>
      <c r="P669" s="6">
        <v>0.15</v>
      </c>
      <c r="Q669" s="6">
        <v>0.15</v>
      </c>
      <c r="R669" s="6">
        <v>0.15</v>
      </c>
    </row>
    <row r="670" ht="15.75" customHeight="1">
      <c r="A670" s="3">
        <v>43.0</v>
      </c>
      <c r="B670" s="3" t="s">
        <v>951</v>
      </c>
      <c r="C670" s="3" t="s">
        <v>1583</v>
      </c>
      <c r="D670" s="3" t="s">
        <v>1584</v>
      </c>
      <c r="E670" s="3" t="s">
        <v>1585</v>
      </c>
      <c r="F670" s="3" t="s">
        <v>1601</v>
      </c>
      <c r="G670" s="3" t="s">
        <v>22</v>
      </c>
      <c r="H670" s="3" t="s">
        <v>1587</v>
      </c>
      <c r="I670" s="3" t="s">
        <v>1588</v>
      </c>
      <c r="J670" s="3" t="s">
        <v>1601</v>
      </c>
      <c r="K670" s="3" t="s">
        <v>22</v>
      </c>
      <c r="L670" s="4">
        <v>0.16</v>
      </c>
      <c r="M670" s="5">
        <v>0.18</v>
      </c>
      <c r="N670" s="6">
        <v>0.07</v>
      </c>
      <c r="O670" s="6">
        <v>0.03</v>
      </c>
      <c r="P670" s="6">
        <v>0.09000000000000001</v>
      </c>
      <c r="Q670" s="6">
        <v>0.1</v>
      </c>
      <c r="R670" s="6">
        <v>0.11000000000000001</v>
      </c>
    </row>
    <row r="671" ht="15.75" customHeight="1">
      <c r="A671" s="3">
        <v>58.0</v>
      </c>
      <c r="B671" s="3" t="s">
        <v>951</v>
      </c>
      <c r="C671" s="3" t="s">
        <v>1583</v>
      </c>
      <c r="D671" s="3" t="s">
        <v>1584</v>
      </c>
      <c r="E671" s="3" t="s">
        <v>1585</v>
      </c>
      <c r="F671" s="3" t="s">
        <v>1602</v>
      </c>
      <c r="G671" s="3" t="s">
        <v>22</v>
      </c>
      <c r="H671" s="3" t="s">
        <v>1587</v>
      </c>
      <c r="I671" s="3" t="s">
        <v>1588</v>
      </c>
      <c r="J671" s="3" t="s">
        <v>1603</v>
      </c>
      <c r="K671" s="3" t="s">
        <v>22</v>
      </c>
      <c r="L671" s="4">
        <v>0.12</v>
      </c>
      <c r="M671" s="5">
        <v>0.14</v>
      </c>
      <c r="N671" s="6">
        <v>0.07</v>
      </c>
      <c r="O671" s="6">
        <v>0.09</v>
      </c>
      <c r="P671" s="6">
        <v>0.15</v>
      </c>
      <c r="Q671" s="6">
        <v>0.16</v>
      </c>
      <c r="R671" s="6">
        <v>0.17600000000000002</v>
      </c>
    </row>
    <row r="672" ht="15.75" customHeight="1">
      <c r="A672" s="3">
        <v>65.0</v>
      </c>
      <c r="B672" s="3" t="s">
        <v>951</v>
      </c>
      <c r="C672" s="3" t="s">
        <v>1583</v>
      </c>
      <c r="D672" s="3" t="s">
        <v>1584</v>
      </c>
      <c r="E672" s="3" t="s">
        <v>1585</v>
      </c>
      <c r="F672" s="3" t="s">
        <v>1604</v>
      </c>
      <c r="G672" s="3" t="s">
        <v>22</v>
      </c>
      <c r="H672" s="3" t="s">
        <v>1587</v>
      </c>
      <c r="I672" s="3" t="s">
        <v>1588</v>
      </c>
      <c r="J672" s="3" t="s">
        <v>1604</v>
      </c>
      <c r="K672" s="3" t="s">
        <v>22</v>
      </c>
      <c r="L672" s="4">
        <v>0.16</v>
      </c>
      <c r="M672" s="5">
        <v>0.18</v>
      </c>
      <c r="N672" s="6">
        <v>0.09285714285714287</v>
      </c>
      <c r="O672" s="6">
        <v>0.06714285714285713</v>
      </c>
      <c r="P672" s="6">
        <v>0.15</v>
      </c>
      <c r="Q672" s="6">
        <v>0.16</v>
      </c>
      <c r="R672" s="6">
        <v>0.17600000000000002</v>
      </c>
    </row>
    <row r="673" ht="15.75" customHeight="1">
      <c r="A673" s="3">
        <v>70.0</v>
      </c>
      <c r="B673" s="3" t="s">
        <v>951</v>
      </c>
      <c r="C673" s="3" t="s">
        <v>1583</v>
      </c>
      <c r="D673" s="3" t="s">
        <v>1584</v>
      </c>
      <c r="E673" s="3" t="s">
        <v>1585</v>
      </c>
      <c r="F673" s="3" t="s">
        <v>1605</v>
      </c>
      <c r="G673" s="3" t="s">
        <v>22</v>
      </c>
      <c r="H673" s="3" t="s">
        <v>1587</v>
      </c>
      <c r="I673" s="3" t="s">
        <v>1588</v>
      </c>
      <c r="J673" s="3" t="s">
        <v>1605</v>
      </c>
      <c r="K673" s="3" t="s">
        <v>22</v>
      </c>
      <c r="L673" s="4">
        <v>0.16</v>
      </c>
      <c r="M673" s="5">
        <v>0.18</v>
      </c>
      <c r="N673" s="6">
        <v>0.09285714285714287</v>
      </c>
      <c r="O673" s="6">
        <v>0.06714285714285713</v>
      </c>
      <c r="P673" s="6">
        <v>0.15</v>
      </c>
      <c r="Q673" s="6">
        <v>0.16</v>
      </c>
      <c r="R673" s="6">
        <v>0.17600000000000002</v>
      </c>
    </row>
    <row r="674" ht="15.75" customHeight="1">
      <c r="A674" s="3">
        <v>304.0</v>
      </c>
      <c r="B674" s="3" t="s">
        <v>951</v>
      </c>
      <c r="C674" s="3" t="s">
        <v>1583</v>
      </c>
      <c r="D674" s="3" t="s">
        <v>1584</v>
      </c>
      <c r="E674" s="3" t="s">
        <v>1585</v>
      </c>
      <c r="F674" s="3" t="s">
        <v>1606</v>
      </c>
      <c r="G674" s="3" t="s">
        <v>22</v>
      </c>
      <c r="H674" s="3" t="s">
        <v>1587</v>
      </c>
      <c r="I674" s="3" t="s">
        <v>1588</v>
      </c>
      <c r="J674" s="3" t="s">
        <v>1607</v>
      </c>
      <c r="K674" s="3" t="s">
        <v>22</v>
      </c>
      <c r="L674" s="4">
        <v>0.18</v>
      </c>
      <c r="M674" s="5">
        <v>0.21</v>
      </c>
      <c r="N674" s="6">
        <v>0.09285714285714287</v>
      </c>
      <c r="O674" s="6">
        <v>0.007142857142857131</v>
      </c>
      <c r="P674" s="6">
        <v>0.09285714285714287</v>
      </c>
      <c r="Q674" s="6">
        <v>0.09285714285714287</v>
      </c>
      <c r="R674" s="6">
        <v>0.11000000000000001</v>
      </c>
    </row>
    <row r="675" ht="15.75" customHeight="1">
      <c r="A675" s="3">
        <v>339.0</v>
      </c>
      <c r="B675" s="3" t="s">
        <v>951</v>
      </c>
      <c r="C675" s="3" t="s">
        <v>1583</v>
      </c>
      <c r="D675" s="3" t="s">
        <v>1584</v>
      </c>
      <c r="E675" s="3" t="s">
        <v>1585</v>
      </c>
      <c r="F675" s="3" t="s">
        <v>1608</v>
      </c>
      <c r="G675" s="3" t="s">
        <v>22</v>
      </c>
      <c r="H675" s="3" t="s">
        <v>1587</v>
      </c>
      <c r="I675" s="3" t="s">
        <v>1588</v>
      </c>
      <c r="J675" s="3" t="s">
        <v>1608</v>
      </c>
      <c r="K675" s="3" t="s">
        <v>22</v>
      </c>
      <c r="L675" s="4">
        <v>0.16</v>
      </c>
      <c r="M675" s="5">
        <v>0.18</v>
      </c>
      <c r="N675" s="6">
        <v>0.15</v>
      </c>
      <c r="O675" s="6" t="s">
        <v>27</v>
      </c>
      <c r="P675" s="6">
        <v>0.15</v>
      </c>
      <c r="Q675" s="6">
        <v>0.15</v>
      </c>
      <c r="R675" s="6">
        <v>0.15</v>
      </c>
    </row>
    <row r="676" ht="15.75" customHeight="1">
      <c r="A676" s="3">
        <v>374.0</v>
      </c>
      <c r="B676" s="3" t="s">
        <v>951</v>
      </c>
      <c r="C676" s="3" t="s">
        <v>1583</v>
      </c>
      <c r="D676" s="3" t="s">
        <v>1584</v>
      </c>
      <c r="E676" s="3" t="s">
        <v>1585</v>
      </c>
      <c r="F676" s="3" t="s">
        <v>1609</v>
      </c>
      <c r="G676" s="3" t="s">
        <v>22</v>
      </c>
      <c r="H676" s="3" t="s">
        <v>1587</v>
      </c>
      <c r="I676" s="3" t="s">
        <v>1588</v>
      </c>
      <c r="J676" s="3" t="s">
        <v>1610</v>
      </c>
      <c r="K676" s="3" t="s">
        <v>22</v>
      </c>
      <c r="L676" s="4">
        <v>0.14</v>
      </c>
      <c r="M676" s="5">
        <v>0.16</v>
      </c>
      <c r="N676" s="6">
        <v>0.15</v>
      </c>
      <c r="O676" s="6">
        <v>0.03</v>
      </c>
      <c r="P676" s="6">
        <v>0.16999999999999998</v>
      </c>
      <c r="Q676" s="6">
        <v>0.18</v>
      </c>
      <c r="R676" s="6">
        <v>0.198</v>
      </c>
    </row>
    <row r="677" ht="15.75" customHeight="1">
      <c r="A677" s="3">
        <v>375.0</v>
      </c>
      <c r="B677" s="3" t="s">
        <v>951</v>
      </c>
      <c r="C677" s="3" t="s">
        <v>1583</v>
      </c>
      <c r="D677" s="3" t="s">
        <v>1584</v>
      </c>
      <c r="E677" s="3" t="s">
        <v>1585</v>
      </c>
      <c r="F677" s="3" t="s">
        <v>1611</v>
      </c>
      <c r="G677" s="3" t="s">
        <v>22</v>
      </c>
      <c r="H677" s="3" t="s">
        <v>1587</v>
      </c>
      <c r="I677" s="3" t="s">
        <v>1588</v>
      </c>
      <c r="J677" s="3" t="s">
        <v>1612</v>
      </c>
      <c r="K677" s="3" t="s">
        <v>22</v>
      </c>
      <c r="L677" s="4">
        <v>0.12</v>
      </c>
      <c r="M677" s="5">
        <v>0.14</v>
      </c>
      <c r="N677" s="6">
        <v>0.07</v>
      </c>
      <c r="O677" s="6">
        <v>0.07</v>
      </c>
      <c r="P677" s="6">
        <v>0.13</v>
      </c>
      <c r="Q677" s="6">
        <v>0.14</v>
      </c>
      <c r="R677" s="6">
        <v>0.15400000000000003</v>
      </c>
    </row>
    <row r="678" ht="15.75" customHeight="1">
      <c r="A678" s="3">
        <v>392.0</v>
      </c>
      <c r="B678" s="3" t="s">
        <v>951</v>
      </c>
      <c r="C678" s="3" t="s">
        <v>1583</v>
      </c>
      <c r="D678" s="3" t="s">
        <v>1584</v>
      </c>
      <c r="E678" s="3" t="s">
        <v>1613</v>
      </c>
      <c r="F678" s="3" t="s">
        <v>1614</v>
      </c>
      <c r="G678" s="3" t="s">
        <v>22</v>
      </c>
      <c r="H678" s="3" t="s">
        <v>1587</v>
      </c>
      <c r="I678" s="3" t="s">
        <v>1613</v>
      </c>
      <c r="J678" s="3" t="s">
        <v>1615</v>
      </c>
      <c r="K678" s="3" t="s">
        <v>22</v>
      </c>
      <c r="L678" s="4">
        <v>0.14</v>
      </c>
      <c r="M678" s="5">
        <v>0.16</v>
      </c>
      <c r="N678" s="6">
        <v>0.15</v>
      </c>
      <c r="O678" s="6">
        <v>0.010000000000000009</v>
      </c>
      <c r="P678" s="6">
        <v>0.15</v>
      </c>
      <c r="Q678" s="6">
        <v>0.15</v>
      </c>
      <c r="R678" s="6">
        <v>0.17600000000000002</v>
      </c>
    </row>
    <row r="679" ht="15.75" customHeight="1">
      <c r="A679" s="3">
        <v>393.0</v>
      </c>
      <c r="B679" s="3" t="s">
        <v>951</v>
      </c>
      <c r="C679" s="3" t="s">
        <v>1583</v>
      </c>
      <c r="D679" s="3" t="s">
        <v>1584</v>
      </c>
      <c r="E679" s="3" t="s">
        <v>1613</v>
      </c>
      <c r="F679" s="3" t="s">
        <v>1616</v>
      </c>
      <c r="G679" s="3" t="s">
        <v>22</v>
      </c>
      <c r="H679" s="3" t="s">
        <v>1587</v>
      </c>
      <c r="I679" s="3" t="s">
        <v>1613</v>
      </c>
      <c r="J679" s="3" t="s">
        <v>1616</v>
      </c>
      <c r="K679" s="3" t="s">
        <v>22</v>
      </c>
      <c r="L679" s="4">
        <v>0.18</v>
      </c>
      <c r="M679" s="5">
        <v>0.21</v>
      </c>
      <c r="N679" s="6">
        <v>0.13</v>
      </c>
      <c r="O679" s="6">
        <v>0.010000000000000009</v>
      </c>
      <c r="P679" s="6">
        <v>0.13</v>
      </c>
      <c r="Q679" s="6">
        <v>0.13</v>
      </c>
      <c r="R679" s="6">
        <v>0.15400000000000003</v>
      </c>
    </row>
    <row r="680" ht="15.75" customHeight="1">
      <c r="A680" s="3">
        <v>394.0</v>
      </c>
      <c r="B680" s="3" t="s">
        <v>951</v>
      </c>
      <c r="C680" s="3" t="s">
        <v>1583</v>
      </c>
      <c r="D680" s="3" t="s">
        <v>1584</v>
      </c>
      <c r="E680" s="3" t="s">
        <v>1613</v>
      </c>
      <c r="F680" s="3" t="s">
        <v>1617</v>
      </c>
      <c r="G680" s="3" t="s">
        <v>22</v>
      </c>
      <c r="H680" s="3" t="s">
        <v>1587</v>
      </c>
      <c r="I680" s="3" t="s">
        <v>1613</v>
      </c>
      <c r="J680" s="3" t="s">
        <v>1618</v>
      </c>
      <c r="K680" s="3" t="s">
        <v>22</v>
      </c>
      <c r="L680" s="4">
        <v>0.2</v>
      </c>
      <c r="M680" s="5">
        <v>0.23</v>
      </c>
      <c r="N680" s="6">
        <v>0.13</v>
      </c>
      <c r="O680" s="6">
        <v>0.04999999999999999</v>
      </c>
      <c r="P680" s="6">
        <v>0.16999999999999998</v>
      </c>
      <c r="Q680" s="6">
        <v>0.18</v>
      </c>
      <c r="R680" s="6">
        <v>0.198</v>
      </c>
    </row>
    <row r="681" ht="15.75" customHeight="1">
      <c r="A681" s="3">
        <v>395.0</v>
      </c>
      <c r="B681" s="3" t="s">
        <v>951</v>
      </c>
      <c r="C681" s="3" t="s">
        <v>1583</v>
      </c>
      <c r="D681" s="3" t="s">
        <v>1584</v>
      </c>
      <c r="E681" s="3" t="s">
        <v>1613</v>
      </c>
      <c r="F681" s="3" t="s">
        <v>1619</v>
      </c>
      <c r="G681" s="3" t="s">
        <v>22</v>
      </c>
      <c r="H681" s="3" t="s">
        <v>1587</v>
      </c>
      <c r="I681" s="3" t="s">
        <v>1613</v>
      </c>
      <c r="J681" s="3" t="s">
        <v>1620</v>
      </c>
      <c r="K681" s="3" t="s">
        <v>22</v>
      </c>
      <c r="L681" s="4">
        <v>0.18</v>
      </c>
      <c r="M681" s="5">
        <v>0.21</v>
      </c>
      <c r="N681" s="6">
        <v>0.15</v>
      </c>
      <c r="O681" s="6">
        <v>0.05000000000000002</v>
      </c>
      <c r="P681" s="6">
        <v>0.19</v>
      </c>
      <c r="Q681" s="6">
        <v>0.2</v>
      </c>
      <c r="R681" s="6">
        <v>0.22000000000000003</v>
      </c>
    </row>
    <row r="682" ht="15.75" customHeight="1">
      <c r="A682" s="3">
        <v>397.0</v>
      </c>
      <c r="B682" s="3" t="s">
        <v>951</v>
      </c>
      <c r="C682" s="3" t="s">
        <v>1583</v>
      </c>
      <c r="D682" s="3" t="s">
        <v>1584</v>
      </c>
      <c r="E682" s="3" t="s">
        <v>1621</v>
      </c>
      <c r="F682" s="3" t="s">
        <v>1622</v>
      </c>
      <c r="G682" s="3" t="s">
        <v>22</v>
      </c>
      <c r="H682" s="3" t="s">
        <v>1587</v>
      </c>
      <c r="I682" s="3" t="s">
        <v>1623</v>
      </c>
      <c r="J682" s="3" t="s">
        <v>1624</v>
      </c>
      <c r="K682" s="3" t="s">
        <v>22</v>
      </c>
      <c r="L682" s="4">
        <v>0.12</v>
      </c>
      <c r="M682" s="5">
        <v>0.14</v>
      </c>
      <c r="N682" s="6">
        <v>0.15</v>
      </c>
      <c r="O682" s="6">
        <v>0.03</v>
      </c>
      <c r="P682" s="6">
        <v>0.16999999999999998</v>
      </c>
      <c r="Q682" s="6">
        <v>0.18</v>
      </c>
      <c r="R682" s="6">
        <v>0.198</v>
      </c>
    </row>
    <row r="683" ht="15.75" customHeight="1">
      <c r="A683" s="3">
        <v>398.0</v>
      </c>
      <c r="B683" s="3" t="s">
        <v>951</v>
      </c>
      <c r="C683" s="3" t="s">
        <v>1583</v>
      </c>
      <c r="D683" s="3" t="s">
        <v>1584</v>
      </c>
      <c r="E683" s="3" t="s">
        <v>1613</v>
      </c>
      <c r="F683" s="3" t="s">
        <v>1625</v>
      </c>
      <c r="G683" s="3" t="s">
        <v>22</v>
      </c>
      <c r="H683" s="3" t="s">
        <v>1587</v>
      </c>
      <c r="I683" s="3" t="s">
        <v>1613</v>
      </c>
      <c r="J683" s="3" t="s">
        <v>1626</v>
      </c>
      <c r="K683" s="3" t="s">
        <v>22</v>
      </c>
      <c r="L683" s="4">
        <v>0.16</v>
      </c>
      <c r="M683" s="5">
        <v>0.18</v>
      </c>
      <c r="N683" s="6">
        <v>0.07</v>
      </c>
      <c r="O683" s="6">
        <v>0.03</v>
      </c>
      <c r="P683" s="6">
        <v>0.09000000000000001</v>
      </c>
      <c r="Q683" s="6">
        <v>0.1</v>
      </c>
      <c r="R683" s="6">
        <v>0.11000000000000001</v>
      </c>
    </row>
    <row r="684" ht="15.75" customHeight="1">
      <c r="A684" s="3">
        <v>399.0</v>
      </c>
      <c r="B684" s="3" t="s">
        <v>951</v>
      </c>
      <c r="C684" s="3" t="s">
        <v>1583</v>
      </c>
      <c r="D684" s="3" t="s">
        <v>1584</v>
      </c>
      <c r="E684" s="3" t="s">
        <v>1621</v>
      </c>
      <c r="F684" s="3" t="s">
        <v>1627</v>
      </c>
      <c r="G684" s="3" t="s">
        <v>22</v>
      </c>
      <c r="H684" s="3" t="s">
        <v>1587</v>
      </c>
      <c r="I684" s="3" t="s">
        <v>1623</v>
      </c>
      <c r="J684" s="3" t="s">
        <v>1628</v>
      </c>
      <c r="K684" s="3" t="s">
        <v>22</v>
      </c>
      <c r="L684" s="4">
        <v>0.12</v>
      </c>
      <c r="M684" s="5">
        <v>0.14</v>
      </c>
      <c r="N684" s="6">
        <v>0.07</v>
      </c>
      <c r="O684" s="6">
        <v>0.0049999999999999906</v>
      </c>
      <c r="P684" s="6">
        <v>0.07</v>
      </c>
      <c r="Q684" s="6">
        <v>0.07</v>
      </c>
      <c r="R684" s="6">
        <v>0.0825</v>
      </c>
    </row>
    <row r="685" ht="15.75" customHeight="1">
      <c r="A685" s="3">
        <v>400.0</v>
      </c>
      <c r="B685" s="3" t="s">
        <v>951</v>
      </c>
      <c r="C685" s="3" t="s">
        <v>1583</v>
      </c>
      <c r="D685" s="3" t="s">
        <v>1584</v>
      </c>
      <c r="E685" s="3" t="s">
        <v>1621</v>
      </c>
      <c r="F685" s="3" t="s">
        <v>1629</v>
      </c>
      <c r="G685" s="3" t="s">
        <v>22</v>
      </c>
      <c r="H685" s="3" t="s">
        <v>1587</v>
      </c>
      <c r="I685" s="3" t="s">
        <v>1623</v>
      </c>
      <c r="J685" s="3" t="s">
        <v>1630</v>
      </c>
      <c r="K685" s="3" t="s">
        <v>22</v>
      </c>
      <c r="L685" s="4">
        <v>0.12</v>
      </c>
      <c r="M685" s="5">
        <v>0.14</v>
      </c>
      <c r="N685" s="6">
        <v>0.07</v>
      </c>
      <c r="O685" s="6">
        <v>0.01999999999999999</v>
      </c>
      <c r="P685" s="6">
        <v>0.08</v>
      </c>
      <c r="Q685" s="6">
        <v>0.09</v>
      </c>
      <c r="R685" s="6">
        <v>0.099</v>
      </c>
    </row>
    <row r="686" ht="15.75" customHeight="1">
      <c r="A686" s="3">
        <v>401.0</v>
      </c>
      <c r="B686" s="3" t="s">
        <v>951</v>
      </c>
      <c r="C686" s="3" t="s">
        <v>1583</v>
      </c>
      <c r="D686" s="3" t="s">
        <v>1584</v>
      </c>
      <c r="E686" s="3" t="s">
        <v>1621</v>
      </c>
      <c r="F686" s="3" t="s">
        <v>1631</v>
      </c>
      <c r="G686" s="3" t="s">
        <v>22</v>
      </c>
      <c r="H686" s="3" t="s">
        <v>1587</v>
      </c>
      <c r="I686" s="3" t="s">
        <v>1623</v>
      </c>
      <c r="J686" s="3" t="s">
        <v>1632</v>
      </c>
      <c r="K686" s="3" t="s">
        <v>22</v>
      </c>
      <c r="L686" s="4">
        <v>0.12</v>
      </c>
      <c r="M686" s="5">
        <v>0.14</v>
      </c>
      <c r="N686" s="6">
        <v>0.15</v>
      </c>
      <c r="O686" s="6">
        <v>0.03</v>
      </c>
      <c r="P686" s="6">
        <v>0.16999999999999998</v>
      </c>
      <c r="Q686" s="6">
        <v>0.18</v>
      </c>
      <c r="R686" s="6">
        <v>0.198</v>
      </c>
    </row>
    <row r="687" ht="15.75" customHeight="1">
      <c r="A687" s="3">
        <v>402.0</v>
      </c>
      <c r="B687" s="3" t="s">
        <v>951</v>
      </c>
      <c r="C687" s="3" t="s">
        <v>1583</v>
      </c>
      <c r="D687" s="3" t="s">
        <v>1584</v>
      </c>
      <c r="E687" s="3" t="s">
        <v>1621</v>
      </c>
      <c r="F687" s="3" t="s">
        <v>1633</v>
      </c>
      <c r="G687" s="3" t="s">
        <v>22</v>
      </c>
      <c r="H687" s="3" t="s">
        <v>1587</v>
      </c>
      <c r="I687" s="3" t="s">
        <v>1623</v>
      </c>
      <c r="J687" s="3" t="s">
        <v>1634</v>
      </c>
      <c r="K687" s="3" t="s">
        <v>22</v>
      </c>
      <c r="L687" s="4">
        <v>0.12</v>
      </c>
      <c r="M687" s="5">
        <v>0.14</v>
      </c>
      <c r="N687" s="6">
        <v>0.15</v>
      </c>
      <c r="O687" s="6">
        <v>0.010000000000000009</v>
      </c>
      <c r="P687" s="6">
        <v>0.15</v>
      </c>
      <c r="Q687" s="6">
        <v>0.15</v>
      </c>
      <c r="R687" s="6">
        <v>0.17600000000000002</v>
      </c>
    </row>
    <row r="688" ht="15.75" customHeight="1">
      <c r="A688" s="3">
        <v>403.0</v>
      </c>
      <c r="B688" s="3" t="s">
        <v>951</v>
      </c>
      <c r="C688" s="3" t="s">
        <v>1583</v>
      </c>
      <c r="D688" s="3" t="s">
        <v>1584</v>
      </c>
      <c r="E688" s="3" t="s">
        <v>1621</v>
      </c>
      <c r="F688" s="3" t="s">
        <v>1635</v>
      </c>
      <c r="G688" s="3" t="s">
        <v>22</v>
      </c>
      <c r="H688" s="3" t="s">
        <v>1587</v>
      </c>
      <c r="I688" s="3" t="s">
        <v>1623</v>
      </c>
      <c r="J688" s="3" t="s">
        <v>1636</v>
      </c>
      <c r="K688" s="3" t="s">
        <v>22</v>
      </c>
      <c r="L688" s="4">
        <v>0.12</v>
      </c>
      <c r="M688" s="5">
        <v>0.14</v>
      </c>
      <c r="N688" s="6">
        <v>0.15</v>
      </c>
      <c r="O688" s="6">
        <v>0.010000000000000009</v>
      </c>
      <c r="P688" s="6">
        <v>0.15</v>
      </c>
      <c r="Q688" s="6">
        <v>0.15</v>
      </c>
      <c r="R688" s="6">
        <v>0.17600000000000002</v>
      </c>
    </row>
    <row r="689" ht="15.75" customHeight="1">
      <c r="A689" s="3">
        <v>404.0</v>
      </c>
      <c r="B689" s="3" t="s">
        <v>951</v>
      </c>
      <c r="C689" s="3" t="s">
        <v>1583</v>
      </c>
      <c r="D689" s="3" t="s">
        <v>1584</v>
      </c>
      <c r="E689" s="3" t="s">
        <v>1613</v>
      </c>
      <c r="F689" s="3" t="s">
        <v>1637</v>
      </c>
      <c r="G689" s="3" t="s">
        <v>22</v>
      </c>
      <c r="H689" s="3" t="s">
        <v>1587</v>
      </c>
      <c r="I689" s="3" t="s">
        <v>1613</v>
      </c>
      <c r="J689" s="3" t="s">
        <v>1638</v>
      </c>
      <c r="K689" s="3" t="s">
        <v>22</v>
      </c>
      <c r="L689" s="4">
        <v>0.14</v>
      </c>
      <c r="M689" s="5">
        <v>0.16</v>
      </c>
      <c r="N689" s="6">
        <v>0.15</v>
      </c>
      <c r="O689" s="6">
        <v>0.03</v>
      </c>
      <c r="P689" s="6">
        <v>0.16999999999999998</v>
      </c>
      <c r="Q689" s="6">
        <v>0.18</v>
      </c>
      <c r="R689" s="6">
        <v>0.198</v>
      </c>
    </row>
    <row r="690" ht="15.75" customHeight="1">
      <c r="A690" s="3">
        <v>410.0</v>
      </c>
      <c r="B690" s="3" t="s">
        <v>951</v>
      </c>
      <c r="C690" s="3" t="s">
        <v>1583</v>
      </c>
      <c r="D690" s="3" t="s">
        <v>1584</v>
      </c>
      <c r="E690" s="3" t="s">
        <v>1585</v>
      </c>
      <c r="F690" s="3" t="s">
        <v>1639</v>
      </c>
      <c r="G690" s="3" t="s">
        <v>22</v>
      </c>
      <c r="H690" s="3" t="s">
        <v>1587</v>
      </c>
      <c r="I690" s="3" t="s">
        <v>1588</v>
      </c>
      <c r="J690" s="3" t="s">
        <v>1640</v>
      </c>
      <c r="K690" s="3" t="s">
        <v>22</v>
      </c>
      <c r="L690" s="4">
        <v>0.12</v>
      </c>
      <c r="M690" s="5">
        <v>0.14</v>
      </c>
      <c r="N690" s="6">
        <v>0.15</v>
      </c>
      <c r="O690" s="6" t="s">
        <v>27</v>
      </c>
      <c r="P690" s="6">
        <v>0.15</v>
      </c>
      <c r="Q690" s="6">
        <v>0.15</v>
      </c>
      <c r="R690" s="6">
        <v>0.15</v>
      </c>
    </row>
    <row r="691" ht="15.75" customHeight="1">
      <c r="A691" s="3">
        <v>414.0</v>
      </c>
      <c r="B691" s="3" t="s">
        <v>951</v>
      </c>
      <c r="C691" s="3" t="s">
        <v>1583</v>
      </c>
      <c r="D691" s="3" t="s">
        <v>1584</v>
      </c>
      <c r="E691" s="3" t="s">
        <v>1585</v>
      </c>
      <c r="F691" s="3" t="s">
        <v>1641</v>
      </c>
      <c r="G691" s="3" t="s">
        <v>22</v>
      </c>
      <c r="H691" s="3" t="s">
        <v>1587</v>
      </c>
      <c r="I691" s="3" t="s">
        <v>1588</v>
      </c>
      <c r="J691" s="3" t="s">
        <v>1642</v>
      </c>
      <c r="K691" s="3" t="s">
        <v>22</v>
      </c>
      <c r="L691" s="4">
        <v>0.1</v>
      </c>
      <c r="M691" s="5">
        <v>0.12</v>
      </c>
      <c r="N691" s="6">
        <v>0.15</v>
      </c>
      <c r="O691" s="6">
        <v>0.03</v>
      </c>
      <c r="P691" s="6">
        <v>0.16999999999999998</v>
      </c>
      <c r="Q691" s="6">
        <v>0.18</v>
      </c>
      <c r="R691" s="6">
        <v>0.198</v>
      </c>
    </row>
    <row r="692" ht="15.75" customHeight="1">
      <c r="A692" s="3">
        <v>507.0</v>
      </c>
      <c r="B692" s="3" t="s">
        <v>951</v>
      </c>
      <c r="C692" s="3" t="s">
        <v>1583</v>
      </c>
      <c r="D692" s="3" t="s">
        <v>1584</v>
      </c>
      <c r="E692" s="3" t="s">
        <v>1585</v>
      </c>
      <c r="F692" s="3" t="s">
        <v>1643</v>
      </c>
      <c r="G692" s="3" t="s">
        <v>22</v>
      </c>
      <c r="H692" s="3" t="s">
        <v>1587</v>
      </c>
      <c r="I692" s="3" t="s">
        <v>1588</v>
      </c>
      <c r="J692" s="3" t="s">
        <v>1643</v>
      </c>
      <c r="K692" s="3" t="s">
        <v>22</v>
      </c>
      <c r="L692" s="4">
        <v>0.1</v>
      </c>
      <c r="M692" s="5">
        <v>0.12</v>
      </c>
      <c r="N692" s="6">
        <v>0.15</v>
      </c>
      <c r="O692" s="6">
        <v>0.010000000000000009</v>
      </c>
      <c r="P692" s="6">
        <v>0.15</v>
      </c>
      <c r="Q692" s="6">
        <v>0.15</v>
      </c>
      <c r="R692" s="6">
        <v>0.17600000000000002</v>
      </c>
    </row>
    <row r="693" ht="15.75" customHeight="1">
      <c r="A693" s="3">
        <v>552.0</v>
      </c>
      <c r="B693" s="3" t="s">
        <v>951</v>
      </c>
      <c r="C693" s="3" t="s">
        <v>1583</v>
      </c>
      <c r="D693" s="3" t="s">
        <v>1584</v>
      </c>
      <c r="E693" s="3" t="s">
        <v>1644</v>
      </c>
      <c r="F693" s="3" t="s">
        <v>22</v>
      </c>
      <c r="G693" s="3" t="s">
        <v>22</v>
      </c>
      <c r="H693" s="3" t="s">
        <v>1587</v>
      </c>
      <c r="I693" s="3" t="s">
        <v>1645</v>
      </c>
      <c r="J693" s="3" t="s">
        <v>22</v>
      </c>
      <c r="K693" s="3" t="s">
        <v>22</v>
      </c>
      <c r="L693" s="4">
        <v>0.12</v>
      </c>
      <c r="M693" s="5">
        <v>0.14</v>
      </c>
      <c r="N693" s="6">
        <v>0.15</v>
      </c>
      <c r="O693" s="6">
        <v>0.03</v>
      </c>
      <c r="P693" s="6">
        <v>0.16999999999999998</v>
      </c>
      <c r="Q693" s="6">
        <v>0.18</v>
      </c>
      <c r="R693" s="6">
        <v>0.198</v>
      </c>
    </row>
    <row r="694" ht="15.75" customHeight="1">
      <c r="A694" s="3">
        <v>3644.0</v>
      </c>
      <c r="B694" s="3" t="s">
        <v>951</v>
      </c>
      <c r="C694" s="3" t="s">
        <v>1583</v>
      </c>
      <c r="D694" s="3" t="s">
        <v>1584</v>
      </c>
      <c r="E694" s="3" t="s">
        <v>1613</v>
      </c>
      <c r="F694" s="3" t="s">
        <v>1646</v>
      </c>
      <c r="G694" s="3" t="s">
        <v>22</v>
      </c>
      <c r="H694" s="3" t="s">
        <v>1587</v>
      </c>
      <c r="I694" s="3" t="s">
        <v>1613</v>
      </c>
      <c r="J694" s="3" t="s">
        <v>1647</v>
      </c>
      <c r="K694" s="3" t="s">
        <v>22</v>
      </c>
      <c r="L694" s="4">
        <v>0.2</v>
      </c>
      <c r="M694" s="5">
        <v>0.23</v>
      </c>
      <c r="N694" s="6">
        <v>0.15</v>
      </c>
      <c r="O694" s="6">
        <v>0.03</v>
      </c>
      <c r="P694" s="6">
        <v>0.16999999999999998</v>
      </c>
      <c r="Q694" s="6">
        <v>0.18</v>
      </c>
      <c r="R694" s="6">
        <v>0.198</v>
      </c>
    </row>
    <row r="695" ht="15.75" customHeight="1">
      <c r="A695" s="3">
        <v>50.0</v>
      </c>
      <c r="B695" s="3" t="s">
        <v>951</v>
      </c>
      <c r="C695" s="3" t="s">
        <v>1583</v>
      </c>
      <c r="D695" s="3" t="s">
        <v>1648</v>
      </c>
      <c r="E695" s="3" t="s">
        <v>1649</v>
      </c>
      <c r="F695" s="3" t="s">
        <v>22</v>
      </c>
      <c r="G695" s="3" t="s">
        <v>22</v>
      </c>
      <c r="H695" s="3" t="s">
        <v>1650</v>
      </c>
      <c r="I695" s="3" t="s">
        <v>1649</v>
      </c>
      <c r="J695" s="3" t="s">
        <v>22</v>
      </c>
      <c r="K695" s="3" t="s">
        <v>22</v>
      </c>
      <c r="L695" s="4">
        <v>0.1</v>
      </c>
      <c r="M695" s="5">
        <v>0.12</v>
      </c>
      <c r="N695" s="6">
        <v>0.15</v>
      </c>
      <c r="O695" s="6" t="s">
        <v>27</v>
      </c>
      <c r="P695" s="6">
        <v>0.15</v>
      </c>
      <c r="Q695" s="6">
        <v>0.15</v>
      </c>
      <c r="R695" s="6">
        <v>0.15</v>
      </c>
    </row>
    <row r="696" ht="15.75" customHeight="1">
      <c r="A696" s="3">
        <v>91.0</v>
      </c>
      <c r="B696" s="3" t="s">
        <v>951</v>
      </c>
      <c r="C696" s="3" t="s">
        <v>1583</v>
      </c>
      <c r="D696" s="3" t="s">
        <v>1651</v>
      </c>
      <c r="E696" s="3" t="s">
        <v>1652</v>
      </c>
      <c r="F696" s="3" t="s">
        <v>22</v>
      </c>
      <c r="G696" s="3" t="s">
        <v>22</v>
      </c>
      <c r="H696" s="3" t="s">
        <v>1653</v>
      </c>
      <c r="I696" s="3" t="s">
        <v>1652</v>
      </c>
      <c r="J696" s="3" t="s">
        <v>22</v>
      </c>
      <c r="K696" s="3" t="s">
        <v>22</v>
      </c>
      <c r="L696" s="4">
        <v>0.075</v>
      </c>
      <c r="M696" s="5">
        <v>0.09</v>
      </c>
      <c r="N696" s="6">
        <v>0.15</v>
      </c>
      <c r="O696" s="6">
        <v>0.010000000000000009</v>
      </c>
      <c r="P696" s="6">
        <v>0.15</v>
      </c>
      <c r="Q696" s="6">
        <v>0.15</v>
      </c>
      <c r="R696" s="6">
        <v>0.17600000000000002</v>
      </c>
    </row>
    <row r="697" ht="15.75" customHeight="1">
      <c r="A697" s="3">
        <v>49.0</v>
      </c>
      <c r="B697" s="3" t="s">
        <v>951</v>
      </c>
      <c r="C697" s="3" t="s">
        <v>1583</v>
      </c>
      <c r="D697" s="3" t="s">
        <v>1654</v>
      </c>
      <c r="E697" s="3" t="s">
        <v>1655</v>
      </c>
      <c r="F697" s="3" t="s">
        <v>22</v>
      </c>
      <c r="G697" s="3" t="s">
        <v>22</v>
      </c>
      <c r="H697" s="3" t="s">
        <v>1656</v>
      </c>
      <c r="I697" s="3" t="s">
        <v>1657</v>
      </c>
      <c r="J697" s="3" t="s">
        <v>22</v>
      </c>
      <c r="K697" s="3" t="s">
        <v>22</v>
      </c>
      <c r="L697" s="4">
        <v>0.09</v>
      </c>
      <c r="M697" s="5">
        <v>0.1</v>
      </c>
      <c r="N697" s="6">
        <v>0.15</v>
      </c>
      <c r="O697" s="6">
        <v>0.05000000000000002</v>
      </c>
      <c r="P697" s="6">
        <v>0.19</v>
      </c>
      <c r="Q697" s="6">
        <v>0.2</v>
      </c>
      <c r="R697" s="6">
        <v>0.22000000000000003</v>
      </c>
    </row>
    <row r="698" ht="15.75" customHeight="1">
      <c r="A698" s="3">
        <v>207.0</v>
      </c>
      <c r="B698" s="3" t="s">
        <v>951</v>
      </c>
      <c r="C698" s="3" t="s">
        <v>1583</v>
      </c>
      <c r="D698" s="3" t="s">
        <v>1654</v>
      </c>
      <c r="E698" s="3" t="s">
        <v>1658</v>
      </c>
      <c r="F698" s="3" t="s">
        <v>22</v>
      </c>
      <c r="G698" s="3" t="s">
        <v>22</v>
      </c>
      <c r="H698" s="3" t="s">
        <v>1656</v>
      </c>
      <c r="I698" s="3" t="s">
        <v>1659</v>
      </c>
      <c r="J698" s="3" t="s">
        <v>22</v>
      </c>
      <c r="K698" s="3" t="s">
        <v>22</v>
      </c>
      <c r="L698" s="4">
        <v>0.18</v>
      </c>
      <c r="M698" s="5">
        <v>0.21</v>
      </c>
      <c r="N698" s="6">
        <v>0.15</v>
      </c>
      <c r="O698" s="6">
        <v>0.05000000000000002</v>
      </c>
      <c r="P698" s="6">
        <v>0.19</v>
      </c>
      <c r="Q698" s="6">
        <v>0.2</v>
      </c>
      <c r="R698" s="6">
        <v>0.22000000000000003</v>
      </c>
    </row>
    <row r="699" ht="15.75" customHeight="1">
      <c r="A699" s="3">
        <v>71.0</v>
      </c>
      <c r="B699" s="3" t="s">
        <v>951</v>
      </c>
      <c r="C699" s="3" t="s">
        <v>1583</v>
      </c>
      <c r="D699" s="3" t="s">
        <v>1660</v>
      </c>
      <c r="E699" s="3" t="s">
        <v>1661</v>
      </c>
      <c r="F699" s="3" t="s">
        <v>1662</v>
      </c>
      <c r="G699" s="3" t="s">
        <v>22</v>
      </c>
      <c r="H699" s="3" t="s">
        <v>1663</v>
      </c>
      <c r="I699" s="3" t="s">
        <v>1664</v>
      </c>
      <c r="J699" s="3" t="s">
        <v>1665</v>
      </c>
      <c r="K699" s="3" t="s">
        <v>22</v>
      </c>
      <c r="L699" s="4">
        <v>0.16</v>
      </c>
      <c r="M699" s="5">
        <v>0.18</v>
      </c>
      <c r="N699" s="6">
        <v>0.13499999999999998</v>
      </c>
      <c r="O699" s="6">
        <v>0.04500000000000001</v>
      </c>
      <c r="P699" s="6">
        <v>0.16999999999999998</v>
      </c>
      <c r="Q699" s="6">
        <v>0.18</v>
      </c>
      <c r="R699" s="6">
        <v>0.198</v>
      </c>
    </row>
    <row r="700" ht="15.75" customHeight="1">
      <c r="A700" s="3">
        <v>74.0</v>
      </c>
      <c r="B700" s="3" t="s">
        <v>951</v>
      </c>
      <c r="C700" s="3" t="s">
        <v>1583</v>
      </c>
      <c r="D700" s="3" t="s">
        <v>1660</v>
      </c>
      <c r="E700" s="3" t="s">
        <v>1661</v>
      </c>
      <c r="F700" s="3" t="s">
        <v>1666</v>
      </c>
      <c r="G700" s="3" t="s">
        <v>22</v>
      </c>
      <c r="H700" s="3" t="s">
        <v>1663</v>
      </c>
      <c r="I700" s="3" t="s">
        <v>1664</v>
      </c>
      <c r="J700" s="3" t="s">
        <v>1667</v>
      </c>
      <c r="K700" s="3" t="s">
        <v>22</v>
      </c>
      <c r="L700" s="4">
        <v>0.18</v>
      </c>
      <c r="M700" s="5">
        <v>0.21</v>
      </c>
      <c r="N700" s="6">
        <v>0.13499999999999998</v>
      </c>
      <c r="O700" s="6">
        <v>0.005000000000000032</v>
      </c>
      <c r="P700" s="6">
        <v>0.13499999999999998</v>
      </c>
      <c r="Q700" s="6">
        <v>0.13499999999999998</v>
      </c>
      <c r="R700" s="6">
        <v>0.15400000000000003</v>
      </c>
    </row>
    <row r="701" ht="15.75" customHeight="1">
      <c r="A701" s="3">
        <v>75.0</v>
      </c>
      <c r="B701" s="3" t="s">
        <v>951</v>
      </c>
      <c r="C701" s="3" t="s">
        <v>1583</v>
      </c>
      <c r="D701" s="3" t="s">
        <v>1660</v>
      </c>
      <c r="E701" s="3" t="s">
        <v>1661</v>
      </c>
      <c r="F701" s="3" t="s">
        <v>1668</v>
      </c>
      <c r="G701" s="3" t="s">
        <v>22</v>
      </c>
      <c r="H701" s="3" t="s">
        <v>1663</v>
      </c>
      <c r="I701" s="3" t="s">
        <v>1664</v>
      </c>
      <c r="J701" s="3" t="s">
        <v>1668</v>
      </c>
      <c r="K701" s="3" t="s">
        <v>22</v>
      </c>
      <c r="L701" s="4">
        <v>0.18</v>
      </c>
      <c r="M701" s="5">
        <v>0.21</v>
      </c>
      <c r="N701" s="6">
        <v>0.15</v>
      </c>
      <c r="O701" s="6">
        <v>0.05000000000000002</v>
      </c>
      <c r="P701" s="6">
        <v>0.19</v>
      </c>
      <c r="Q701" s="6">
        <v>0.2</v>
      </c>
      <c r="R701" s="6">
        <v>0.22000000000000003</v>
      </c>
    </row>
    <row r="702" ht="15.75" customHeight="1">
      <c r="A702" s="3">
        <v>109.0</v>
      </c>
      <c r="B702" s="3" t="s">
        <v>951</v>
      </c>
      <c r="C702" s="3" t="s">
        <v>1583</v>
      </c>
      <c r="D702" s="3" t="s">
        <v>1660</v>
      </c>
      <c r="E702" s="3" t="s">
        <v>1661</v>
      </c>
      <c r="F702" s="3" t="s">
        <v>1669</v>
      </c>
      <c r="G702" s="3" t="s">
        <v>22</v>
      </c>
      <c r="H702" s="3" t="s">
        <v>1663</v>
      </c>
      <c r="I702" s="3" t="s">
        <v>1664</v>
      </c>
      <c r="J702" s="3" t="s">
        <v>1670</v>
      </c>
      <c r="K702" s="3" t="s">
        <v>22</v>
      </c>
      <c r="L702" s="4">
        <v>0.18</v>
      </c>
      <c r="M702" s="5">
        <v>0.21</v>
      </c>
      <c r="N702" s="6">
        <v>0.15</v>
      </c>
      <c r="O702" s="6">
        <v>0.010000000000000009</v>
      </c>
      <c r="P702" s="6">
        <v>0.15</v>
      </c>
      <c r="Q702" s="6">
        <v>0.15</v>
      </c>
      <c r="R702" s="6">
        <v>0.17600000000000002</v>
      </c>
    </row>
    <row r="703" ht="15.75" customHeight="1">
      <c r="A703" s="3">
        <v>181.0</v>
      </c>
      <c r="B703" s="3" t="s">
        <v>951</v>
      </c>
      <c r="C703" s="3" t="s">
        <v>1583</v>
      </c>
      <c r="D703" s="3" t="s">
        <v>1660</v>
      </c>
      <c r="E703" s="3" t="s">
        <v>1661</v>
      </c>
      <c r="F703" s="3" t="s">
        <v>1671</v>
      </c>
      <c r="G703" s="3" t="s">
        <v>22</v>
      </c>
      <c r="H703" s="3" t="s">
        <v>1663</v>
      </c>
      <c r="I703" s="3" t="s">
        <v>1664</v>
      </c>
      <c r="J703" s="3" t="s">
        <v>1672</v>
      </c>
      <c r="K703" s="3" t="s">
        <v>22</v>
      </c>
      <c r="L703" s="4">
        <v>0.12</v>
      </c>
      <c r="M703" s="5">
        <v>0.14</v>
      </c>
      <c r="N703" s="6">
        <v>0.15</v>
      </c>
      <c r="O703" s="6" t="s">
        <v>27</v>
      </c>
      <c r="P703" s="6">
        <v>0.15</v>
      </c>
      <c r="Q703" s="6">
        <v>0.15</v>
      </c>
      <c r="R703" s="6">
        <v>0.15</v>
      </c>
    </row>
    <row r="704" ht="15.75" customHeight="1">
      <c r="A704" s="3">
        <v>186.0</v>
      </c>
      <c r="B704" s="3" t="s">
        <v>951</v>
      </c>
      <c r="C704" s="3" t="s">
        <v>1583</v>
      </c>
      <c r="D704" s="3" t="s">
        <v>1660</v>
      </c>
      <c r="E704" s="3" t="s">
        <v>1661</v>
      </c>
      <c r="F704" s="3" t="s">
        <v>1673</v>
      </c>
      <c r="G704" s="3" t="s">
        <v>22</v>
      </c>
      <c r="H704" s="3" t="s">
        <v>1663</v>
      </c>
      <c r="I704" s="3" t="s">
        <v>1664</v>
      </c>
      <c r="J704" s="3" t="s">
        <v>1674</v>
      </c>
      <c r="K704" s="3" t="s">
        <v>22</v>
      </c>
      <c r="L704" s="4">
        <v>0.14</v>
      </c>
      <c r="M704" s="5">
        <v>0.16</v>
      </c>
      <c r="N704" s="6">
        <v>0.08</v>
      </c>
      <c r="O704" s="6">
        <v>0.09999999999999999</v>
      </c>
      <c r="P704" s="6">
        <v>0.16999999999999998</v>
      </c>
      <c r="Q704" s="6">
        <v>0.18</v>
      </c>
      <c r="R704" s="6">
        <v>0.198</v>
      </c>
    </row>
    <row r="705" ht="15.75" customHeight="1">
      <c r="A705" s="3">
        <v>188.0</v>
      </c>
      <c r="B705" s="3" t="s">
        <v>951</v>
      </c>
      <c r="C705" s="3" t="s">
        <v>1583</v>
      </c>
      <c r="D705" s="3" t="s">
        <v>1660</v>
      </c>
      <c r="E705" s="3" t="s">
        <v>1661</v>
      </c>
      <c r="F705" s="3" t="s">
        <v>1675</v>
      </c>
      <c r="G705" s="3" t="s">
        <v>22</v>
      </c>
      <c r="H705" s="3" t="s">
        <v>1663</v>
      </c>
      <c r="I705" s="3" t="s">
        <v>1664</v>
      </c>
      <c r="J705" s="3" t="s">
        <v>1676</v>
      </c>
      <c r="K705" s="3" t="s">
        <v>22</v>
      </c>
      <c r="L705" s="4">
        <v>0.18</v>
      </c>
      <c r="M705" s="5">
        <v>0.21</v>
      </c>
      <c r="N705" s="6">
        <v>0.07</v>
      </c>
      <c r="O705" s="6">
        <v>0.09</v>
      </c>
      <c r="P705" s="6">
        <v>0.15</v>
      </c>
      <c r="Q705" s="6">
        <v>0.16</v>
      </c>
      <c r="R705" s="6">
        <v>0.17600000000000002</v>
      </c>
    </row>
    <row r="706" ht="15.75" customHeight="1">
      <c r="A706" s="3">
        <v>190.0</v>
      </c>
      <c r="B706" s="3" t="s">
        <v>951</v>
      </c>
      <c r="C706" s="3" t="s">
        <v>1583</v>
      </c>
      <c r="D706" s="3" t="s">
        <v>1660</v>
      </c>
      <c r="E706" s="3" t="s">
        <v>1661</v>
      </c>
      <c r="F706" s="3" t="s">
        <v>1677</v>
      </c>
      <c r="G706" s="3" t="s">
        <v>22</v>
      </c>
      <c r="H706" s="3" t="s">
        <v>1663</v>
      </c>
      <c r="I706" s="3" t="s">
        <v>1664</v>
      </c>
      <c r="J706" s="3" t="s">
        <v>1678</v>
      </c>
      <c r="K706" s="3" t="s">
        <v>22</v>
      </c>
      <c r="L706" s="4">
        <v>0.16</v>
      </c>
      <c r="M706" s="5">
        <v>0.18</v>
      </c>
      <c r="N706" s="6">
        <v>0.13499999999999998</v>
      </c>
      <c r="O706" s="6">
        <v>0.005000000000000032</v>
      </c>
      <c r="P706" s="6">
        <v>0.13499999999999998</v>
      </c>
      <c r="Q706" s="6">
        <v>0.13499999999999998</v>
      </c>
      <c r="R706" s="6">
        <v>0.15400000000000003</v>
      </c>
    </row>
    <row r="707" ht="15.75" customHeight="1">
      <c r="A707" s="3">
        <v>246.0</v>
      </c>
      <c r="B707" s="3" t="s">
        <v>951</v>
      </c>
      <c r="C707" s="3" t="s">
        <v>1583</v>
      </c>
      <c r="D707" s="3" t="s">
        <v>1660</v>
      </c>
      <c r="E707" s="3" t="s">
        <v>1661</v>
      </c>
      <c r="F707" s="3" t="s">
        <v>1679</v>
      </c>
      <c r="G707" s="3" t="s">
        <v>22</v>
      </c>
      <c r="H707" s="3" t="s">
        <v>1663</v>
      </c>
      <c r="I707" s="3" t="s">
        <v>1664</v>
      </c>
      <c r="J707" s="3" t="s">
        <v>1680</v>
      </c>
      <c r="K707" s="3" t="s">
        <v>22</v>
      </c>
      <c r="L707" s="4">
        <v>0.16</v>
      </c>
      <c r="M707" s="5">
        <v>0.18</v>
      </c>
      <c r="N707" s="6">
        <v>0.15</v>
      </c>
      <c r="O707" s="6">
        <v>0.010000000000000009</v>
      </c>
      <c r="P707" s="6">
        <v>0.15</v>
      </c>
      <c r="Q707" s="6">
        <v>0.15</v>
      </c>
      <c r="R707" s="6">
        <v>0.17600000000000002</v>
      </c>
    </row>
    <row r="708" ht="15.75" customHeight="1">
      <c r="A708" s="3">
        <v>292.0</v>
      </c>
      <c r="B708" s="3" t="s">
        <v>951</v>
      </c>
      <c r="C708" s="3" t="s">
        <v>1583</v>
      </c>
      <c r="D708" s="3" t="s">
        <v>1660</v>
      </c>
      <c r="E708" s="3" t="s">
        <v>1681</v>
      </c>
      <c r="F708" s="3" t="s">
        <v>1682</v>
      </c>
      <c r="G708" s="3" t="s">
        <v>22</v>
      </c>
      <c r="H708" s="3" t="s">
        <v>1663</v>
      </c>
      <c r="I708" s="3" t="s">
        <v>1683</v>
      </c>
      <c r="J708" s="3" t="s">
        <v>1684</v>
      </c>
      <c r="K708" s="3" t="s">
        <v>22</v>
      </c>
      <c r="L708" s="4">
        <v>0.16</v>
      </c>
      <c r="M708" s="5">
        <v>0.18</v>
      </c>
      <c r="N708" s="6">
        <v>0.13499999999999998</v>
      </c>
      <c r="O708" s="6">
        <v>0.04500000000000001</v>
      </c>
      <c r="P708" s="6">
        <v>0.16999999999999998</v>
      </c>
      <c r="Q708" s="6">
        <v>0.18</v>
      </c>
      <c r="R708" s="6">
        <v>0.198</v>
      </c>
    </row>
    <row r="709" ht="15.75" customHeight="1">
      <c r="A709" s="3">
        <v>303.0</v>
      </c>
      <c r="B709" s="3" t="s">
        <v>951</v>
      </c>
      <c r="C709" s="3" t="s">
        <v>1583</v>
      </c>
      <c r="D709" s="3" t="s">
        <v>1660</v>
      </c>
      <c r="E709" s="3" t="s">
        <v>1661</v>
      </c>
      <c r="F709" s="3" t="s">
        <v>1685</v>
      </c>
      <c r="G709" s="3" t="s">
        <v>22</v>
      </c>
      <c r="H709" s="3" t="s">
        <v>1663</v>
      </c>
      <c r="I709" s="3" t="s">
        <v>1664</v>
      </c>
      <c r="J709" s="3" t="s">
        <v>1686</v>
      </c>
      <c r="K709" s="3" t="s">
        <v>22</v>
      </c>
      <c r="L709" s="4">
        <v>0.2</v>
      </c>
      <c r="M709" s="5">
        <v>0.23</v>
      </c>
      <c r="N709" s="6">
        <v>0.15</v>
      </c>
      <c r="O709" s="6">
        <v>0.03</v>
      </c>
      <c r="P709" s="6">
        <v>0.16999999999999998</v>
      </c>
      <c r="Q709" s="6">
        <v>0.18</v>
      </c>
      <c r="R709" s="6">
        <v>0.198</v>
      </c>
    </row>
    <row r="710" ht="15.75" customHeight="1">
      <c r="A710" s="3">
        <v>406.0</v>
      </c>
      <c r="B710" s="3" t="s">
        <v>951</v>
      </c>
      <c r="C710" s="3" t="s">
        <v>1583</v>
      </c>
      <c r="D710" s="3" t="s">
        <v>1660</v>
      </c>
      <c r="E710" s="3" t="s">
        <v>1661</v>
      </c>
      <c r="F710" s="3" t="s">
        <v>1687</v>
      </c>
      <c r="G710" s="3" t="s">
        <v>22</v>
      </c>
      <c r="H710" s="3" t="s">
        <v>1663</v>
      </c>
      <c r="I710" s="3" t="s">
        <v>1664</v>
      </c>
      <c r="J710" s="3" t="s">
        <v>1687</v>
      </c>
      <c r="K710" s="3" t="s">
        <v>22</v>
      </c>
      <c r="L710" s="4">
        <v>0.2</v>
      </c>
      <c r="M710" s="5">
        <v>0.23</v>
      </c>
      <c r="N710" s="6">
        <v>0.15</v>
      </c>
      <c r="O710" s="6">
        <v>0.03</v>
      </c>
      <c r="P710" s="6">
        <v>0.16999999999999998</v>
      </c>
      <c r="Q710" s="6">
        <v>0.18</v>
      </c>
      <c r="R710" s="6">
        <v>0.198</v>
      </c>
    </row>
    <row r="711" ht="15.75" customHeight="1">
      <c r="A711" s="3">
        <v>409.0</v>
      </c>
      <c r="B711" s="3" t="s">
        <v>951</v>
      </c>
      <c r="C711" s="3" t="s">
        <v>1583</v>
      </c>
      <c r="D711" s="3" t="s">
        <v>1660</v>
      </c>
      <c r="E711" s="3" t="s">
        <v>1681</v>
      </c>
      <c r="F711" s="3" t="s">
        <v>1688</v>
      </c>
      <c r="G711" s="3" t="s">
        <v>22</v>
      </c>
      <c r="H711" s="3" t="s">
        <v>1663</v>
      </c>
      <c r="I711" s="3" t="s">
        <v>1683</v>
      </c>
      <c r="J711" s="3" t="s">
        <v>1689</v>
      </c>
      <c r="K711" s="3" t="s">
        <v>22</v>
      </c>
      <c r="L711" s="4">
        <v>0.18</v>
      </c>
      <c r="M711" s="5">
        <v>0.21</v>
      </c>
      <c r="N711" s="6">
        <v>0.16</v>
      </c>
      <c r="O711" s="6">
        <v>0.04000000000000001</v>
      </c>
      <c r="P711" s="6">
        <v>0.19</v>
      </c>
      <c r="Q711" s="6">
        <v>0.2</v>
      </c>
      <c r="R711" s="6">
        <v>0.22000000000000003</v>
      </c>
    </row>
    <row r="712" ht="15.75" customHeight="1">
      <c r="A712" s="3">
        <v>411.0</v>
      </c>
      <c r="B712" s="3" t="s">
        <v>951</v>
      </c>
      <c r="C712" s="3" t="s">
        <v>1583</v>
      </c>
      <c r="D712" s="3" t="s">
        <v>1660</v>
      </c>
      <c r="E712" s="3" t="s">
        <v>1681</v>
      </c>
      <c r="F712" s="3" t="s">
        <v>1690</v>
      </c>
      <c r="G712" s="3" t="s">
        <v>22</v>
      </c>
      <c r="H712" s="3" t="s">
        <v>1663</v>
      </c>
      <c r="I712" s="3" t="s">
        <v>1683</v>
      </c>
      <c r="J712" s="3" t="s">
        <v>1691</v>
      </c>
      <c r="K712" s="3" t="s">
        <v>22</v>
      </c>
      <c r="L712" s="4">
        <v>0.16</v>
      </c>
      <c r="M712" s="5">
        <v>0.18</v>
      </c>
      <c r="N712" s="6">
        <v>0.12</v>
      </c>
      <c r="O712" s="6">
        <v>0.020000000000000018</v>
      </c>
      <c r="P712" s="6">
        <v>0.13</v>
      </c>
      <c r="Q712" s="6">
        <v>0.14</v>
      </c>
      <c r="R712" s="6">
        <v>0.15400000000000003</v>
      </c>
    </row>
    <row r="713" ht="15.75" customHeight="1">
      <c r="A713" s="3">
        <v>413.0</v>
      </c>
      <c r="B713" s="3" t="s">
        <v>951</v>
      </c>
      <c r="C713" s="3" t="s">
        <v>1583</v>
      </c>
      <c r="D713" s="3" t="s">
        <v>1660</v>
      </c>
      <c r="E713" s="3" t="s">
        <v>1681</v>
      </c>
      <c r="F713" s="3" t="s">
        <v>1692</v>
      </c>
      <c r="G713" s="3" t="s">
        <v>22</v>
      </c>
      <c r="H713" s="3" t="s">
        <v>1663</v>
      </c>
      <c r="I713" s="3" t="s">
        <v>1683</v>
      </c>
      <c r="J713" s="3" t="s">
        <v>1693</v>
      </c>
      <c r="K713" s="3" t="s">
        <v>22</v>
      </c>
      <c r="L713" s="4">
        <v>0.18</v>
      </c>
      <c r="M713" s="5">
        <v>0.21</v>
      </c>
      <c r="N713" s="6">
        <v>0.1375</v>
      </c>
      <c r="O713" s="6">
        <v>0.0025000000000000022</v>
      </c>
      <c r="P713" s="6">
        <v>0.1375</v>
      </c>
      <c r="Q713" s="6">
        <v>0.1375</v>
      </c>
      <c r="R713" s="6">
        <v>0.15400000000000003</v>
      </c>
    </row>
    <row r="714" ht="15.75" customHeight="1">
      <c r="A714" s="3">
        <v>416.0</v>
      </c>
      <c r="B714" s="3" t="s">
        <v>951</v>
      </c>
      <c r="C714" s="3" t="s">
        <v>1583</v>
      </c>
      <c r="D714" s="3" t="s">
        <v>1660</v>
      </c>
      <c r="E714" s="3" t="s">
        <v>1681</v>
      </c>
      <c r="F714" s="3" t="s">
        <v>1694</v>
      </c>
      <c r="G714" s="3" t="s">
        <v>22</v>
      </c>
      <c r="H714" s="3" t="s">
        <v>1663</v>
      </c>
      <c r="I714" s="3" t="s">
        <v>1683</v>
      </c>
      <c r="J714" s="3" t="s">
        <v>1695</v>
      </c>
      <c r="K714" s="3" t="s">
        <v>22</v>
      </c>
      <c r="L714" s="4">
        <v>0.18</v>
      </c>
      <c r="M714" s="5">
        <v>0.21</v>
      </c>
      <c r="N714" s="6">
        <v>0.15</v>
      </c>
      <c r="O714" s="6">
        <v>0.03</v>
      </c>
      <c r="P714" s="6">
        <v>0.16999999999999998</v>
      </c>
      <c r="Q714" s="6">
        <v>0.18</v>
      </c>
      <c r="R714" s="6">
        <v>0.198</v>
      </c>
    </row>
    <row r="715" ht="15.75" customHeight="1">
      <c r="A715" s="3">
        <v>469.0</v>
      </c>
      <c r="B715" s="3" t="s">
        <v>951</v>
      </c>
      <c r="C715" s="3" t="s">
        <v>1583</v>
      </c>
      <c r="D715" s="3" t="s">
        <v>1660</v>
      </c>
      <c r="E715" s="3" t="s">
        <v>1661</v>
      </c>
      <c r="F715" s="3" t="s">
        <v>1696</v>
      </c>
      <c r="G715" s="3" t="s">
        <v>22</v>
      </c>
      <c r="H715" s="3" t="s">
        <v>1663</v>
      </c>
      <c r="I715" s="3" t="s">
        <v>1664</v>
      </c>
      <c r="J715" s="3" t="s">
        <v>1697</v>
      </c>
      <c r="K715" s="3" t="s">
        <v>22</v>
      </c>
      <c r="L715" s="4">
        <v>0.2</v>
      </c>
      <c r="M715" s="5">
        <v>0.23</v>
      </c>
      <c r="N715" s="6">
        <v>0.12</v>
      </c>
      <c r="O715" s="6">
        <v>0.06</v>
      </c>
      <c r="P715" s="6">
        <v>0.16999999999999998</v>
      </c>
      <c r="Q715" s="6">
        <v>0.18</v>
      </c>
      <c r="R715" s="6">
        <v>0.198</v>
      </c>
    </row>
    <row r="716" ht="15.75" customHeight="1">
      <c r="A716" s="3">
        <v>480.0</v>
      </c>
      <c r="B716" s="3" t="s">
        <v>951</v>
      </c>
      <c r="C716" s="3" t="s">
        <v>1583</v>
      </c>
      <c r="D716" s="3" t="s">
        <v>1660</v>
      </c>
      <c r="E716" s="3" t="s">
        <v>1681</v>
      </c>
      <c r="F716" s="3" t="s">
        <v>1698</v>
      </c>
      <c r="G716" s="3" t="s">
        <v>22</v>
      </c>
      <c r="H716" s="3" t="s">
        <v>1663</v>
      </c>
      <c r="I716" s="3" t="s">
        <v>1683</v>
      </c>
      <c r="J716" s="3" t="s">
        <v>1699</v>
      </c>
      <c r="K716" s="3" t="s">
        <v>22</v>
      </c>
      <c r="L716" s="4">
        <v>0.18</v>
      </c>
      <c r="M716" s="5">
        <v>0.21</v>
      </c>
      <c r="N716" s="6">
        <v>0.07</v>
      </c>
      <c r="O716" s="6">
        <v>0.09</v>
      </c>
      <c r="P716" s="6">
        <v>0.15</v>
      </c>
      <c r="Q716" s="6">
        <v>0.16</v>
      </c>
      <c r="R716" s="6">
        <v>0.17600000000000002</v>
      </c>
    </row>
    <row r="717" ht="15.75" customHeight="1">
      <c r="A717" s="3">
        <v>484.0</v>
      </c>
      <c r="B717" s="3" t="s">
        <v>951</v>
      </c>
      <c r="C717" s="3" t="s">
        <v>1583</v>
      </c>
      <c r="D717" s="3" t="s">
        <v>1660</v>
      </c>
      <c r="E717" s="3" t="s">
        <v>1681</v>
      </c>
      <c r="F717" s="3" t="s">
        <v>1700</v>
      </c>
      <c r="G717" s="3" t="s">
        <v>22</v>
      </c>
      <c r="H717" s="3" t="s">
        <v>1663</v>
      </c>
      <c r="I717" s="3" t="s">
        <v>1683</v>
      </c>
      <c r="J717" s="3" t="s">
        <v>1701</v>
      </c>
      <c r="K717" s="3" t="s">
        <v>22</v>
      </c>
      <c r="L717" s="4">
        <v>0.16</v>
      </c>
      <c r="M717" s="5">
        <v>0.18</v>
      </c>
      <c r="N717" s="6">
        <v>0.07428571428571429</v>
      </c>
      <c r="O717" s="6">
        <v>0.04571428571428571</v>
      </c>
      <c r="P717" s="6">
        <v>0.11</v>
      </c>
      <c r="Q717" s="6">
        <v>0.12</v>
      </c>
      <c r="R717" s="6">
        <v>0.132</v>
      </c>
    </row>
    <row r="718" ht="15.75" customHeight="1">
      <c r="A718" s="3">
        <v>505.0</v>
      </c>
      <c r="B718" s="3" t="s">
        <v>951</v>
      </c>
      <c r="C718" s="3" t="s">
        <v>1583</v>
      </c>
      <c r="D718" s="3" t="s">
        <v>1660</v>
      </c>
      <c r="E718" s="3" t="s">
        <v>1681</v>
      </c>
      <c r="F718" s="3" t="s">
        <v>1702</v>
      </c>
      <c r="G718" s="3" t="s">
        <v>22</v>
      </c>
      <c r="H718" s="3" t="s">
        <v>1663</v>
      </c>
      <c r="I718" s="3" t="s">
        <v>1683</v>
      </c>
      <c r="J718" s="3" t="s">
        <v>1703</v>
      </c>
      <c r="K718" s="3" t="s">
        <v>22</v>
      </c>
      <c r="L718" s="4">
        <v>0.14</v>
      </c>
      <c r="M718" s="5">
        <v>0.16</v>
      </c>
      <c r="N718" s="6">
        <v>0.07</v>
      </c>
      <c r="O718" s="6">
        <v>0.04999999999999999</v>
      </c>
      <c r="P718" s="6">
        <v>0.11</v>
      </c>
      <c r="Q718" s="6">
        <v>0.12</v>
      </c>
      <c r="R718" s="6">
        <v>0.132</v>
      </c>
    </row>
    <row r="719" ht="15.75" customHeight="1">
      <c r="A719" s="3">
        <v>585.0</v>
      </c>
      <c r="B719" s="3" t="s">
        <v>951</v>
      </c>
      <c r="C719" s="3" t="s">
        <v>1583</v>
      </c>
      <c r="D719" s="3" t="s">
        <v>1660</v>
      </c>
      <c r="E719" s="3" t="s">
        <v>1681</v>
      </c>
      <c r="F719" s="3" t="s">
        <v>1704</v>
      </c>
      <c r="G719" s="3" t="s">
        <v>22</v>
      </c>
      <c r="H719" s="3" t="s">
        <v>1663</v>
      </c>
      <c r="I719" s="3" t="s">
        <v>1683</v>
      </c>
      <c r="J719" s="3" t="s">
        <v>1704</v>
      </c>
      <c r="K719" s="3" t="s">
        <v>22</v>
      </c>
      <c r="L719" s="4">
        <v>0.16</v>
      </c>
      <c r="M719" s="5">
        <v>0.18</v>
      </c>
      <c r="N719" s="6">
        <v>0.07</v>
      </c>
      <c r="O719" s="6">
        <v>0.07</v>
      </c>
      <c r="P719" s="6">
        <v>0.13</v>
      </c>
      <c r="Q719" s="6">
        <v>0.14</v>
      </c>
      <c r="R719" s="6">
        <v>0.15400000000000003</v>
      </c>
    </row>
    <row r="720" ht="15.75" customHeight="1">
      <c r="A720" s="3">
        <v>588.0</v>
      </c>
      <c r="B720" s="3" t="s">
        <v>951</v>
      </c>
      <c r="C720" s="3" t="s">
        <v>1583</v>
      </c>
      <c r="D720" s="3" t="s">
        <v>1660</v>
      </c>
      <c r="E720" s="3" t="s">
        <v>1661</v>
      </c>
      <c r="F720" s="3" t="s">
        <v>1705</v>
      </c>
      <c r="G720" s="3" t="s">
        <v>22</v>
      </c>
      <c r="H720" s="3" t="s">
        <v>1663</v>
      </c>
      <c r="I720" s="3" t="s">
        <v>1664</v>
      </c>
      <c r="J720" s="3" t="s">
        <v>1706</v>
      </c>
      <c r="K720" s="3" t="s">
        <v>22</v>
      </c>
      <c r="L720" s="4">
        <v>0.18</v>
      </c>
      <c r="M720" s="5">
        <v>0.21</v>
      </c>
      <c r="N720" s="6">
        <v>0.07</v>
      </c>
      <c r="O720" s="6">
        <v>0.04999999999999999</v>
      </c>
      <c r="P720" s="6">
        <v>0.11</v>
      </c>
      <c r="Q720" s="6">
        <v>0.12</v>
      </c>
      <c r="R720" s="6">
        <v>0.132</v>
      </c>
    </row>
    <row r="721" ht="15.75" customHeight="1">
      <c r="A721" s="3">
        <v>2592.0</v>
      </c>
      <c r="B721" s="3" t="s">
        <v>951</v>
      </c>
      <c r="C721" s="3" t="s">
        <v>1583</v>
      </c>
      <c r="D721" s="3" t="s">
        <v>1660</v>
      </c>
      <c r="E721" s="3" t="s">
        <v>1661</v>
      </c>
      <c r="F721" s="3" t="s">
        <v>1707</v>
      </c>
      <c r="G721" s="3" t="s">
        <v>22</v>
      </c>
      <c r="H721" s="3" t="s">
        <v>1663</v>
      </c>
      <c r="I721" s="3" t="s">
        <v>1664</v>
      </c>
      <c r="J721" s="3" t="s">
        <v>1708</v>
      </c>
      <c r="K721" s="3" t="s">
        <v>22</v>
      </c>
      <c r="L721" s="4">
        <v>0.14</v>
      </c>
      <c r="M721" s="5">
        <v>0.16</v>
      </c>
      <c r="N721" s="6">
        <v>0.07428571428571429</v>
      </c>
      <c r="O721" s="6">
        <v>0.04571428571428571</v>
      </c>
      <c r="P721" s="6">
        <v>0.11</v>
      </c>
      <c r="Q721" s="6">
        <v>0.12</v>
      </c>
      <c r="R721" s="6">
        <v>0.132</v>
      </c>
    </row>
    <row r="722" ht="15.75" customHeight="1">
      <c r="A722" s="3">
        <v>3406.0</v>
      </c>
      <c r="B722" s="3" t="s">
        <v>951</v>
      </c>
      <c r="C722" s="3" t="s">
        <v>1583</v>
      </c>
      <c r="D722" s="3" t="s">
        <v>1660</v>
      </c>
      <c r="E722" s="3" t="s">
        <v>1681</v>
      </c>
      <c r="F722" s="3" t="s">
        <v>1709</v>
      </c>
      <c r="G722" s="3" t="s">
        <v>22</v>
      </c>
      <c r="H722" s="3" t="s">
        <v>1663</v>
      </c>
      <c r="I722" s="3" t="s">
        <v>1683</v>
      </c>
      <c r="J722" s="3" t="s">
        <v>1710</v>
      </c>
      <c r="K722" s="3" t="s">
        <v>22</v>
      </c>
      <c r="L722" s="4">
        <v>0.14</v>
      </c>
      <c r="M722" s="5">
        <v>0.16</v>
      </c>
      <c r="N722" s="6">
        <v>0.07428571428571429</v>
      </c>
      <c r="O722" s="6">
        <v>0.04571428571428571</v>
      </c>
      <c r="P722" s="6">
        <v>0.11</v>
      </c>
      <c r="Q722" s="6">
        <v>0.12</v>
      </c>
      <c r="R722" s="6">
        <v>0.132</v>
      </c>
    </row>
    <row r="723" ht="15.75" customHeight="1">
      <c r="A723" s="3">
        <v>3603.0</v>
      </c>
      <c r="B723" s="3" t="s">
        <v>951</v>
      </c>
      <c r="C723" s="3" t="s">
        <v>1583</v>
      </c>
      <c r="D723" s="3" t="s">
        <v>1660</v>
      </c>
      <c r="E723" s="3" t="s">
        <v>1661</v>
      </c>
      <c r="F723" s="3" t="s">
        <v>1711</v>
      </c>
      <c r="G723" s="3" t="s">
        <v>22</v>
      </c>
      <c r="H723" s="3" t="s">
        <v>1663</v>
      </c>
      <c r="I723" s="3" t="s">
        <v>1664</v>
      </c>
      <c r="J723" s="3" t="s">
        <v>1712</v>
      </c>
      <c r="K723" s="3" t="s">
        <v>22</v>
      </c>
      <c r="L723" s="4">
        <v>0.18</v>
      </c>
      <c r="M723" s="5">
        <v>0.21</v>
      </c>
      <c r="N723" s="6">
        <v>0.1</v>
      </c>
      <c r="O723" s="6">
        <v>0.01999999999999999</v>
      </c>
      <c r="P723" s="6">
        <v>0.11</v>
      </c>
      <c r="Q723" s="6">
        <v>0.12</v>
      </c>
      <c r="R723" s="6">
        <v>0.132</v>
      </c>
    </row>
    <row r="724" ht="15.75" customHeight="1">
      <c r="A724" s="3">
        <v>23.0</v>
      </c>
      <c r="B724" s="3" t="s">
        <v>951</v>
      </c>
      <c r="C724" s="3" t="s">
        <v>1583</v>
      </c>
      <c r="D724" s="3" t="s">
        <v>1713</v>
      </c>
      <c r="E724" s="3" t="s">
        <v>1714</v>
      </c>
      <c r="F724" s="3" t="s">
        <v>1715</v>
      </c>
      <c r="G724" s="3" t="s">
        <v>22</v>
      </c>
      <c r="H724" s="3" t="s">
        <v>1713</v>
      </c>
      <c r="I724" s="3" t="s">
        <v>1716</v>
      </c>
      <c r="J724" s="3" t="s">
        <v>1717</v>
      </c>
      <c r="K724" s="3" t="s">
        <v>22</v>
      </c>
      <c r="L724" s="4">
        <v>0.12</v>
      </c>
      <c r="M724" s="5">
        <v>0.14</v>
      </c>
      <c r="N724" s="6">
        <v>0.07</v>
      </c>
      <c r="O724" s="6">
        <v>0.04999999999999999</v>
      </c>
      <c r="P724" s="6">
        <v>0.11</v>
      </c>
      <c r="Q724" s="6">
        <v>0.12</v>
      </c>
      <c r="R724" s="6">
        <v>0.132</v>
      </c>
    </row>
    <row r="725" ht="15.75" customHeight="1">
      <c r="A725" s="3">
        <v>25.0</v>
      </c>
      <c r="B725" s="3" t="s">
        <v>951</v>
      </c>
      <c r="C725" s="3" t="s">
        <v>1583</v>
      </c>
      <c r="D725" s="3" t="s">
        <v>1713</v>
      </c>
      <c r="E725" s="3" t="s">
        <v>1714</v>
      </c>
      <c r="F725" s="3" t="s">
        <v>1718</v>
      </c>
      <c r="G725" s="3" t="s">
        <v>22</v>
      </c>
      <c r="H725" s="3" t="s">
        <v>1713</v>
      </c>
      <c r="I725" s="3" t="s">
        <v>1716</v>
      </c>
      <c r="J725" s="3" t="s">
        <v>1719</v>
      </c>
      <c r="K725" s="3" t="s">
        <v>22</v>
      </c>
      <c r="L725" s="4">
        <v>0.12</v>
      </c>
      <c r="M725" s="5">
        <v>0.14</v>
      </c>
      <c r="N725" s="6">
        <v>0.07</v>
      </c>
      <c r="O725" s="6">
        <v>0.04999999999999999</v>
      </c>
      <c r="P725" s="6">
        <v>0.11</v>
      </c>
      <c r="Q725" s="6">
        <v>0.12</v>
      </c>
      <c r="R725" s="6">
        <v>0.132</v>
      </c>
    </row>
    <row r="726" ht="15.75" customHeight="1">
      <c r="A726" s="3">
        <v>26.0</v>
      </c>
      <c r="B726" s="3" t="s">
        <v>951</v>
      </c>
      <c r="C726" s="3" t="s">
        <v>1583</v>
      </c>
      <c r="D726" s="3" t="s">
        <v>1713</v>
      </c>
      <c r="E726" s="3" t="s">
        <v>1714</v>
      </c>
      <c r="F726" s="3" t="s">
        <v>1720</v>
      </c>
      <c r="G726" s="3" t="s">
        <v>22</v>
      </c>
      <c r="H726" s="3" t="s">
        <v>1713</v>
      </c>
      <c r="I726" s="3" t="s">
        <v>1716</v>
      </c>
      <c r="J726" s="3" t="s">
        <v>1720</v>
      </c>
      <c r="K726" s="3" t="s">
        <v>22</v>
      </c>
      <c r="L726" s="4">
        <v>0.12</v>
      </c>
      <c r="M726" s="5">
        <v>0.14</v>
      </c>
      <c r="N726" s="6">
        <v>0.15</v>
      </c>
      <c r="O726" s="6">
        <v>0.03</v>
      </c>
      <c r="P726" s="6">
        <v>0.16999999999999998</v>
      </c>
      <c r="Q726" s="6">
        <v>0.18</v>
      </c>
      <c r="R726" s="6">
        <v>0.198</v>
      </c>
    </row>
    <row r="727" ht="15.75" customHeight="1">
      <c r="A727" s="3">
        <v>56.0</v>
      </c>
      <c r="B727" s="3" t="s">
        <v>951</v>
      </c>
      <c r="C727" s="3" t="s">
        <v>1583</v>
      </c>
      <c r="D727" s="3" t="s">
        <v>1713</v>
      </c>
      <c r="E727" s="3" t="s">
        <v>1714</v>
      </c>
      <c r="F727" s="3" t="s">
        <v>1721</v>
      </c>
      <c r="G727" s="3" t="s">
        <v>22</v>
      </c>
      <c r="H727" s="3" t="s">
        <v>1713</v>
      </c>
      <c r="I727" s="3" t="s">
        <v>1716</v>
      </c>
      <c r="J727" s="3" t="s">
        <v>1722</v>
      </c>
      <c r="K727" s="3" t="s">
        <v>22</v>
      </c>
      <c r="L727" s="4">
        <v>0.12</v>
      </c>
      <c r="M727" s="5">
        <v>0.14</v>
      </c>
      <c r="N727" s="6">
        <v>0.15</v>
      </c>
      <c r="O727" s="6">
        <v>0.05000000000000002</v>
      </c>
      <c r="P727" s="6">
        <v>0.19</v>
      </c>
      <c r="Q727" s="6">
        <v>0.2</v>
      </c>
      <c r="R727" s="6">
        <v>0.22000000000000003</v>
      </c>
    </row>
    <row r="728" ht="15.75" customHeight="1">
      <c r="A728" s="3">
        <v>57.0</v>
      </c>
      <c r="B728" s="3" t="s">
        <v>951</v>
      </c>
      <c r="C728" s="3" t="s">
        <v>1583</v>
      </c>
      <c r="D728" s="3" t="s">
        <v>1713</v>
      </c>
      <c r="E728" s="3" t="s">
        <v>1714</v>
      </c>
      <c r="F728" s="3" t="s">
        <v>1723</v>
      </c>
      <c r="G728" s="3" t="s">
        <v>22</v>
      </c>
      <c r="H728" s="3" t="s">
        <v>1713</v>
      </c>
      <c r="I728" s="3" t="s">
        <v>1716</v>
      </c>
      <c r="J728" s="3" t="s">
        <v>1724</v>
      </c>
      <c r="K728" s="3" t="s">
        <v>22</v>
      </c>
      <c r="L728" s="4">
        <v>0.12</v>
      </c>
      <c r="M728" s="5">
        <v>0.14</v>
      </c>
      <c r="N728" s="6">
        <v>0.14</v>
      </c>
      <c r="O728" s="6">
        <v>0.03999999999999998</v>
      </c>
      <c r="P728" s="6">
        <v>0.16999999999999998</v>
      </c>
      <c r="Q728" s="6">
        <v>0.18</v>
      </c>
      <c r="R728" s="6">
        <v>0.198</v>
      </c>
    </row>
    <row r="729" ht="15.75" customHeight="1">
      <c r="A729" s="3">
        <v>143.0</v>
      </c>
      <c r="B729" s="3" t="s">
        <v>951</v>
      </c>
      <c r="C729" s="3" t="s">
        <v>1583</v>
      </c>
      <c r="D729" s="3" t="s">
        <v>1713</v>
      </c>
      <c r="E729" s="3" t="s">
        <v>1714</v>
      </c>
      <c r="F729" s="3" t="s">
        <v>1725</v>
      </c>
      <c r="G729" s="3" t="s">
        <v>22</v>
      </c>
      <c r="H729" s="3" t="s">
        <v>1713</v>
      </c>
      <c r="I729" s="3" t="s">
        <v>1716</v>
      </c>
      <c r="J729" s="3" t="s">
        <v>1726</v>
      </c>
      <c r="K729" s="3" t="s">
        <v>22</v>
      </c>
      <c r="L729" s="4">
        <v>0.12</v>
      </c>
      <c r="M729" s="5">
        <v>0.14</v>
      </c>
      <c r="N729" s="6">
        <v>0.15</v>
      </c>
      <c r="O729" s="6">
        <v>0.03</v>
      </c>
      <c r="P729" s="6">
        <v>0.16999999999999998</v>
      </c>
      <c r="Q729" s="6">
        <v>0.18</v>
      </c>
      <c r="R729" s="6">
        <v>0.198</v>
      </c>
    </row>
    <row r="730" ht="15.75" customHeight="1">
      <c r="A730" s="3">
        <v>151.0</v>
      </c>
      <c r="B730" s="3" t="s">
        <v>951</v>
      </c>
      <c r="C730" s="3" t="s">
        <v>1583</v>
      </c>
      <c r="D730" s="3" t="s">
        <v>1713</v>
      </c>
      <c r="E730" s="3" t="s">
        <v>1714</v>
      </c>
      <c r="F730" s="3" t="s">
        <v>1727</v>
      </c>
      <c r="G730" s="3" t="s">
        <v>22</v>
      </c>
      <c r="H730" s="3" t="s">
        <v>1713</v>
      </c>
      <c r="I730" s="3" t="s">
        <v>1716</v>
      </c>
      <c r="J730" s="3" t="s">
        <v>1728</v>
      </c>
      <c r="K730" s="3" t="s">
        <v>22</v>
      </c>
      <c r="L730" s="4">
        <v>0.12</v>
      </c>
      <c r="M730" s="5">
        <v>0.14</v>
      </c>
      <c r="N730" s="6">
        <v>0.15</v>
      </c>
      <c r="O730" s="6">
        <v>0.03</v>
      </c>
      <c r="P730" s="6">
        <v>0.16999999999999998</v>
      </c>
      <c r="Q730" s="6">
        <v>0.18</v>
      </c>
      <c r="R730" s="6">
        <v>0.198</v>
      </c>
    </row>
    <row r="731" ht="15.75" customHeight="1">
      <c r="A731" s="3">
        <v>177.0</v>
      </c>
      <c r="B731" s="3" t="s">
        <v>951</v>
      </c>
      <c r="C731" s="3" t="s">
        <v>1583</v>
      </c>
      <c r="D731" s="3" t="s">
        <v>1713</v>
      </c>
      <c r="E731" s="3" t="s">
        <v>1714</v>
      </c>
      <c r="F731" s="3" t="s">
        <v>1729</v>
      </c>
      <c r="G731" s="3" t="s">
        <v>22</v>
      </c>
      <c r="H731" s="3" t="s">
        <v>1713</v>
      </c>
      <c r="I731" s="3" t="s">
        <v>1716</v>
      </c>
      <c r="J731" s="3" t="s">
        <v>1730</v>
      </c>
      <c r="K731" s="3" t="s">
        <v>22</v>
      </c>
      <c r="L731" s="4">
        <v>0.14</v>
      </c>
      <c r="M731" s="5">
        <v>0.16</v>
      </c>
      <c r="N731" s="6">
        <v>0.15</v>
      </c>
      <c r="O731" s="6">
        <v>0.010000000000000009</v>
      </c>
      <c r="P731" s="6">
        <v>0.15</v>
      </c>
      <c r="Q731" s="6">
        <v>0.15</v>
      </c>
      <c r="R731" s="6">
        <v>0.17600000000000002</v>
      </c>
    </row>
    <row r="732" ht="15.75" customHeight="1">
      <c r="A732" s="3">
        <v>201.0</v>
      </c>
      <c r="B732" s="3" t="s">
        <v>951</v>
      </c>
      <c r="C732" s="3" t="s">
        <v>1583</v>
      </c>
      <c r="D732" s="3" t="s">
        <v>1713</v>
      </c>
      <c r="E732" s="3" t="s">
        <v>1714</v>
      </c>
      <c r="F732" s="3" t="s">
        <v>1731</v>
      </c>
      <c r="G732" s="3" t="s">
        <v>22</v>
      </c>
      <c r="H732" s="3" t="s">
        <v>1713</v>
      </c>
      <c r="I732" s="3" t="s">
        <v>1716</v>
      </c>
      <c r="J732" s="3" t="s">
        <v>1732</v>
      </c>
      <c r="K732" s="3" t="s">
        <v>22</v>
      </c>
      <c r="L732" s="4">
        <v>0.12</v>
      </c>
      <c r="M732" s="5">
        <v>0.14</v>
      </c>
      <c r="N732" s="6">
        <v>0.15</v>
      </c>
      <c r="O732" s="6">
        <v>0.010000000000000009</v>
      </c>
      <c r="P732" s="6">
        <v>0.15</v>
      </c>
      <c r="Q732" s="6">
        <v>0.15</v>
      </c>
      <c r="R732" s="6">
        <v>0.17600000000000002</v>
      </c>
    </row>
    <row r="733" ht="15.75" customHeight="1">
      <c r="A733" s="3">
        <v>308.0</v>
      </c>
      <c r="B733" s="3" t="s">
        <v>951</v>
      </c>
      <c r="C733" s="3" t="s">
        <v>1583</v>
      </c>
      <c r="D733" s="3" t="s">
        <v>1713</v>
      </c>
      <c r="E733" s="3" t="s">
        <v>1714</v>
      </c>
      <c r="F733" s="3" t="s">
        <v>1733</v>
      </c>
      <c r="G733" s="3" t="s">
        <v>22</v>
      </c>
      <c r="H733" s="3" t="s">
        <v>1713</v>
      </c>
      <c r="I733" s="3" t="s">
        <v>1716</v>
      </c>
      <c r="J733" s="3" t="s">
        <v>1734</v>
      </c>
      <c r="K733" s="3" t="s">
        <v>22</v>
      </c>
      <c r="L733" s="4">
        <v>0.16</v>
      </c>
      <c r="M733" s="5">
        <v>0.18</v>
      </c>
      <c r="N733" s="6">
        <v>0.15</v>
      </c>
      <c r="O733" s="6">
        <v>0.03</v>
      </c>
      <c r="P733" s="6">
        <v>0.16999999999999998</v>
      </c>
      <c r="Q733" s="6">
        <v>0.18</v>
      </c>
      <c r="R733" s="6">
        <v>0.198</v>
      </c>
    </row>
    <row r="734" ht="15.75" customHeight="1">
      <c r="A734" s="3">
        <v>594.0</v>
      </c>
      <c r="B734" s="3" t="s">
        <v>951</v>
      </c>
      <c r="C734" s="3" t="s">
        <v>1583</v>
      </c>
      <c r="D734" s="3" t="s">
        <v>1713</v>
      </c>
      <c r="E734" s="3" t="s">
        <v>1735</v>
      </c>
      <c r="F734" s="3" t="s">
        <v>1736</v>
      </c>
      <c r="G734" s="3" t="s">
        <v>22</v>
      </c>
      <c r="H734" s="3" t="s">
        <v>1713</v>
      </c>
      <c r="I734" s="3" t="s">
        <v>1737</v>
      </c>
      <c r="J734" s="3" t="s">
        <v>1738</v>
      </c>
      <c r="K734" s="3" t="s">
        <v>22</v>
      </c>
      <c r="L734" s="4">
        <v>0.2</v>
      </c>
      <c r="M734" s="5">
        <v>0.23</v>
      </c>
      <c r="N734" s="6">
        <v>0.07</v>
      </c>
      <c r="O734" s="6">
        <v>0.10999999999999999</v>
      </c>
      <c r="P734" s="6">
        <v>0.16999999999999998</v>
      </c>
      <c r="Q734" s="6">
        <v>0.18</v>
      </c>
      <c r="R734" s="6">
        <v>0.198</v>
      </c>
    </row>
    <row r="735" ht="15.75" customHeight="1">
      <c r="A735" s="3">
        <v>1449.0</v>
      </c>
      <c r="B735" s="3" t="s">
        <v>951</v>
      </c>
      <c r="C735" s="3" t="s">
        <v>1583</v>
      </c>
      <c r="D735" s="3" t="s">
        <v>1713</v>
      </c>
      <c r="E735" s="3" t="s">
        <v>1735</v>
      </c>
      <c r="F735" s="3" t="s">
        <v>1739</v>
      </c>
      <c r="G735" s="3" t="s">
        <v>22</v>
      </c>
      <c r="H735" s="3" t="s">
        <v>1713</v>
      </c>
      <c r="I735" s="3" t="s">
        <v>1737</v>
      </c>
      <c r="J735" s="3" t="s">
        <v>1740</v>
      </c>
      <c r="K735" s="3" t="s">
        <v>22</v>
      </c>
      <c r="L735" s="4">
        <v>0.14</v>
      </c>
      <c r="M735" s="5">
        <v>0.16</v>
      </c>
      <c r="N735" s="6">
        <v>0.07</v>
      </c>
      <c r="O735" s="6">
        <v>0.10999999999999999</v>
      </c>
      <c r="P735" s="6">
        <v>0.16999999999999998</v>
      </c>
      <c r="Q735" s="6">
        <v>0.18</v>
      </c>
      <c r="R735" s="6">
        <v>0.198</v>
      </c>
    </row>
    <row r="736" ht="15.75" customHeight="1">
      <c r="A736" s="3">
        <v>1450.0</v>
      </c>
      <c r="B736" s="3" t="s">
        <v>951</v>
      </c>
      <c r="C736" s="3" t="s">
        <v>1583</v>
      </c>
      <c r="D736" s="3" t="s">
        <v>1713</v>
      </c>
      <c r="E736" s="3" t="s">
        <v>1735</v>
      </c>
      <c r="F736" s="3" t="s">
        <v>1741</v>
      </c>
      <c r="G736" s="3" t="s">
        <v>22</v>
      </c>
      <c r="H736" s="3" t="s">
        <v>1713</v>
      </c>
      <c r="I736" s="3" t="s">
        <v>1737</v>
      </c>
      <c r="J736" s="3" t="s">
        <v>1742</v>
      </c>
      <c r="K736" s="3" t="s">
        <v>22</v>
      </c>
      <c r="L736" s="4">
        <v>0.14</v>
      </c>
      <c r="M736" s="5">
        <v>0.16</v>
      </c>
      <c r="N736" s="6">
        <v>0.098</v>
      </c>
      <c r="O736" s="6">
        <v>0.032</v>
      </c>
      <c r="P736" s="6">
        <v>0.12000000000000001</v>
      </c>
      <c r="Q736" s="6">
        <v>0.13</v>
      </c>
      <c r="R736" s="6">
        <v>0.14300000000000002</v>
      </c>
    </row>
    <row r="737" ht="15.75" customHeight="1">
      <c r="A737" s="3">
        <v>1451.0</v>
      </c>
      <c r="B737" s="3" t="s">
        <v>951</v>
      </c>
      <c r="C737" s="3" t="s">
        <v>1583</v>
      </c>
      <c r="D737" s="3" t="s">
        <v>1713</v>
      </c>
      <c r="E737" s="3" t="s">
        <v>1735</v>
      </c>
      <c r="F737" s="3" t="s">
        <v>1743</v>
      </c>
      <c r="G737" s="3" t="s">
        <v>22</v>
      </c>
      <c r="H737" s="3" t="s">
        <v>1713</v>
      </c>
      <c r="I737" s="3" t="s">
        <v>1737</v>
      </c>
      <c r="J737" s="3" t="s">
        <v>1744</v>
      </c>
      <c r="K737" s="3" t="s">
        <v>22</v>
      </c>
      <c r="L737" s="4">
        <v>0.18</v>
      </c>
      <c r="M737" s="5">
        <v>0.21</v>
      </c>
      <c r="N737" s="6">
        <v>0.07</v>
      </c>
      <c r="O737" s="6">
        <v>0.09</v>
      </c>
      <c r="P737" s="6">
        <v>0.15</v>
      </c>
      <c r="Q737" s="6">
        <v>0.16</v>
      </c>
      <c r="R737" s="6">
        <v>0.17600000000000002</v>
      </c>
    </row>
    <row r="738" ht="15.75" customHeight="1">
      <c r="A738" s="3">
        <v>1452.0</v>
      </c>
      <c r="B738" s="3" t="s">
        <v>951</v>
      </c>
      <c r="C738" s="3" t="s">
        <v>1583</v>
      </c>
      <c r="D738" s="3" t="s">
        <v>1713</v>
      </c>
      <c r="E738" s="3" t="s">
        <v>1735</v>
      </c>
      <c r="F738" s="3" t="s">
        <v>1745</v>
      </c>
      <c r="G738" s="3" t="s">
        <v>22</v>
      </c>
      <c r="H738" s="3" t="s">
        <v>1713</v>
      </c>
      <c r="I738" s="3" t="s">
        <v>1737</v>
      </c>
      <c r="J738" s="3" t="s">
        <v>1746</v>
      </c>
      <c r="K738" s="3" t="s">
        <v>22</v>
      </c>
      <c r="L738" s="4">
        <v>0.18</v>
      </c>
      <c r="M738" s="5">
        <v>0.21</v>
      </c>
      <c r="N738" s="6">
        <v>0.0935</v>
      </c>
      <c r="O738" s="6">
        <v>0.0665</v>
      </c>
      <c r="P738" s="6">
        <v>0.15</v>
      </c>
      <c r="Q738" s="6">
        <v>0.16</v>
      </c>
      <c r="R738" s="6">
        <v>0.17600000000000002</v>
      </c>
    </row>
    <row r="739" ht="15.75" customHeight="1">
      <c r="A739" s="3">
        <v>263.0</v>
      </c>
      <c r="B739" s="3" t="s">
        <v>951</v>
      </c>
      <c r="C739" s="3" t="s">
        <v>1583</v>
      </c>
      <c r="D739" s="3" t="s">
        <v>1747</v>
      </c>
      <c r="E739" s="3" t="s">
        <v>1748</v>
      </c>
      <c r="F739" s="3" t="s">
        <v>1749</v>
      </c>
      <c r="G739" s="3" t="s">
        <v>22</v>
      </c>
      <c r="H739" s="3" t="s">
        <v>1750</v>
      </c>
      <c r="I739" s="3" t="s">
        <v>1751</v>
      </c>
      <c r="J739" s="3" t="s">
        <v>1752</v>
      </c>
      <c r="K739" s="3" t="s">
        <v>22</v>
      </c>
      <c r="L739" s="4">
        <v>0.18</v>
      </c>
      <c r="M739" s="5">
        <v>0.21</v>
      </c>
      <c r="N739" s="6">
        <v>0.0935</v>
      </c>
      <c r="O739" s="6">
        <v>0.0665</v>
      </c>
      <c r="P739" s="6">
        <v>0.15</v>
      </c>
      <c r="Q739" s="6">
        <v>0.16</v>
      </c>
      <c r="R739" s="6">
        <v>0.17600000000000002</v>
      </c>
    </row>
    <row r="740" ht="15.75" customHeight="1">
      <c r="A740" s="3">
        <v>437.0</v>
      </c>
      <c r="B740" s="3" t="s">
        <v>951</v>
      </c>
      <c r="C740" s="3" t="s">
        <v>1583</v>
      </c>
      <c r="D740" s="3" t="s">
        <v>1747</v>
      </c>
      <c r="E740" s="3" t="s">
        <v>1748</v>
      </c>
      <c r="F740" s="3" t="s">
        <v>1753</v>
      </c>
      <c r="G740" s="3" t="s">
        <v>22</v>
      </c>
      <c r="H740" s="3" t="s">
        <v>1750</v>
      </c>
      <c r="I740" s="3" t="s">
        <v>1751</v>
      </c>
      <c r="J740" s="3" t="s">
        <v>1754</v>
      </c>
      <c r="K740" s="3" t="s">
        <v>22</v>
      </c>
      <c r="L740" s="4">
        <v>0.18</v>
      </c>
      <c r="M740" s="5">
        <v>0.21</v>
      </c>
      <c r="N740" s="6">
        <v>0.15</v>
      </c>
      <c r="O740" s="6">
        <v>0.03</v>
      </c>
      <c r="P740" s="6">
        <v>0.16999999999999998</v>
      </c>
      <c r="Q740" s="6">
        <v>0.18</v>
      </c>
      <c r="R740" s="6">
        <v>0.198</v>
      </c>
    </row>
    <row r="741" ht="15.75" customHeight="1">
      <c r="A741" s="3">
        <v>590.0</v>
      </c>
      <c r="B741" s="3" t="s">
        <v>951</v>
      </c>
      <c r="C741" s="3" t="s">
        <v>1583</v>
      </c>
      <c r="D741" s="3" t="s">
        <v>1747</v>
      </c>
      <c r="E741" s="3" t="s">
        <v>1748</v>
      </c>
      <c r="F741" s="3" t="s">
        <v>1755</v>
      </c>
      <c r="G741" s="3" t="s">
        <v>22</v>
      </c>
      <c r="H741" s="3" t="s">
        <v>1750</v>
      </c>
      <c r="I741" s="3" t="s">
        <v>1751</v>
      </c>
      <c r="J741" s="3" t="s">
        <v>1756</v>
      </c>
      <c r="K741" s="3" t="s">
        <v>22</v>
      </c>
      <c r="L741" s="4">
        <v>0.18</v>
      </c>
      <c r="M741" s="5">
        <v>0.21</v>
      </c>
      <c r="N741" s="6">
        <v>0.07</v>
      </c>
      <c r="O741" s="6">
        <v>0.09</v>
      </c>
      <c r="P741" s="6">
        <v>0.15</v>
      </c>
      <c r="Q741" s="6">
        <v>0.16</v>
      </c>
      <c r="R741" s="6">
        <v>0.17600000000000002</v>
      </c>
    </row>
    <row r="742" ht="15.75" customHeight="1">
      <c r="A742" s="3">
        <v>591.0</v>
      </c>
      <c r="B742" s="3" t="s">
        <v>951</v>
      </c>
      <c r="C742" s="3" t="s">
        <v>1583</v>
      </c>
      <c r="D742" s="3" t="s">
        <v>1747</v>
      </c>
      <c r="E742" s="3" t="s">
        <v>1748</v>
      </c>
      <c r="F742" s="3" t="s">
        <v>1757</v>
      </c>
      <c r="G742" s="3" t="s">
        <v>22</v>
      </c>
      <c r="H742" s="3" t="s">
        <v>1750</v>
      </c>
      <c r="I742" s="3" t="s">
        <v>1751</v>
      </c>
      <c r="J742" s="3" t="s">
        <v>1758</v>
      </c>
      <c r="K742" s="3" t="s">
        <v>22</v>
      </c>
      <c r="L742" s="4">
        <v>0.18</v>
      </c>
      <c r="M742" s="5">
        <v>0.21</v>
      </c>
      <c r="N742" s="6">
        <v>0.07</v>
      </c>
      <c r="O742" s="6">
        <v>0.09</v>
      </c>
      <c r="P742" s="6">
        <v>0.15</v>
      </c>
      <c r="Q742" s="6">
        <v>0.16</v>
      </c>
      <c r="R742" s="6">
        <v>0.17600000000000002</v>
      </c>
    </row>
    <row r="743" ht="15.75" customHeight="1">
      <c r="A743" s="3">
        <v>1134.0</v>
      </c>
      <c r="B743" s="3" t="s">
        <v>951</v>
      </c>
      <c r="C743" s="3" t="s">
        <v>1583</v>
      </c>
      <c r="D743" s="3" t="s">
        <v>1747</v>
      </c>
      <c r="E743" s="3" t="s">
        <v>1748</v>
      </c>
      <c r="F743" s="3" t="s">
        <v>1759</v>
      </c>
      <c r="G743" s="3" t="s">
        <v>22</v>
      </c>
      <c r="H743" s="3" t="s">
        <v>1750</v>
      </c>
      <c r="I743" s="3" t="s">
        <v>1751</v>
      </c>
      <c r="J743" s="3" t="s">
        <v>1760</v>
      </c>
      <c r="K743" s="3" t="s">
        <v>22</v>
      </c>
      <c r="L743" s="4">
        <v>0.2</v>
      </c>
      <c r="M743" s="5">
        <v>0.23</v>
      </c>
      <c r="N743" s="6">
        <v>0.15</v>
      </c>
      <c r="O743" s="6">
        <v>0.010000000000000009</v>
      </c>
      <c r="P743" s="6">
        <v>0.15</v>
      </c>
      <c r="Q743" s="6">
        <v>0.15</v>
      </c>
      <c r="R743" s="6">
        <v>0.17600000000000002</v>
      </c>
    </row>
    <row r="744" ht="15.75" customHeight="1">
      <c r="A744" s="3">
        <v>87.0</v>
      </c>
      <c r="B744" s="3" t="s">
        <v>951</v>
      </c>
      <c r="C744" s="3" t="s">
        <v>1583</v>
      </c>
      <c r="D744" s="3" t="s">
        <v>1761</v>
      </c>
      <c r="E744" s="3" t="s">
        <v>1762</v>
      </c>
      <c r="F744" s="3" t="s">
        <v>1763</v>
      </c>
      <c r="G744" s="3" t="s">
        <v>22</v>
      </c>
      <c r="H744" s="3" t="s">
        <v>1764</v>
      </c>
      <c r="I744" s="3" t="s">
        <v>1765</v>
      </c>
      <c r="J744" s="3" t="s">
        <v>1766</v>
      </c>
      <c r="K744" s="3" t="s">
        <v>22</v>
      </c>
      <c r="L744" s="4">
        <v>0.16</v>
      </c>
      <c r="M744" s="5">
        <v>0.18</v>
      </c>
      <c r="N744" s="6">
        <v>0.0935</v>
      </c>
      <c r="O744" s="6">
        <v>0.0665</v>
      </c>
      <c r="P744" s="6">
        <v>0.15</v>
      </c>
      <c r="Q744" s="6">
        <v>0.16</v>
      </c>
      <c r="R744" s="6">
        <v>0.17600000000000002</v>
      </c>
    </row>
    <row r="745" ht="15.75" customHeight="1">
      <c r="A745" s="3">
        <v>89.0</v>
      </c>
      <c r="B745" s="3" t="s">
        <v>951</v>
      </c>
      <c r="C745" s="3" t="s">
        <v>1583</v>
      </c>
      <c r="D745" s="3" t="s">
        <v>1761</v>
      </c>
      <c r="E745" s="3" t="s">
        <v>1762</v>
      </c>
      <c r="F745" s="3" t="s">
        <v>1767</v>
      </c>
      <c r="G745" s="3" t="s">
        <v>22</v>
      </c>
      <c r="H745" s="3" t="s">
        <v>1764</v>
      </c>
      <c r="I745" s="3" t="s">
        <v>1765</v>
      </c>
      <c r="J745" s="3" t="s">
        <v>1768</v>
      </c>
      <c r="K745" s="3" t="s">
        <v>22</v>
      </c>
      <c r="L745" s="4">
        <v>0.16</v>
      </c>
      <c r="M745" s="5">
        <v>0.18</v>
      </c>
      <c r="N745" s="6">
        <v>0.07</v>
      </c>
      <c r="O745" s="6">
        <v>0.09</v>
      </c>
      <c r="P745" s="6">
        <v>0.15</v>
      </c>
      <c r="Q745" s="6">
        <v>0.16</v>
      </c>
      <c r="R745" s="6">
        <v>0.17600000000000002</v>
      </c>
    </row>
    <row r="746" ht="15.75" customHeight="1">
      <c r="A746" s="3">
        <v>110.0</v>
      </c>
      <c r="B746" s="3" t="s">
        <v>951</v>
      </c>
      <c r="C746" s="3" t="s">
        <v>1583</v>
      </c>
      <c r="D746" s="3" t="s">
        <v>1761</v>
      </c>
      <c r="E746" s="3" t="s">
        <v>1769</v>
      </c>
      <c r="F746" s="3" t="s">
        <v>1770</v>
      </c>
      <c r="G746" s="3" t="s">
        <v>22</v>
      </c>
      <c r="H746" s="3" t="s">
        <v>1764</v>
      </c>
      <c r="I746" s="3" t="s">
        <v>1771</v>
      </c>
      <c r="J746" s="3" t="s">
        <v>1772</v>
      </c>
      <c r="K746" s="3" t="s">
        <v>22</v>
      </c>
      <c r="L746" s="4">
        <v>0.16</v>
      </c>
      <c r="M746" s="5">
        <v>0.18</v>
      </c>
      <c r="N746" s="6">
        <v>0.07</v>
      </c>
      <c r="O746" s="6">
        <v>0.09</v>
      </c>
      <c r="P746" s="6">
        <v>0.15</v>
      </c>
      <c r="Q746" s="6">
        <v>0.16</v>
      </c>
      <c r="R746" s="6">
        <v>0.17600000000000002</v>
      </c>
    </row>
    <row r="747" ht="15.75" customHeight="1">
      <c r="A747" s="3">
        <v>111.0</v>
      </c>
      <c r="B747" s="3" t="s">
        <v>951</v>
      </c>
      <c r="C747" s="3" t="s">
        <v>1583</v>
      </c>
      <c r="D747" s="3" t="s">
        <v>1761</v>
      </c>
      <c r="E747" s="3" t="s">
        <v>1769</v>
      </c>
      <c r="F747" s="3" t="s">
        <v>1773</v>
      </c>
      <c r="G747" s="3" t="s">
        <v>22</v>
      </c>
      <c r="H747" s="3" t="s">
        <v>1764</v>
      </c>
      <c r="I747" s="3" t="s">
        <v>1771</v>
      </c>
      <c r="J747" s="3" t="s">
        <v>1774</v>
      </c>
      <c r="K747" s="3" t="s">
        <v>22</v>
      </c>
      <c r="L747" s="4">
        <v>0.16</v>
      </c>
      <c r="M747" s="5">
        <v>0.18</v>
      </c>
      <c r="N747" s="6">
        <v>0.07</v>
      </c>
      <c r="O747" s="6">
        <v>0.09</v>
      </c>
      <c r="P747" s="6">
        <v>0.15</v>
      </c>
      <c r="Q747" s="6">
        <v>0.16</v>
      </c>
      <c r="R747" s="6">
        <v>0.17600000000000002</v>
      </c>
    </row>
    <row r="748" ht="15.75" customHeight="1">
      <c r="A748" s="3">
        <v>139.0</v>
      </c>
      <c r="B748" s="3" t="s">
        <v>951</v>
      </c>
      <c r="C748" s="3" t="s">
        <v>1583</v>
      </c>
      <c r="D748" s="3" t="s">
        <v>1761</v>
      </c>
      <c r="E748" s="3" t="s">
        <v>1775</v>
      </c>
      <c r="F748" s="3" t="s">
        <v>1776</v>
      </c>
      <c r="G748" s="3" t="s">
        <v>22</v>
      </c>
      <c r="H748" s="3" t="s">
        <v>1764</v>
      </c>
      <c r="I748" s="3" t="s">
        <v>1775</v>
      </c>
      <c r="J748" s="3" t="s">
        <v>1777</v>
      </c>
      <c r="K748" s="3" t="s">
        <v>22</v>
      </c>
      <c r="L748" s="4">
        <v>0.16</v>
      </c>
      <c r="M748" s="5">
        <v>0.18</v>
      </c>
      <c r="N748" s="6">
        <v>0.07</v>
      </c>
      <c r="O748" s="6">
        <v>0.09</v>
      </c>
      <c r="P748" s="6">
        <v>0.15</v>
      </c>
      <c r="Q748" s="6">
        <v>0.16</v>
      </c>
      <c r="R748" s="6">
        <v>0.17600000000000002</v>
      </c>
    </row>
    <row r="749" ht="15.75" customHeight="1">
      <c r="A749" s="3">
        <v>140.0</v>
      </c>
      <c r="B749" s="3" t="s">
        <v>951</v>
      </c>
      <c r="C749" s="3" t="s">
        <v>1583</v>
      </c>
      <c r="D749" s="3" t="s">
        <v>1761</v>
      </c>
      <c r="E749" s="3" t="s">
        <v>1775</v>
      </c>
      <c r="F749" s="3" t="s">
        <v>1778</v>
      </c>
      <c r="G749" s="3" t="s">
        <v>22</v>
      </c>
      <c r="H749" s="3" t="s">
        <v>1764</v>
      </c>
      <c r="I749" s="3" t="s">
        <v>1775</v>
      </c>
      <c r="J749" s="3" t="s">
        <v>1779</v>
      </c>
      <c r="K749" s="3" t="s">
        <v>22</v>
      </c>
      <c r="L749" s="4">
        <v>0.16</v>
      </c>
      <c r="M749" s="5">
        <v>0.18</v>
      </c>
      <c r="N749" s="6">
        <v>0.15</v>
      </c>
      <c r="O749" s="6">
        <v>0.010000000000000009</v>
      </c>
      <c r="P749" s="6">
        <v>0.15</v>
      </c>
      <c r="Q749" s="6">
        <v>0.15</v>
      </c>
      <c r="R749" s="6">
        <v>0.17600000000000002</v>
      </c>
    </row>
    <row r="750" ht="15.75" customHeight="1">
      <c r="A750" s="3">
        <v>141.0</v>
      </c>
      <c r="B750" s="3" t="s">
        <v>951</v>
      </c>
      <c r="C750" s="3" t="s">
        <v>1583</v>
      </c>
      <c r="D750" s="3" t="s">
        <v>1761</v>
      </c>
      <c r="E750" s="3" t="s">
        <v>1762</v>
      </c>
      <c r="F750" s="3" t="s">
        <v>1780</v>
      </c>
      <c r="G750" s="3" t="s">
        <v>22</v>
      </c>
      <c r="H750" s="3" t="s">
        <v>1764</v>
      </c>
      <c r="I750" s="3" t="s">
        <v>1765</v>
      </c>
      <c r="J750" s="3" t="s">
        <v>1781</v>
      </c>
      <c r="K750" s="3" t="s">
        <v>22</v>
      </c>
      <c r="L750" s="4">
        <v>0.16</v>
      </c>
      <c r="M750" s="5">
        <v>0.18</v>
      </c>
      <c r="N750" s="6">
        <v>0.15</v>
      </c>
      <c r="O750" s="6">
        <v>0.03</v>
      </c>
      <c r="P750" s="6">
        <v>0.16999999999999998</v>
      </c>
      <c r="Q750" s="6">
        <v>0.18</v>
      </c>
      <c r="R750" s="6">
        <v>0.198</v>
      </c>
    </row>
    <row r="751" ht="15.75" customHeight="1">
      <c r="A751" s="3">
        <v>142.0</v>
      </c>
      <c r="B751" s="3" t="s">
        <v>951</v>
      </c>
      <c r="C751" s="3" t="s">
        <v>1583</v>
      </c>
      <c r="D751" s="3" t="s">
        <v>1761</v>
      </c>
      <c r="E751" s="3" t="s">
        <v>1762</v>
      </c>
      <c r="F751" s="3" t="s">
        <v>1782</v>
      </c>
      <c r="G751" s="3" t="s">
        <v>22</v>
      </c>
      <c r="H751" s="3" t="s">
        <v>1764</v>
      </c>
      <c r="I751" s="3" t="s">
        <v>1765</v>
      </c>
      <c r="J751" s="3" t="s">
        <v>1783</v>
      </c>
      <c r="K751" s="3" t="s">
        <v>22</v>
      </c>
      <c r="L751" s="4">
        <v>0.16</v>
      </c>
      <c r="M751" s="5">
        <v>0.18</v>
      </c>
      <c r="N751" s="6">
        <v>0.11300000000000002</v>
      </c>
      <c r="O751" s="6">
        <v>0.06699999999999998</v>
      </c>
      <c r="P751" s="6">
        <v>0.16999999999999998</v>
      </c>
      <c r="Q751" s="6">
        <v>0.18</v>
      </c>
      <c r="R751" s="6">
        <v>0.198</v>
      </c>
    </row>
    <row r="752" ht="15.75" customHeight="1">
      <c r="A752" s="3">
        <v>208.0</v>
      </c>
      <c r="B752" s="3" t="s">
        <v>951</v>
      </c>
      <c r="C752" s="3" t="s">
        <v>1583</v>
      </c>
      <c r="D752" s="3" t="s">
        <v>1761</v>
      </c>
      <c r="E752" s="3" t="s">
        <v>1784</v>
      </c>
      <c r="F752" s="3" t="s">
        <v>1785</v>
      </c>
      <c r="G752" s="3" t="s">
        <v>22</v>
      </c>
      <c r="H752" s="3" t="s">
        <v>1764</v>
      </c>
      <c r="I752" s="3" t="s">
        <v>1786</v>
      </c>
      <c r="J752" s="3" t="s">
        <v>1787</v>
      </c>
      <c r="K752" s="3" t="s">
        <v>22</v>
      </c>
      <c r="L752" s="4">
        <v>0.14</v>
      </c>
      <c r="M752" s="5">
        <v>0.16</v>
      </c>
      <c r="N752" s="6">
        <v>0.15</v>
      </c>
      <c r="O752" s="6">
        <v>0.03</v>
      </c>
      <c r="P752" s="6">
        <v>0.16999999999999998</v>
      </c>
      <c r="Q752" s="6">
        <v>0.18</v>
      </c>
      <c r="R752" s="6">
        <v>0.198</v>
      </c>
    </row>
    <row r="753" ht="15.75" customHeight="1">
      <c r="A753" s="3">
        <v>209.0</v>
      </c>
      <c r="B753" s="3" t="s">
        <v>951</v>
      </c>
      <c r="C753" s="3" t="s">
        <v>1583</v>
      </c>
      <c r="D753" s="3" t="s">
        <v>1761</v>
      </c>
      <c r="E753" s="3" t="s">
        <v>1788</v>
      </c>
      <c r="F753" s="3" t="s">
        <v>1789</v>
      </c>
      <c r="G753" s="3" t="s">
        <v>22</v>
      </c>
      <c r="H753" s="3" t="s">
        <v>1764</v>
      </c>
      <c r="I753" s="3" t="s">
        <v>1790</v>
      </c>
      <c r="J753" s="3" t="s">
        <v>1791</v>
      </c>
      <c r="K753" s="3" t="s">
        <v>22</v>
      </c>
      <c r="L753" s="4">
        <v>0.16</v>
      </c>
      <c r="M753" s="5">
        <v>0.18</v>
      </c>
      <c r="N753" s="6">
        <v>0.11300000000000002</v>
      </c>
      <c r="O753" s="6">
        <v>0.06699999999999998</v>
      </c>
      <c r="P753" s="6">
        <v>0.16999999999999998</v>
      </c>
      <c r="Q753" s="6">
        <v>0.18</v>
      </c>
      <c r="R753" s="6">
        <v>0.198</v>
      </c>
    </row>
    <row r="754" ht="15.75" customHeight="1">
      <c r="A754" s="3">
        <v>210.0</v>
      </c>
      <c r="B754" s="3" t="s">
        <v>951</v>
      </c>
      <c r="C754" s="3" t="s">
        <v>1583</v>
      </c>
      <c r="D754" s="3" t="s">
        <v>1761</v>
      </c>
      <c r="E754" s="3" t="s">
        <v>1788</v>
      </c>
      <c r="F754" s="3" t="s">
        <v>1792</v>
      </c>
      <c r="G754" s="3" t="s">
        <v>22</v>
      </c>
      <c r="H754" s="3" t="s">
        <v>1764</v>
      </c>
      <c r="I754" s="3" t="s">
        <v>1790</v>
      </c>
      <c r="J754" s="3" t="s">
        <v>1793</v>
      </c>
      <c r="K754" s="3" t="s">
        <v>22</v>
      </c>
      <c r="L754" s="4">
        <v>0.16</v>
      </c>
      <c r="M754" s="5">
        <v>0.18</v>
      </c>
      <c r="N754" s="6">
        <v>0.11300000000000002</v>
      </c>
      <c r="O754" s="6">
        <v>0.046999999999999986</v>
      </c>
      <c r="P754" s="6">
        <v>0.15</v>
      </c>
      <c r="Q754" s="6">
        <v>0.16</v>
      </c>
      <c r="R754" s="6">
        <v>0.17600000000000002</v>
      </c>
    </row>
    <row r="755" ht="15.75" customHeight="1">
      <c r="A755" s="3">
        <v>211.0</v>
      </c>
      <c r="B755" s="3" t="s">
        <v>951</v>
      </c>
      <c r="C755" s="3" t="s">
        <v>1583</v>
      </c>
      <c r="D755" s="3" t="s">
        <v>1761</v>
      </c>
      <c r="E755" s="3" t="s">
        <v>1788</v>
      </c>
      <c r="F755" s="3" t="s">
        <v>1794</v>
      </c>
      <c r="G755" s="3" t="s">
        <v>22</v>
      </c>
      <c r="H755" s="3" t="s">
        <v>1764</v>
      </c>
      <c r="I755" s="3" t="s">
        <v>1790</v>
      </c>
      <c r="J755" s="3" t="s">
        <v>1795</v>
      </c>
      <c r="K755" s="3" t="s">
        <v>22</v>
      </c>
      <c r="L755" s="4">
        <v>0.16</v>
      </c>
      <c r="M755" s="5">
        <v>0.18</v>
      </c>
      <c r="N755" s="6">
        <v>0.15</v>
      </c>
      <c r="O755" s="6">
        <v>0.010000000000000009</v>
      </c>
      <c r="P755" s="6">
        <v>0.15</v>
      </c>
      <c r="Q755" s="6">
        <v>0.15</v>
      </c>
      <c r="R755" s="6">
        <v>0.17600000000000002</v>
      </c>
    </row>
    <row r="756" ht="15.75" customHeight="1">
      <c r="A756" s="3">
        <v>212.0</v>
      </c>
      <c r="B756" s="3" t="s">
        <v>951</v>
      </c>
      <c r="C756" s="3" t="s">
        <v>1583</v>
      </c>
      <c r="D756" s="3" t="s">
        <v>1761</v>
      </c>
      <c r="E756" s="3" t="s">
        <v>1788</v>
      </c>
      <c r="F756" s="3" t="s">
        <v>1796</v>
      </c>
      <c r="G756" s="3" t="s">
        <v>22</v>
      </c>
      <c r="H756" s="3" t="s">
        <v>1764</v>
      </c>
      <c r="I756" s="3" t="s">
        <v>1790</v>
      </c>
      <c r="J756" s="3" t="s">
        <v>1797</v>
      </c>
      <c r="K756" s="3" t="s">
        <v>22</v>
      </c>
      <c r="L756" s="4">
        <v>0.16</v>
      </c>
      <c r="M756" s="5">
        <v>0.18</v>
      </c>
      <c r="N756" s="6">
        <v>0.11300000000000002</v>
      </c>
      <c r="O756" s="6">
        <v>0.046999999999999986</v>
      </c>
      <c r="P756" s="6">
        <v>0.15</v>
      </c>
      <c r="Q756" s="6">
        <v>0.16</v>
      </c>
      <c r="R756" s="6">
        <v>0.17600000000000002</v>
      </c>
    </row>
    <row r="757" ht="15.75" customHeight="1">
      <c r="A757" s="3">
        <v>213.0</v>
      </c>
      <c r="B757" s="3" t="s">
        <v>951</v>
      </c>
      <c r="C757" s="3" t="s">
        <v>1583</v>
      </c>
      <c r="D757" s="3" t="s">
        <v>1761</v>
      </c>
      <c r="E757" s="3" t="s">
        <v>1788</v>
      </c>
      <c r="F757" s="3" t="s">
        <v>1798</v>
      </c>
      <c r="G757" s="3" t="s">
        <v>22</v>
      </c>
      <c r="H757" s="3" t="s">
        <v>1764</v>
      </c>
      <c r="I757" s="3" t="s">
        <v>1790</v>
      </c>
      <c r="J757" s="3" t="s">
        <v>1798</v>
      </c>
      <c r="K757" s="3" t="s">
        <v>22</v>
      </c>
      <c r="L757" s="4">
        <v>0.18</v>
      </c>
      <c r="M757" s="5">
        <v>0.21</v>
      </c>
      <c r="N757" s="6">
        <v>0.15</v>
      </c>
      <c r="O757" s="6">
        <v>0.010000000000000009</v>
      </c>
      <c r="P757" s="6">
        <v>0.15</v>
      </c>
      <c r="Q757" s="6">
        <v>0.15</v>
      </c>
      <c r="R757" s="6">
        <v>0.17600000000000002</v>
      </c>
    </row>
    <row r="758" ht="15.75" customHeight="1">
      <c r="A758" s="3">
        <v>244.0</v>
      </c>
      <c r="B758" s="3" t="s">
        <v>951</v>
      </c>
      <c r="C758" s="3" t="s">
        <v>1583</v>
      </c>
      <c r="D758" s="3" t="s">
        <v>1761</v>
      </c>
      <c r="E758" s="3" t="s">
        <v>1775</v>
      </c>
      <c r="F758" s="3" t="s">
        <v>1799</v>
      </c>
      <c r="G758" s="3" t="s">
        <v>22</v>
      </c>
      <c r="H758" s="3" t="s">
        <v>1764</v>
      </c>
      <c r="I758" s="3" t="s">
        <v>1775</v>
      </c>
      <c r="J758" s="3" t="s">
        <v>1800</v>
      </c>
      <c r="K758" s="3" t="s">
        <v>22</v>
      </c>
      <c r="L758" s="4">
        <v>0.16</v>
      </c>
      <c r="M758" s="5">
        <v>0.18</v>
      </c>
      <c r="N758" s="6">
        <v>0.07</v>
      </c>
      <c r="O758" s="6">
        <v>0.09</v>
      </c>
      <c r="P758" s="6">
        <v>0.15</v>
      </c>
      <c r="Q758" s="6">
        <v>0.16</v>
      </c>
      <c r="R758" s="6">
        <v>0.17600000000000002</v>
      </c>
    </row>
    <row r="759" ht="15.75" customHeight="1">
      <c r="A759" s="3">
        <v>245.0</v>
      </c>
      <c r="B759" s="3" t="s">
        <v>951</v>
      </c>
      <c r="C759" s="3" t="s">
        <v>1583</v>
      </c>
      <c r="D759" s="3" t="s">
        <v>1761</v>
      </c>
      <c r="E759" s="3" t="s">
        <v>1775</v>
      </c>
      <c r="F759" s="3" t="s">
        <v>1801</v>
      </c>
      <c r="G759" s="3" t="s">
        <v>22</v>
      </c>
      <c r="H759" s="3" t="s">
        <v>1764</v>
      </c>
      <c r="I759" s="3" t="s">
        <v>1775</v>
      </c>
      <c r="J759" s="3" t="s">
        <v>1802</v>
      </c>
      <c r="K759" s="3" t="s">
        <v>22</v>
      </c>
      <c r="L759" s="4">
        <v>0.16</v>
      </c>
      <c r="M759" s="5">
        <v>0.18</v>
      </c>
      <c r="N759" s="6">
        <v>0.1</v>
      </c>
      <c r="O759" s="6">
        <v>0.06</v>
      </c>
      <c r="P759" s="6">
        <v>0.15</v>
      </c>
      <c r="Q759" s="6">
        <v>0.16</v>
      </c>
      <c r="R759" s="6">
        <v>0.17600000000000002</v>
      </c>
    </row>
    <row r="760" ht="15.75" customHeight="1">
      <c r="A760" s="3">
        <v>247.0</v>
      </c>
      <c r="B760" s="3" t="s">
        <v>951</v>
      </c>
      <c r="C760" s="3" t="s">
        <v>1583</v>
      </c>
      <c r="D760" s="3" t="s">
        <v>1761</v>
      </c>
      <c r="E760" s="3" t="s">
        <v>1788</v>
      </c>
      <c r="F760" s="3" t="s">
        <v>1803</v>
      </c>
      <c r="G760" s="3" t="s">
        <v>22</v>
      </c>
      <c r="H760" s="3" t="s">
        <v>1764</v>
      </c>
      <c r="I760" s="3" t="s">
        <v>1790</v>
      </c>
      <c r="J760" s="3" t="s">
        <v>1804</v>
      </c>
      <c r="K760" s="3" t="s">
        <v>22</v>
      </c>
      <c r="L760" s="4">
        <v>0.18</v>
      </c>
      <c r="M760" s="5">
        <v>0.21</v>
      </c>
      <c r="N760" s="6">
        <v>0.15</v>
      </c>
      <c r="O760" s="6" t="s">
        <v>27</v>
      </c>
      <c r="P760" s="6">
        <v>0.15</v>
      </c>
      <c r="Q760" s="6">
        <v>0.15</v>
      </c>
      <c r="R760" s="6">
        <v>0.15</v>
      </c>
    </row>
    <row r="761" ht="15.75" customHeight="1">
      <c r="A761" s="3">
        <v>251.0</v>
      </c>
      <c r="B761" s="3" t="s">
        <v>951</v>
      </c>
      <c r="C761" s="3" t="s">
        <v>1583</v>
      </c>
      <c r="D761" s="3" t="s">
        <v>1761</v>
      </c>
      <c r="E761" s="3" t="s">
        <v>1769</v>
      </c>
      <c r="F761" s="3" t="s">
        <v>1805</v>
      </c>
      <c r="G761" s="3" t="s">
        <v>22</v>
      </c>
      <c r="H761" s="3" t="s">
        <v>1764</v>
      </c>
      <c r="I761" s="3" t="s">
        <v>1771</v>
      </c>
      <c r="J761" s="3" t="s">
        <v>1806</v>
      </c>
      <c r="K761" s="3" t="s">
        <v>22</v>
      </c>
      <c r="L761" s="4">
        <v>0.18</v>
      </c>
      <c r="M761" s="5">
        <v>0.21</v>
      </c>
      <c r="N761" s="6">
        <v>0.15</v>
      </c>
      <c r="O761" s="6" t="s">
        <v>27</v>
      </c>
      <c r="P761" s="6">
        <v>0.15</v>
      </c>
      <c r="Q761" s="6">
        <v>0.15</v>
      </c>
      <c r="R761" s="6">
        <v>0.15</v>
      </c>
    </row>
    <row r="762" ht="15.75" customHeight="1">
      <c r="A762" s="3">
        <v>252.0</v>
      </c>
      <c r="B762" s="3" t="s">
        <v>951</v>
      </c>
      <c r="C762" s="3" t="s">
        <v>1583</v>
      </c>
      <c r="D762" s="3" t="s">
        <v>1761</v>
      </c>
      <c r="E762" s="3" t="s">
        <v>1762</v>
      </c>
      <c r="F762" s="3" t="s">
        <v>1807</v>
      </c>
      <c r="G762" s="3" t="s">
        <v>22</v>
      </c>
      <c r="H762" s="3" t="s">
        <v>1764</v>
      </c>
      <c r="I762" s="3" t="s">
        <v>1765</v>
      </c>
      <c r="J762" s="3" t="s">
        <v>1808</v>
      </c>
      <c r="K762" s="3" t="s">
        <v>22</v>
      </c>
      <c r="L762" s="4">
        <v>0.16</v>
      </c>
      <c r="M762" s="5">
        <v>0.18</v>
      </c>
      <c r="N762" s="6">
        <v>0.15</v>
      </c>
      <c r="O762" s="6">
        <v>0.03</v>
      </c>
      <c r="P762" s="6">
        <v>0.16999999999999998</v>
      </c>
      <c r="Q762" s="6">
        <v>0.18</v>
      </c>
      <c r="R762" s="6">
        <v>0.198</v>
      </c>
    </row>
    <row r="763" ht="15.75" customHeight="1">
      <c r="A763" s="3">
        <v>253.0</v>
      </c>
      <c r="B763" s="3" t="s">
        <v>951</v>
      </c>
      <c r="C763" s="3" t="s">
        <v>1583</v>
      </c>
      <c r="D763" s="3" t="s">
        <v>1761</v>
      </c>
      <c r="E763" s="3" t="s">
        <v>1762</v>
      </c>
      <c r="F763" s="3" t="s">
        <v>1809</v>
      </c>
      <c r="G763" s="3" t="s">
        <v>22</v>
      </c>
      <c r="H763" s="3" t="s">
        <v>1764</v>
      </c>
      <c r="I763" s="3" t="s">
        <v>1765</v>
      </c>
      <c r="J763" s="3" t="s">
        <v>1810</v>
      </c>
      <c r="K763" s="3" t="s">
        <v>22</v>
      </c>
      <c r="L763" s="4">
        <v>0.16</v>
      </c>
      <c r="M763" s="5">
        <v>0.18</v>
      </c>
      <c r="N763" s="6">
        <v>0.15</v>
      </c>
      <c r="O763" s="6">
        <v>0.05000000000000002</v>
      </c>
      <c r="P763" s="6">
        <v>0.19</v>
      </c>
      <c r="Q763" s="6">
        <v>0.2</v>
      </c>
      <c r="R763" s="6">
        <v>0.22000000000000003</v>
      </c>
    </row>
    <row r="764" ht="15.75" customHeight="1">
      <c r="A764" s="3">
        <v>254.0</v>
      </c>
      <c r="B764" s="3" t="s">
        <v>951</v>
      </c>
      <c r="C764" s="3" t="s">
        <v>1583</v>
      </c>
      <c r="D764" s="3" t="s">
        <v>1761</v>
      </c>
      <c r="E764" s="3" t="s">
        <v>1811</v>
      </c>
      <c r="F764" s="3" t="s">
        <v>1812</v>
      </c>
      <c r="G764" s="3" t="s">
        <v>22</v>
      </c>
      <c r="H764" s="3" t="s">
        <v>1764</v>
      </c>
      <c r="I764" s="3" t="s">
        <v>1813</v>
      </c>
      <c r="J764" s="3" t="s">
        <v>1814</v>
      </c>
      <c r="K764" s="3" t="s">
        <v>22</v>
      </c>
      <c r="L764" s="4">
        <v>0.14</v>
      </c>
      <c r="M764" s="5">
        <v>0.16</v>
      </c>
      <c r="N764" s="6">
        <v>0.15</v>
      </c>
      <c r="O764" s="6" t="s">
        <v>27</v>
      </c>
      <c r="P764" s="6">
        <v>0.15</v>
      </c>
      <c r="Q764" s="6">
        <v>0.15</v>
      </c>
      <c r="R764" s="6">
        <v>0.15</v>
      </c>
    </row>
    <row r="765" ht="15.75" customHeight="1">
      <c r="A765" s="3">
        <v>255.0</v>
      </c>
      <c r="B765" s="3" t="s">
        <v>951</v>
      </c>
      <c r="C765" s="3" t="s">
        <v>1583</v>
      </c>
      <c r="D765" s="3" t="s">
        <v>1761</v>
      </c>
      <c r="E765" s="3" t="s">
        <v>1811</v>
      </c>
      <c r="F765" s="3" t="s">
        <v>1815</v>
      </c>
      <c r="G765" s="3" t="s">
        <v>22</v>
      </c>
      <c r="H765" s="3" t="s">
        <v>1764</v>
      </c>
      <c r="I765" s="3" t="s">
        <v>1813</v>
      </c>
      <c r="J765" s="3" t="s">
        <v>1816</v>
      </c>
      <c r="K765" s="3" t="s">
        <v>22</v>
      </c>
      <c r="L765" s="4">
        <v>0.14</v>
      </c>
      <c r="M765" s="5">
        <v>0.16</v>
      </c>
      <c r="N765" s="6">
        <v>0.12</v>
      </c>
      <c r="O765" s="6">
        <v>0.04000000000000001</v>
      </c>
      <c r="P765" s="6">
        <v>0.15</v>
      </c>
      <c r="Q765" s="6">
        <v>0.16</v>
      </c>
      <c r="R765" s="6">
        <v>0.17600000000000002</v>
      </c>
    </row>
    <row r="766" ht="15.75" customHeight="1">
      <c r="A766" s="3">
        <v>256.0</v>
      </c>
      <c r="B766" s="3" t="s">
        <v>951</v>
      </c>
      <c r="C766" s="3" t="s">
        <v>1583</v>
      </c>
      <c r="D766" s="3" t="s">
        <v>1761</v>
      </c>
      <c r="E766" s="3" t="s">
        <v>1811</v>
      </c>
      <c r="F766" s="3" t="s">
        <v>1817</v>
      </c>
      <c r="G766" s="3" t="s">
        <v>22</v>
      </c>
      <c r="H766" s="3" t="s">
        <v>1764</v>
      </c>
      <c r="I766" s="3" t="s">
        <v>1813</v>
      </c>
      <c r="J766" s="3" t="s">
        <v>1818</v>
      </c>
      <c r="K766" s="3" t="s">
        <v>22</v>
      </c>
      <c r="L766" s="4">
        <v>0.18</v>
      </c>
      <c r="M766" s="5">
        <v>0.21</v>
      </c>
      <c r="N766" s="6">
        <v>0.11</v>
      </c>
      <c r="O766" s="6">
        <v>0.05</v>
      </c>
      <c r="P766" s="6">
        <v>0.15</v>
      </c>
      <c r="Q766" s="6">
        <v>0.16</v>
      </c>
      <c r="R766" s="6">
        <v>0.17600000000000002</v>
      </c>
    </row>
    <row r="767" ht="15.75" customHeight="1">
      <c r="A767" s="3">
        <v>257.0</v>
      </c>
      <c r="B767" s="3" t="s">
        <v>951</v>
      </c>
      <c r="C767" s="3" t="s">
        <v>1583</v>
      </c>
      <c r="D767" s="3" t="s">
        <v>1761</v>
      </c>
      <c r="E767" s="3" t="s">
        <v>1811</v>
      </c>
      <c r="F767" s="3" t="s">
        <v>1819</v>
      </c>
      <c r="G767" s="3" t="s">
        <v>22</v>
      </c>
      <c r="H767" s="3" t="s">
        <v>1764</v>
      </c>
      <c r="I767" s="3" t="s">
        <v>1813</v>
      </c>
      <c r="J767" s="3" t="s">
        <v>1820</v>
      </c>
      <c r="K767" s="3" t="s">
        <v>22</v>
      </c>
      <c r="L767" s="4">
        <v>0.18</v>
      </c>
      <c r="M767" s="5">
        <v>0.21</v>
      </c>
      <c r="N767" s="6">
        <v>0.07</v>
      </c>
      <c r="O767" s="6">
        <v>0.09</v>
      </c>
      <c r="P767" s="6">
        <v>0.15</v>
      </c>
      <c r="Q767" s="6">
        <v>0.16</v>
      </c>
      <c r="R767" s="6">
        <v>0.17600000000000002</v>
      </c>
    </row>
    <row r="768" ht="15.75" customHeight="1">
      <c r="A768" s="3">
        <v>260.0</v>
      </c>
      <c r="B768" s="3" t="s">
        <v>951</v>
      </c>
      <c r="C768" s="3" t="s">
        <v>1583</v>
      </c>
      <c r="D768" s="3" t="s">
        <v>1761</v>
      </c>
      <c r="E768" s="3" t="s">
        <v>1775</v>
      </c>
      <c r="F768" s="3" t="s">
        <v>1821</v>
      </c>
      <c r="G768" s="3" t="s">
        <v>22</v>
      </c>
      <c r="H768" s="3" t="s">
        <v>1764</v>
      </c>
      <c r="I768" s="3" t="s">
        <v>1775</v>
      </c>
      <c r="J768" s="3" t="s">
        <v>1822</v>
      </c>
      <c r="K768" s="3" t="s">
        <v>22</v>
      </c>
      <c r="L768" s="4">
        <v>0.18</v>
      </c>
      <c r="M768" s="5">
        <v>0.21</v>
      </c>
      <c r="N768" s="6">
        <v>0.07</v>
      </c>
      <c r="O768" s="6">
        <v>0.13</v>
      </c>
      <c r="P768" s="6">
        <v>0.19</v>
      </c>
      <c r="Q768" s="6">
        <v>0.2</v>
      </c>
      <c r="R768" s="6">
        <v>0.22000000000000003</v>
      </c>
    </row>
    <row r="769" ht="15.75" customHeight="1">
      <c r="A769" s="3">
        <v>261.0</v>
      </c>
      <c r="B769" s="3" t="s">
        <v>951</v>
      </c>
      <c r="C769" s="3" t="s">
        <v>1583</v>
      </c>
      <c r="D769" s="3" t="s">
        <v>1761</v>
      </c>
      <c r="E769" s="3" t="s">
        <v>1823</v>
      </c>
      <c r="F769" s="3" t="s">
        <v>1824</v>
      </c>
      <c r="G769" s="3" t="s">
        <v>22</v>
      </c>
      <c r="H769" s="3" t="s">
        <v>1764</v>
      </c>
      <c r="I769" s="3" t="s">
        <v>1825</v>
      </c>
      <c r="J769" s="3" t="s">
        <v>1826</v>
      </c>
      <c r="K769" s="3" t="s">
        <v>22</v>
      </c>
      <c r="L769" s="4">
        <v>0.16</v>
      </c>
      <c r="M769" s="5">
        <v>0.18</v>
      </c>
      <c r="N769" s="6">
        <v>0.0925</v>
      </c>
      <c r="O769" s="6">
        <v>0.0875</v>
      </c>
      <c r="P769" s="6">
        <v>0.16999999999999998</v>
      </c>
      <c r="Q769" s="6">
        <v>0.18</v>
      </c>
      <c r="R769" s="6">
        <v>0.198</v>
      </c>
    </row>
    <row r="770" ht="15.75" customHeight="1">
      <c r="A770" s="3">
        <v>262.0</v>
      </c>
      <c r="B770" s="3" t="s">
        <v>951</v>
      </c>
      <c r="C770" s="3" t="s">
        <v>1583</v>
      </c>
      <c r="D770" s="3" t="s">
        <v>1761</v>
      </c>
      <c r="E770" s="3" t="s">
        <v>1784</v>
      </c>
      <c r="F770" s="3" t="s">
        <v>1827</v>
      </c>
      <c r="G770" s="3" t="s">
        <v>22</v>
      </c>
      <c r="H770" s="3" t="s">
        <v>1764</v>
      </c>
      <c r="I770" s="3" t="s">
        <v>1786</v>
      </c>
      <c r="J770" s="3" t="s">
        <v>1828</v>
      </c>
      <c r="K770" s="3" t="s">
        <v>22</v>
      </c>
      <c r="L770" s="4">
        <v>0.18</v>
      </c>
      <c r="M770" s="5">
        <v>0.21</v>
      </c>
      <c r="N770" s="6">
        <v>0.07</v>
      </c>
      <c r="O770" s="6">
        <v>0.10999999999999999</v>
      </c>
      <c r="P770" s="6">
        <v>0.16999999999999998</v>
      </c>
      <c r="Q770" s="6">
        <v>0.18</v>
      </c>
      <c r="R770" s="6">
        <v>0.198</v>
      </c>
    </row>
    <row r="771" ht="15.75" customHeight="1">
      <c r="A771" s="3">
        <v>265.0</v>
      </c>
      <c r="B771" s="3" t="s">
        <v>951</v>
      </c>
      <c r="C771" s="3" t="s">
        <v>1583</v>
      </c>
      <c r="D771" s="3" t="s">
        <v>1761</v>
      </c>
      <c r="E771" s="3" t="s">
        <v>1788</v>
      </c>
      <c r="F771" s="3" t="s">
        <v>1829</v>
      </c>
      <c r="G771" s="3" t="s">
        <v>22</v>
      </c>
      <c r="H771" s="3" t="s">
        <v>1764</v>
      </c>
      <c r="I771" s="3" t="s">
        <v>1790</v>
      </c>
      <c r="J771" s="3" t="s">
        <v>1830</v>
      </c>
      <c r="K771" s="3" t="s">
        <v>22</v>
      </c>
      <c r="L771" s="4">
        <v>0.18</v>
      </c>
      <c r="M771" s="5">
        <v>0.21</v>
      </c>
      <c r="N771" s="6">
        <v>0.07</v>
      </c>
      <c r="O771" s="6">
        <v>0.09</v>
      </c>
      <c r="P771" s="6">
        <v>0.15</v>
      </c>
      <c r="Q771" s="6">
        <v>0.16</v>
      </c>
      <c r="R771" s="6">
        <v>0.17600000000000002</v>
      </c>
    </row>
    <row r="772" ht="15.75" customHeight="1">
      <c r="A772" s="3">
        <v>267.0</v>
      </c>
      <c r="B772" s="3" t="s">
        <v>951</v>
      </c>
      <c r="C772" s="3" t="s">
        <v>1583</v>
      </c>
      <c r="D772" s="3" t="s">
        <v>1761</v>
      </c>
      <c r="E772" s="3" t="s">
        <v>1788</v>
      </c>
      <c r="F772" s="3" t="s">
        <v>1831</v>
      </c>
      <c r="G772" s="3" t="s">
        <v>22</v>
      </c>
      <c r="H772" s="3" t="s">
        <v>1764</v>
      </c>
      <c r="I772" s="3" t="s">
        <v>1790</v>
      </c>
      <c r="J772" s="3" t="s">
        <v>1832</v>
      </c>
      <c r="K772" s="3" t="s">
        <v>22</v>
      </c>
      <c r="L772" s="4">
        <v>0.18</v>
      </c>
      <c r="M772" s="5">
        <v>0.21</v>
      </c>
      <c r="N772" s="6">
        <v>0.07</v>
      </c>
      <c r="O772" s="6">
        <v>0.09</v>
      </c>
      <c r="P772" s="6">
        <v>0.15</v>
      </c>
      <c r="Q772" s="6">
        <v>0.16</v>
      </c>
      <c r="R772" s="6">
        <v>0.17600000000000002</v>
      </c>
    </row>
    <row r="773" ht="15.75" customHeight="1">
      <c r="A773" s="3">
        <v>268.0</v>
      </c>
      <c r="B773" s="3" t="s">
        <v>951</v>
      </c>
      <c r="C773" s="3" t="s">
        <v>1583</v>
      </c>
      <c r="D773" s="3" t="s">
        <v>1761</v>
      </c>
      <c r="E773" s="3" t="s">
        <v>1762</v>
      </c>
      <c r="F773" s="3" t="s">
        <v>1833</v>
      </c>
      <c r="G773" s="3" t="s">
        <v>22</v>
      </c>
      <c r="H773" s="3" t="s">
        <v>1764</v>
      </c>
      <c r="I773" s="3" t="s">
        <v>1765</v>
      </c>
      <c r="J773" s="3" t="s">
        <v>1834</v>
      </c>
      <c r="K773" s="3" t="s">
        <v>22</v>
      </c>
      <c r="L773" s="4">
        <v>0.18</v>
      </c>
      <c r="M773" s="5">
        <v>0.21</v>
      </c>
      <c r="N773" s="6">
        <v>0.12</v>
      </c>
      <c r="O773" s="6">
        <v>0.020000000000000018</v>
      </c>
      <c r="P773" s="6">
        <v>0.13</v>
      </c>
      <c r="Q773" s="6">
        <v>0.14</v>
      </c>
      <c r="R773" s="6">
        <v>0.15400000000000003</v>
      </c>
    </row>
    <row r="774" ht="15.75" customHeight="1">
      <c r="A774" s="3">
        <v>277.0</v>
      </c>
      <c r="B774" s="3" t="s">
        <v>951</v>
      </c>
      <c r="C774" s="3" t="s">
        <v>1583</v>
      </c>
      <c r="D774" s="3" t="s">
        <v>1761</v>
      </c>
      <c r="E774" s="3" t="s">
        <v>1762</v>
      </c>
      <c r="F774" s="3" t="s">
        <v>1835</v>
      </c>
      <c r="G774" s="3" t="s">
        <v>22</v>
      </c>
      <c r="H774" s="3" t="s">
        <v>1764</v>
      </c>
      <c r="I774" s="3" t="s">
        <v>1765</v>
      </c>
      <c r="J774" s="3" t="s">
        <v>1835</v>
      </c>
      <c r="K774" s="3" t="s">
        <v>22</v>
      </c>
      <c r="L774" s="4">
        <v>0.16</v>
      </c>
      <c r="M774" s="5">
        <v>0.18</v>
      </c>
      <c r="N774" s="6">
        <v>0.07</v>
      </c>
      <c r="O774" s="6">
        <v>0.07</v>
      </c>
      <c r="P774" s="6">
        <v>0.13</v>
      </c>
      <c r="Q774" s="6">
        <v>0.14</v>
      </c>
      <c r="R774" s="6">
        <v>0.15400000000000003</v>
      </c>
    </row>
    <row r="775" ht="15.75" customHeight="1">
      <c r="A775" s="3">
        <v>278.0</v>
      </c>
      <c r="B775" s="3" t="s">
        <v>951</v>
      </c>
      <c r="C775" s="3" t="s">
        <v>1583</v>
      </c>
      <c r="D775" s="3" t="s">
        <v>1761</v>
      </c>
      <c r="E775" s="3" t="s">
        <v>1784</v>
      </c>
      <c r="F775" s="3" t="s">
        <v>1836</v>
      </c>
      <c r="G775" s="3" t="s">
        <v>22</v>
      </c>
      <c r="H775" s="3" t="s">
        <v>1764</v>
      </c>
      <c r="I775" s="3" t="s">
        <v>1786</v>
      </c>
      <c r="J775" s="3" t="s">
        <v>1837</v>
      </c>
      <c r="K775" s="3" t="s">
        <v>22</v>
      </c>
      <c r="L775" s="4">
        <v>0.2</v>
      </c>
      <c r="M775" s="5">
        <v>0.23</v>
      </c>
      <c r="N775" s="6">
        <v>0.15</v>
      </c>
      <c r="O775" s="6">
        <v>0.03</v>
      </c>
      <c r="P775" s="6">
        <v>0.16999999999999998</v>
      </c>
      <c r="Q775" s="6">
        <v>0.18</v>
      </c>
      <c r="R775" s="6">
        <v>0.198</v>
      </c>
    </row>
    <row r="776" ht="15.75" customHeight="1">
      <c r="A776" s="3">
        <v>296.0</v>
      </c>
      <c r="B776" s="3" t="s">
        <v>951</v>
      </c>
      <c r="C776" s="3" t="s">
        <v>1583</v>
      </c>
      <c r="D776" s="3" t="s">
        <v>1761</v>
      </c>
      <c r="E776" s="3" t="s">
        <v>1823</v>
      </c>
      <c r="F776" s="3" t="s">
        <v>1838</v>
      </c>
      <c r="G776" s="3" t="s">
        <v>22</v>
      </c>
      <c r="H776" s="3" t="s">
        <v>1764</v>
      </c>
      <c r="I776" s="3" t="s">
        <v>1825</v>
      </c>
      <c r="J776" s="3" t="s">
        <v>1839</v>
      </c>
      <c r="K776" s="3" t="s">
        <v>22</v>
      </c>
      <c r="L776" s="4">
        <v>0.16</v>
      </c>
      <c r="M776" s="5">
        <v>0.18</v>
      </c>
      <c r="N776" s="6">
        <v>0.14</v>
      </c>
      <c r="O776" s="6">
        <v>0.03999999999999998</v>
      </c>
      <c r="P776" s="6">
        <v>0.16999999999999998</v>
      </c>
      <c r="Q776" s="6">
        <v>0.18</v>
      </c>
      <c r="R776" s="6">
        <v>0.198</v>
      </c>
    </row>
    <row r="777" ht="15.75" customHeight="1">
      <c r="A777" s="3">
        <v>365.0</v>
      </c>
      <c r="B777" s="3" t="s">
        <v>951</v>
      </c>
      <c r="C777" s="3" t="s">
        <v>1583</v>
      </c>
      <c r="D777" s="3" t="s">
        <v>1761</v>
      </c>
      <c r="E777" s="3" t="s">
        <v>1840</v>
      </c>
      <c r="F777" s="3" t="s">
        <v>1841</v>
      </c>
      <c r="G777" s="3" t="s">
        <v>22</v>
      </c>
      <c r="H777" s="3" t="s">
        <v>1764</v>
      </c>
      <c r="I777" s="3" t="s">
        <v>1840</v>
      </c>
      <c r="J777" s="3" t="s">
        <v>1841</v>
      </c>
      <c r="K777" s="3" t="s">
        <v>22</v>
      </c>
      <c r="L777" s="4">
        <v>0.18</v>
      </c>
      <c r="M777" s="5">
        <v>0.21</v>
      </c>
      <c r="N777" s="6">
        <v>0.12</v>
      </c>
      <c r="O777" s="6">
        <v>0.04000000000000001</v>
      </c>
      <c r="P777" s="6">
        <v>0.15</v>
      </c>
      <c r="Q777" s="6">
        <v>0.16</v>
      </c>
      <c r="R777" s="6">
        <v>0.17600000000000002</v>
      </c>
    </row>
    <row r="778" ht="15.75" customHeight="1">
      <c r="A778" s="3">
        <v>421.0</v>
      </c>
      <c r="B778" s="3" t="s">
        <v>951</v>
      </c>
      <c r="C778" s="3" t="s">
        <v>1583</v>
      </c>
      <c r="D778" s="3" t="s">
        <v>1761</v>
      </c>
      <c r="E778" s="3" t="s">
        <v>1762</v>
      </c>
      <c r="F778" s="3" t="s">
        <v>1842</v>
      </c>
      <c r="G778" s="3" t="s">
        <v>22</v>
      </c>
      <c r="H778" s="3" t="s">
        <v>1764</v>
      </c>
      <c r="I778" s="3" t="s">
        <v>1765</v>
      </c>
      <c r="J778" s="3" t="s">
        <v>1843</v>
      </c>
      <c r="K778" s="3" t="s">
        <v>22</v>
      </c>
      <c r="L778" s="4">
        <v>0.18</v>
      </c>
      <c r="M778" s="5">
        <v>0.21</v>
      </c>
      <c r="N778" s="6">
        <v>0.15</v>
      </c>
      <c r="O778" s="6">
        <v>0.010000000000000009</v>
      </c>
      <c r="P778" s="6">
        <v>0.15</v>
      </c>
      <c r="Q778" s="6">
        <v>0.15</v>
      </c>
      <c r="R778" s="6">
        <v>0.17600000000000002</v>
      </c>
    </row>
    <row r="779" ht="15.75" customHeight="1">
      <c r="A779" s="3">
        <v>495.0</v>
      </c>
      <c r="B779" s="3" t="s">
        <v>951</v>
      </c>
      <c r="C779" s="3" t="s">
        <v>1583</v>
      </c>
      <c r="D779" s="3" t="s">
        <v>1761</v>
      </c>
      <c r="E779" s="3" t="s">
        <v>1762</v>
      </c>
      <c r="F779" s="3" t="s">
        <v>1844</v>
      </c>
      <c r="G779" s="3" t="s">
        <v>22</v>
      </c>
      <c r="H779" s="3" t="s">
        <v>1764</v>
      </c>
      <c r="I779" s="3" t="s">
        <v>1765</v>
      </c>
      <c r="J779" s="3" t="s">
        <v>1845</v>
      </c>
      <c r="K779" s="3" t="s">
        <v>22</v>
      </c>
      <c r="L779" s="4">
        <v>0.13</v>
      </c>
      <c r="M779" s="5">
        <v>0.15</v>
      </c>
      <c r="N779" s="6">
        <v>0.15</v>
      </c>
      <c r="O779" s="6">
        <v>0.03</v>
      </c>
      <c r="P779" s="6">
        <v>0.16999999999999998</v>
      </c>
      <c r="Q779" s="6">
        <v>0.18</v>
      </c>
      <c r="R779" s="6">
        <v>0.198</v>
      </c>
    </row>
    <row r="780" ht="15.75" customHeight="1">
      <c r="A780" s="3">
        <v>506.0</v>
      </c>
      <c r="B780" s="3" t="s">
        <v>951</v>
      </c>
      <c r="C780" s="3" t="s">
        <v>1583</v>
      </c>
      <c r="D780" s="3" t="s">
        <v>1761</v>
      </c>
      <c r="E780" s="3" t="s">
        <v>1840</v>
      </c>
      <c r="F780" s="3" t="s">
        <v>1846</v>
      </c>
      <c r="G780" s="3" t="s">
        <v>22</v>
      </c>
      <c r="H780" s="3" t="s">
        <v>1764</v>
      </c>
      <c r="I780" s="3" t="s">
        <v>1840</v>
      </c>
      <c r="J780" s="3" t="s">
        <v>1847</v>
      </c>
      <c r="K780" s="3" t="s">
        <v>22</v>
      </c>
      <c r="L780" s="4">
        <v>0.18</v>
      </c>
      <c r="M780" s="5">
        <v>0.21</v>
      </c>
      <c r="N780" s="6">
        <v>0.07</v>
      </c>
      <c r="O780" s="6">
        <v>0.09</v>
      </c>
      <c r="P780" s="6">
        <v>0.15</v>
      </c>
      <c r="Q780" s="6">
        <v>0.16</v>
      </c>
      <c r="R780" s="6">
        <v>0.17600000000000002</v>
      </c>
    </row>
    <row r="781" ht="15.75" customHeight="1">
      <c r="A781" s="3">
        <v>513.0</v>
      </c>
      <c r="B781" s="3" t="s">
        <v>951</v>
      </c>
      <c r="C781" s="3" t="s">
        <v>1583</v>
      </c>
      <c r="D781" s="3" t="s">
        <v>1761</v>
      </c>
      <c r="E781" s="3" t="s">
        <v>1788</v>
      </c>
      <c r="F781" s="3" t="s">
        <v>1848</v>
      </c>
      <c r="G781" s="3" t="s">
        <v>22</v>
      </c>
      <c r="H781" s="3" t="s">
        <v>1764</v>
      </c>
      <c r="I781" s="3" t="s">
        <v>1790</v>
      </c>
      <c r="J781" s="3" t="s">
        <v>1849</v>
      </c>
      <c r="K781" s="3" t="s">
        <v>22</v>
      </c>
      <c r="L781" s="4">
        <v>0.16</v>
      </c>
      <c r="M781" s="5">
        <v>0.18</v>
      </c>
      <c r="N781" s="6">
        <v>0.07</v>
      </c>
      <c r="O781" s="6">
        <v>0.09</v>
      </c>
      <c r="P781" s="6">
        <v>0.15</v>
      </c>
      <c r="Q781" s="6">
        <v>0.16</v>
      </c>
      <c r="R781" s="6">
        <v>0.17600000000000002</v>
      </c>
    </row>
    <row r="782" ht="15.75" customHeight="1">
      <c r="A782" s="3">
        <v>514.0</v>
      </c>
      <c r="B782" s="3" t="s">
        <v>951</v>
      </c>
      <c r="C782" s="3" t="s">
        <v>1583</v>
      </c>
      <c r="D782" s="3" t="s">
        <v>1761</v>
      </c>
      <c r="E782" s="3" t="s">
        <v>1784</v>
      </c>
      <c r="F782" s="3" t="s">
        <v>1850</v>
      </c>
      <c r="G782" s="3" t="s">
        <v>22</v>
      </c>
      <c r="H782" s="3" t="s">
        <v>1764</v>
      </c>
      <c r="I782" s="3" t="s">
        <v>1786</v>
      </c>
      <c r="J782" s="3" t="s">
        <v>1851</v>
      </c>
      <c r="K782" s="3" t="s">
        <v>22</v>
      </c>
      <c r="L782" s="4">
        <v>0.14</v>
      </c>
      <c r="M782" s="5">
        <v>0.16</v>
      </c>
      <c r="N782" s="6">
        <v>0.07</v>
      </c>
      <c r="O782" s="6">
        <v>0.10999999999999999</v>
      </c>
      <c r="P782" s="6">
        <v>0.16999999999999998</v>
      </c>
      <c r="Q782" s="6">
        <v>0.18</v>
      </c>
      <c r="R782" s="6">
        <v>0.198</v>
      </c>
    </row>
    <row r="783" ht="15.75" customHeight="1">
      <c r="A783" s="3">
        <v>515.0</v>
      </c>
      <c r="B783" s="3" t="s">
        <v>951</v>
      </c>
      <c r="C783" s="3" t="s">
        <v>1583</v>
      </c>
      <c r="D783" s="3" t="s">
        <v>1761</v>
      </c>
      <c r="E783" s="3" t="s">
        <v>1788</v>
      </c>
      <c r="F783" s="3" t="s">
        <v>1852</v>
      </c>
      <c r="G783" s="3" t="s">
        <v>22</v>
      </c>
      <c r="H783" s="3" t="s">
        <v>1764</v>
      </c>
      <c r="I783" s="3" t="s">
        <v>1790</v>
      </c>
      <c r="J783" s="3" t="s">
        <v>1853</v>
      </c>
      <c r="K783" s="3" t="s">
        <v>22</v>
      </c>
      <c r="L783" s="4">
        <v>0.16</v>
      </c>
      <c r="M783" s="5">
        <v>0.18</v>
      </c>
      <c r="N783" s="6">
        <v>0.07</v>
      </c>
      <c r="O783" s="6">
        <v>0.09</v>
      </c>
      <c r="P783" s="6">
        <v>0.15</v>
      </c>
      <c r="Q783" s="6">
        <v>0.16</v>
      </c>
      <c r="R783" s="6">
        <v>0.17600000000000002</v>
      </c>
    </row>
    <row r="784" ht="15.75" customHeight="1">
      <c r="A784" s="3">
        <v>516.0</v>
      </c>
      <c r="B784" s="3" t="s">
        <v>951</v>
      </c>
      <c r="C784" s="3" t="s">
        <v>1583</v>
      </c>
      <c r="D784" s="3" t="s">
        <v>1761</v>
      </c>
      <c r="E784" s="3" t="s">
        <v>1788</v>
      </c>
      <c r="F784" s="3" t="s">
        <v>1854</v>
      </c>
      <c r="G784" s="3" t="s">
        <v>22</v>
      </c>
      <c r="H784" s="3" t="s">
        <v>1764</v>
      </c>
      <c r="I784" s="3" t="s">
        <v>1790</v>
      </c>
      <c r="J784" s="3" t="s">
        <v>1855</v>
      </c>
      <c r="K784" s="3" t="s">
        <v>22</v>
      </c>
      <c r="L784" s="4">
        <v>0.16</v>
      </c>
      <c r="M784" s="5">
        <v>0.18</v>
      </c>
      <c r="N784" s="6">
        <v>0.07</v>
      </c>
      <c r="O784" s="6">
        <v>0.09</v>
      </c>
      <c r="P784" s="6">
        <v>0.15</v>
      </c>
      <c r="Q784" s="6">
        <v>0.16</v>
      </c>
      <c r="R784" s="6">
        <v>0.17600000000000002</v>
      </c>
    </row>
    <row r="785" ht="15.75" customHeight="1">
      <c r="A785" s="3">
        <v>517.0</v>
      </c>
      <c r="B785" s="3" t="s">
        <v>951</v>
      </c>
      <c r="C785" s="3" t="s">
        <v>1583</v>
      </c>
      <c r="D785" s="3" t="s">
        <v>1761</v>
      </c>
      <c r="E785" s="3" t="s">
        <v>1788</v>
      </c>
      <c r="F785" s="3" t="s">
        <v>1856</v>
      </c>
      <c r="G785" s="3" t="s">
        <v>22</v>
      </c>
      <c r="H785" s="3" t="s">
        <v>1764</v>
      </c>
      <c r="I785" s="3" t="s">
        <v>1790</v>
      </c>
      <c r="J785" s="3" t="s">
        <v>1857</v>
      </c>
      <c r="K785" s="3" t="s">
        <v>22</v>
      </c>
      <c r="L785" s="4">
        <v>0.16</v>
      </c>
      <c r="M785" s="5">
        <v>0.18</v>
      </c>
      <c r="N785" s="6">
        <v>0.16</v>
      </c>
      <c r="O785" s="6" t="s">
        <v>27</v>
      </c>
      <c r="P785" s="6">
        <v>0.16</v>
      </c>
      <c r="Q785" s="6">
        <v>0.16</v>
      </c>
      <c r="R785" s="6">
        <v>0.16</v>
      </c>
    </row>
    <row r="786" ht="15.75" customHeight="1">
      <c r="A786" s="3">
        <v>519.0</v>
      </c>
      <c r="B786" s="3" t="s">
        <v>951</v>
      </c>
      <c r="C786" s="3" t="s">
        <v>1583</v>
      </c>
      <c r="D786" s="3" t="s">
        <v>1761</v>
      </c>
      <c r="E786" s="3" t="s">
        <v>1858</v>
      </c>
      <c r="F786" s="3" t="s">
        <v>1859</v>
      </c>
      <c r="G786" s="3" t="s">
        <v>22</v>
      </c>
      <c r="H786" s="3" t="s">
        <v>1764</v>
      </c>
      <c r="I786" s="3" t="s">
        <v>1860</v>
      </c>
      <c r="J786" s="3" t="s">
        <v>1861</v>
      </c>
      <c r="K786" s="3" t="s">
        <v>22</v>
      </c>
      <c r="L786" s="4">
        <v>0.16</v>
      </c>
      <c r="M786" s="5">
        <v>0.18</v>
      </c>
      <c r="N786" s="6">
        <v>0.13844117647058815</v>
      </c>
      <c r="O786" s="6" t="s">
        <v>27</v>
      </c>
      <c r="P786" s="6">
        <v>0.13844117647058815</v>
      </c>
      <c r="Q786" s="6">
        <v>0.13844117647058815</v>
      </c>
      <c r="R786" s="6">
        <v>0.13844117647058815</v>
      </c>
    </row>
    <row r="787" ht="15.75" customHeight="1">
      <c r="A787" s="3">
        <v>520.0</v>
      </c>
      <c r="B787" s="3" t="s">
        <v>951</v>
      </c>
      <c r="C787" s="3" t="s">
        <v>1583</v>
      </c>
      <c r="D787" s="3" t="s">
        <v>1761</v>
      </c>
      <c r="E787" s="3" t="s">
        <v>1858</v>
      </c>
      <c r="F787" s="3" t="s">
        <v>1862</v>
      </c>
      <c r="G787" s="3" t="s">
        <v>22</v>
      </c>
      <c r="H787" s="3" t="s">
        <v>1764</v>
      </c>
      <c r="I787" s="3" t="s">
        <v>1860</v>
      </c>
      <c r="J787" s="3" t="s">
        <v>1863</v>
      </c>
      <c r="K787" s="3" t="s">
        <v>22</v>
      </c>
      <c r="L787" s="4">
        <v>0.18</v>
      </c>
      <c r="M787" s="5">
        <v>0.21</v>
      </c>
      <c r="N787" s="6">
        <v>0.16</v>
      </c>
      <c r="O787" s="6" t="s">
        <v>27</v>
      </c>
      <c r="P787" s="6">
        <v>0.16</v>
      </c>
      <c r="Q787" s="6">
        <v>0.16</v>
      </c>
      <c r="R787" s="6">
        <v>0.16</v>
      </c>
    </row>
    <row r="788" ht="15.75" customHeight="1">
      <c r="A788" s="3">
        <v>561.0</v>
      </c>
      <c r="B788" s="3" t="s">
        <v>951</v>
      </c>
      <c r="C788" s="3" t="s">
        <v>1583</v>
      </c>
      <c r="D788" s="3" t="s">
        <v>1761</v>
      </c>
      <c r="E788" s="3" t="s">
        <v>1784</v>
      </c>
      <c r="F788" s="3" t="s">
        <v>1864</v>
      </c>
      <c r="G788" s="3" t="s">
        <v>22</v>
      </c>
      <c r="H788" s="3" t="s">
        <v>1764</v>
      </c>
      <c r="I788" s="3" t="s">
        <v>1786</v>
      </c>
      <c r="J788" s="3" t="s">
        <v>1864</v>
      </c>
      <c r="K788" s="3" t="s">
        <v>22</v>
      </c>
      <c r="L788" s="4">
        <v>0.15</v>
      </c>
      <c r="M788" s="5">
        <v>0.17</v>
      </c>
      <c r="N788" s="6">
        <v>0.15</v>
      </c>
      <c r="O788" s="6" t="s">
        <v>27</v>
      </c>
      <c r="P788" s="6">
        <v>0.15</v>
      </c>
      <c r="Q788" s="6">
        <v>0.15</v>
      </c>
      <c r="R788" s="6">
        <v>0.15</v>
      </c>
    </row>
    <row r="789" ht="15.75" customHeight="1">
      <c r="A789" s="3">
        <v>584.0</v>
      </c>
      <c r="B789" s="3" t="s">
        <v>951</v>
      </c>
      <c r="C789" s="3" t="s">
        <v>1583</v>
      </c>
      <c r="D789" s="3" t="s">
        <v>1761</v>
      </c>
      <c r="E789" s="3" t="s">
        <v>1811</v>
      </c>
      <c r="F789" s="3" t="s">
        <v>1865</v>
      </c>
      <c r="G789" s="3" t="s">
        <v>22</v>
      </c>
      <c r="H789" s="3" t="s">
        <v>1764</v>
      </c>
      <c r="I789" s="3" t="s">
        <v>1813</v>
      </c>
      <c r="J789" s="3" t="s">
        <v>1866</v>
      </c>
      <c r="K789" s="3" t="s">
        <v>22</v>
      </c>
      <c r="L789" s="4">
        <v>0.16</v>
      </c>
      <c r="M789" s="5">
        <v>0.18</v>
      </c>
      <c r="N789" s="6">
        <v>0.13844117647058815</v>
      </c>
      <c r="O789" s="6" t="s">
        <v>27</v>
      </c>
      <c r="P789" s="6">
        <v>0.13844117647058815</v>
      </c>
      <c r="Q789" s="6">
        <v>0.13844117647058815</v>
      </c>
      <c r="R789" s="6">
        <v>0.13844117647058815</v>
      </c>
    </row>
    <row r="790" ht="15.75" customHeight="1">
      <c r="A790" s="3">
        <v>1151.0</v>
      </c>
      <c r="B790" s="3" t="s">
        <v>951</v>
      </c>
      <c r="C790" s="3" t="s">
        <v>1583</v>
      </c>
      <c r="D790" s="3" t="s">
        <v>1761</v>
      </c>
      <c r="E790" s="3" t="s">
        <v>1762</v>
      </c>
      <c r="F790" s="3" t="s">
        <v>1867</v>
      </c>
      <c r="G790" s="3" t="s">
        <v>22</v>
      </c>
      <c r="H790" s="3" t="s">
        <v>1764</v>
      </c>
      <c r="I790" s="3" t="s">
        <v>1765</v>
      </c>
      <c r="J790" s="3" t="s">
        <v>1868</v>
      </c>
      <c r="K790" s="3" t="s">
        <v>22</v>
      </c>
      <c r="L790" s="4">
        <v>0.16</v>
      </c>
      <c r="M790" s="5">
        <v>0.18</v>
      </c>
      <c r="N790" s="6">
        <v>0.0</v>
      </c>
      <c r="O790" s="6">
        <v>0.13</v>
      </c>
      <c r="P790" s="6">
        <v>0.12000000000000001</v>
      </c>
      <c r="Q790" s="6">
        <v>0.13</v>
      </c>
      <c r="R790" s="6">
        <v>0.14300000000000002</v>
      </c>
    </row>
    <row r="791" ht="15.75" customHeight="1">
      <c r="A791" s="3">
        <v>1338.0</v>
      </c>
      <c r="B791" s="3" t="s">
        <v>951</v>
      </c>
      <c r="C791" s="3" t="s">
        <v>1583</v>
      </c>
      <c r="D791" s="3" t="s">
        <v>1761</v>
      </c>
      <c r="E791" s="3" t="s">
        <v>1869</v>
      </c>
      <c r="F791" s="3" t="s">
        <v>1870</v>
      </c>
      <c r="G791" s="3" t="s">
        <v>22</v>
      </c>
      <c r="H791" s="3" t="s">
        <v>1764</v>
      </c>
      <c r="I791" s="3" t="s">
        <v>1871</v>
      </c>
      <c r="J791" s="3" t="s">
        <v>1872</v>
      </c>
      <c r="K791" s="3" t="s">
        <v>22</v>
      </c>
      <c r="L791" s="4">
        <v>0.16</v>
      </c>
      <c r="M791" s="5">
        <v>0.18</v>
      </c>
      <c r="N791" s="6">
        <v>0.13844117647058815</v>
      </c>
      <c r="O791" s="6" t="s">
        <v>27</v>
      </c>
      <c r="P791" s="6">
        <v>0.13844117647058815</v>
      </c>
      <c r="Q791" s="6">
        <v>0.13844117647058815</v>
      </c>
      <c r="R791" s="6">
        <v>0.13844117647058815</v>
      </c>
    </row>
    <row r="792" ht="15.75" customHeight="1">
      <c r="A792" s="3">
        <v>1339.0</v>
      </c>
      <c r="B792" s="3" t="s">
        <v>951</v>
      </c>
      <c r="C792" s="3" t="s">
        <v>1583</v>
      </c>
      <c r="D792" s="3" t="s">
        <v>1761</v>
      </c>
      <c r="E792" s="3" t="s">
        <v>1869</v>
      </c>
      <c r="F792" s="3" t="s">
        <v>1873</v>
      </c>
      <c r="G792" s="3" t="s">
        <v>22</v>
      </c>
      <c r="H792" s="3" t="s">
        <v>1764</v>
      </c>
      <c r="I792" s="3" t="s">
        <v>1871</v>
      </c>
      <c r="J792" s="3" t="s">
        <v>1874</v>
      </c>
      <c r="K792" s="3" t="s">
        <v>22</v>
      </c>
      <c r="L792" s="4">
        <v>0.16</v>
      </c>
      <c r="M792" s="5">
        <v>0.18</v>
      </c>
      <c r="N792" s="6">
        <v>0.13844117647058815</v>
      </c>
      <c r="O792" s="6" t="s">
        <v>27</v>
      </c>
      <c r="P792" s="6">
        <v>0.13844117647058815</v>
      </c>
      <c r="Q792" s="6">
        <v>0.13844117647058815</v>
      </c>
      <c r="R792" s="6">
        <v>0.13844117647058815</v>
      </c>
    </row>
    <row r="793" ht="15.75" customHeight="1">
      <c r="A793" s="3">
        <v>1340.0</v>
      </c>
      <c r="B793" s="3" t="s">
        <v>951</v>
      </c>
      <c r="C793" s="3" t="s">
        <v>1583</v>
      </c>
      <c r="D793" s="3" t="s">
        <v>1761</v>
      </c>
      <c r="E793" s="3" t="s">
        <v>1869</v>
      </c>
      <c r="F793" s="3" t="s">
        <v>1875</v>
      </c>
      <c r="G793" s="3" t="s">
        <v>22</v>
      </c>
      <c r="H793" s="3" t="s">
        <v>1764</v>
      </c>
      <c r="I793" s="3" t="s">
        <v>1871</v>
      </c>
      <c r="J793" s="3" t="s">
        <v>1876</v>
      </c>
      <c r="K793" s="3" t="s">
        <v>22</v>
      </c>
      <c r="L793" s="4">
        <v>0.16</v>
      </c>
      <c r="M793" s="5">
        <v>0.18</v>
      </c>
      <c r="N793" s="6">
        <v>0.0</v>
      </c>
      <c r="O793" s="6">
        <v>0.13</v>
      </c>
      <c r="P793" s="6">
        <v>0.12000000000000001</v>
      </c>
      <c r="Q793" s="6">
        <v>0.13</v>
      </c>
      <c r="R793" s="6">
        <v>0.14300000000000002</v>
      </c>
    </row>
    <row r="794" ht="15.75" customHeight="1">
      <c r="A794" s="3">
        <v>1345.0</v>
      </c>
      <c r="B794" s="3" t="s">
        <v>951</v>
      </c>
      <c r="C794" s="3" t="s">
        <v>1583</v>
      </c>
      <c r="D794" s="3" t="s">
        <v>1761</v>
      </c>
      <c r="E794" s="3" t="s">
        <v>1869</v>
      </c>
      <c r="F794" s="3" t="s">
        <v>1877</v>
      </c>
      <c r="G794" s="3" t="s">
        <v>22</v>
      </c>
      <c r="H794" s="3" t="s">
        <v>1764</v>
      </c>
      <c r="I794" s="3" t="s">
        <v>1871</v>
      </c>
      <c r="J794" s="3" t="s">
        <v>1878</v>
      </c>
      <c r="K794" s="3" t="s">
        <v>22</v>
      </c>
      <c r="L794" s="4">
        <v>0.2</v>
      </c>
      <c r="M794" s="5">
        <v>0.23</v>
      </c>
      <c r="N794" s="6">
        <v>0.17</v>
      </c>
      <c r="O794" s="6" t="s">
        <v>27</v>
      </c>
      <c r="P794" s="6">
        <v>0.17</v>
      </c>
      <c r="Q794" s="6">
        <v>0.17</v>
      </c>
      <c r="R794" s="6">
        <v>0.17</v>
      </c>
    </row>
    <row r="795" ht="15.75" customHeight="1">
      <c r="A795" s="3">
        <v>1434.0</v>
      </c>
      <c r="B795" s="3" t="s">
        <v>951</v>
      </c>
      <c r="C795" s="3" t="s">
        <v>1583</v>
      </c>
      <c r="D795" s="3" t="s">
        <v>1761</v>
      </c>
      <c r="E795" s="3" t="s">
        <v>1788</v>
      </c>
      <c r="F795" s="3" t="s">
        <v>1879</v>
      </c>
      <c r="G795" s="3" t="s">
        <v>22</v>
      </c>
      <c r="H795" s="3" t="s">
        <v>1764</v>
      </c>
      <c r="I795" s="3" t="s">
        <v>1790</v>
      </c>
      <c r="J795" s="3" t="s">
        <v>1880</v>
      </c>
      <c r="K795" s="3" t="s">
        <v>22</v>
      </c>
      <c r="L795" s="4">
        <v>0.16</v>
      </c>
      <c r="M795" s="5">
        <v>0.18</v>
      </c>
      <c r="N795" s="6">
        <v>0.17</v>
      </c>
      <c r="O795" s="6" t="s">
        <v>27</v>
      </c>
      <c r="P795" s="6">
        <v>0.17</v>
      </c>
      <c r="Q795" s="6">
        <v>0.17</v>
      </c>
      <c r="R795" s="6">
        <v>0.17</v>
      </c>
    </row>
    <row r="796" ht="15.75" customHeight="1">
      <c r="A796" s="3">
        <v>2439.0</v>
      </c>
      <c r="B796" s="3" t="s">
        <v>951</v>
      </c>
      <c r="C796" s="3" t="s">
        <v>1583</v>
      </c>
      <c r="D796" s="3" t="s">
        <v>1761</v>
      </c>
      <c r="E796" s="3" t="s">
        <v>1869</v>
      </c>
      <c r="F796" s="3" t="s">
        <v>1881</v>
      </c>
      <c r="G796" s="3" t="s">
        <v>22</v>
      </c>
      <c r="H796" s="3" t="s">
        <v>1764</v>
      </c>
      <c r="I796" s="3" t="s">
        <v>1871</v>
      </c>
      <c r="J796" s="3" t="s">
        <v>1882</v>
      </c>
      <c r="K796" s="3" t="s">
        <v>22</v>
      </c>
      <c r="L796" s="4">
        <v>0.18</v>
      </c>
      <c r="M796" s="5">
        <v>0.21</v>
      </c>
      <c r="N796" s="6">
        <v>0.16</v>
      </c>
      <c r="O796" s="6" t="s">
        <v>27</v>
      </c>
      <c r="P796" s="6">
        <v>0.16</v>
      </c>
      <c r="Q796" s="6">
        <v>0.16</v>
      </c>
      <c r="R796" s="6">
        <v>0.16</v>
      </c>
    </row>
    <row r="797" ht="15.75" customHeight="1">
      <c r="A797" s="3">
        <v>2593.0</v>
      </c>
      <c r="B797" s="3" t="s">
        <v>951</v>
      </c>
      <c r="C797" s="3" t="s">
        <v>1583</v>
      </c>
      <c r="D797" s="3" t="s">
        <v>1761</v>
      </c>
      <c r="E797" s="3" t="s">
        <v>1788</v>
      </c>
      <c r="F797" s="3" t="s">
        <v>1883</v>
      </c>
      <c r="G797" s="3" t="s">
        <v>22</v>
      </c>
      <c r="H797" s="3" t="s">
        <v>1764</v>
      </c>
      <c r="I797" s="3" t="s">
        <v>1790</v>
      </c>
      <c r="J797" s="3" t="s">
        <v>1884</v>
      </c>
      <c r="K797" s="3" t="s">
        <v>22</v>
      </c>
      <c r="L797" s="4">
        <v>0.16</v>
      </c>
      <c r="M797" s="5">
        <v>0.18</v>
      </c>
      <c r="N797" s="6">
        <v>0.15</v>
      </c>
      <c r="O797" s="6" t="s">
        <v>27</v>
      </c>
      <c r="P797" s="6">
        <v>0.15</v>
      </c>
      <c r="Q797" s="6">
        <v>0.15</v>
      </c>
      <c r="R797" s="6">
        <v>0.15</v>
      </c>
    </row>
    <row r="798" ht="15.75" customHeight="1">
      <c r="A798" s="3">
        <v>175.0</v>
      </c>
      <c r="B798" s="3" t="s">
        <v>951</v>
      </c>
      <c r="C798" s="3" t="s">
        <v>1583</v>
      </c>
      <c r="D798" s="3" t="s">
        <v>1885</v>
      </c>
      <c r="E798" s="3" t="s">
        <v>1886</v>
      </c>
      <c r="F798" s="3" t="s">
        <v>22</v>
      </c>
      <c r="G798" s="3" t="s">
        <v>22</v>
      </c>
      <c r="H798" s="3" t="s">
        <v>1885</v>
      </c>
      <c r="I798" s="3" t="s">
        <v>1886</v>
      </c>
      <c r="J798" s="3" t="s">
        <v>22</v>
      </c>
      <c r="K798" s="3" t="s">
        <v>22</v>
      </c>
      <c r="L798" s="4">
        <v>0.13</v>
      </c>
      <c r="M798" s="5">
        <v>0.15</v>
      </c>
      <c r="N798" s="6">
        <v>0.15</v>
      </c>
      <c r="O798" s="6" t="s">
        <v>27</v>
      </c>
      <c r="P798" s="6">
        <v>0.15</v>
      </c>
      <c r="Q798" s="6">
        <v>0.15</v>
      </c>
      <c r="R798" s="6">
        <v>0.15</v>
      </c>
    </row>
    <row r="799" ht="15.75" customHeight="1">
      <c r="A799" s="3">
        <v>221.0</v>
      </c>
      <c r="B799" s="3" t="s">
        <v>951</v>
      </c>
      <c r="C799" s="3" t="s">
        <v>1583</v>
      </c>
      <c r="D799" s="3" t="s">
        <v>1885</v>
      </c>
      <c r="E799" s="3" t="s">
        <v>1887</v>
      </c>
      <c r="F799" s="3" t="s">
        <v>22</v>
      </c>
      <c r="G799" s="3" t="s">
        <v>22</v>
      </c>
      <c r="H799" s="3" t="s">
        <v>1885</v>
      </c>
      <c r="I799" s="3" t="s">
        <v>1888</v>
      </c>
      <c r="J799" s="3" t="s">
        <v>22</v>
      </c>
      <c r="K799" s="3" t="s">
        <v>22</v>
      </c>
      <c r="L799" s="4">
        <v>0.13</v>
      </c>
      <c r="M799" s="5">
        <v>0.15</v>
      </c>
      <c r="N799" s="6">
        <v>0.0</v>
      </c>
      <c r="O799" s="6">
        <v>0.13</v>
      </c>
      <c r="P799" s="6">
        <v>0.12000000000000001</v>
      </c>
      <c r="Q799" s="6">
        <v>0.13</v>
      </c>
      <c r="R799" s="6">
        <v>0.14300000000000002</v>
      </c>
    </row>
    <row r="800" ht="15.75" customHeight="1">
      <c r="A800" s="3">
        <v>222.0</v>
      </c>
      <c r="B800" s="3" t="s">
        <v>951</v>
      </c>
      <c r="C800" s="3" t="s">
        <v>1583</v>
      </c>
      <c r="D800" s="3" t="s">
        <v>1885</v>
      </c>
      <c r="E800" s="3" t="s">
        <v>1889</v>
      </c>
      <c r="F800" s="3" t="s">
        <v>22</v>
      </c>
      <c r="G800" s="3" t="s">
        <v>22</v>
      </c>
      <c r="H800" s="3" t="s">
        <v>1885</v>
      </c>
      <c r="I800" s="3" t="s">
        <v>1890</v>
      </c>
      <c r="J800" s="3" t="s">
        <v>22</v>
      </c>
      <c r="K800" s="3" t="s">
        <v>22</v>
      </c>
      <c r="L800" s="4">
        <v>0.13</v>
      </c>
      <c r="M800" s="5">
        <v>0.15</v>
      </c>
      <c r="N800" s="6">
        <v>0.13844117647058815</v>
      </c>
      <c r="O800" s="6" t="s">
        <v>27</v>
      </c>
      <c r="P800" s="6">
        <v>0.13844117647058815</v>
      </c>
      <c r="Q800" s="6">
        <v>0.13844117647058815</v>
      </c>
      <c r="R800" s="6">
        <v>0.13844117647058815</v>
      </c>
    </row>
    <row r="801" ht="15.75" customHeight="1">
      <c r="A801" s="3">
        <v>225.0</v>
      </c>
      <c r="B801" s="3" t="s">
        <v>951</v>
      </c>
      <c r="C801" s="3" t="s">
        <v>1583</v>
      </c>
      <c r="D801" s="3" t="s">
        <v>1885</v>
      </c>
      <c r="E801" s="3" t="s">
        <v>1891</v>
      </c>
      <c r="F801" s="3" t="s">
        <v>22</v>
      </c>
      <c r="G801" s="3" t="s">
        <v>22</v>
      </c>
      <c r="H801" s="3" t="s">
        <v>1885</v>
      </c>
      <c r="I801" s="3" t="s">
        <v>1891</v>
      </c>
      <c r="J801" s="3" t="s">
        <v>22</v>
      </c>
      <c r="K801" s="3" t="s">
        <v>22</v>
      </c>
      <c r="L801" s="4">
        <v>0.13</v>
      </c>
      <c r="M801" s="5">
        <v>0.15</v>
      </c>
      <c r="N801" s="6">
        <v>0.17</v>
      </c>
      <c r="O801" s="6" t="s">
        <v>27</v>
      </c>
      <c r="P801" s="6">
        <v>0.17</v>
      </c>
      <c r="Q801" s="6">
        <v>0.17</v>
      </c>
      <c r="R801" s="6">
        <v>0.17</v>
      </c>
    </row>
    <row r="802" ht="15.75" customHeight="1">
      <c r="A802" s="3">
        <v>226.0</v>
      </c>
      <c r="B802" s="3" t="s">
        <v>951</v>
      </c>
      <c r="C802" s="3" t="s">
        <v>1583</v>
      </c>
      <c r="D802" s="3" t="s">
        <v>1885</v>
      </c>
      <c r="E802" s="3" t="s">
        <v>1892</v>
      </c>
      <c r="F802" s="3" t="s">
        <v>22</v>
      </c>
      <c r="G802" s="3" t="s">
        <v>22</v>
      </c>
      <c r="H802" s="3" t="s">
        <v>1885</v>
      </c>
      <c r="I802" s="3" t="s">
        <v>1893</v>
      </c>
      <c r="J802" s="3" t="s">
        <v>22</v>
      </c>
      <c r="K802" s="3" t="s">
        <v>22</v>
      </c>
      <c r="L802" s="4">
        <v>0.13</v>
      </c>
      <c r="M802" s="5">
        <v>0.15</v>
      </c>
      <c r="N802" s="6">
        <v>0.13844117647058815</v>
      </c>
      <c r="O802" s="6">
        <v>0.0015588235294118624</v>
      </c>
      <c r="P802" s="6">
        <v>0.13844117647058815</v>
      </c>
      <c r="Q802" s="6">
        <v>0.13844117647058815</v>
      </c>
      <c r="R802" s="6">
        <v>0.15400000000000003</v>
      </c>
    </row>
    <row r="803" ht="15.75" customHeight="1">
      <c r="A803" s="3">
        <v>227.0</v>
      </c>
      <c r="B803" s="3" t="s">
        <v>951</v>
      </c>
      <c r="C803" s="3" t="s">
        <v>1583</v>
      </c>
      <c r="D803" s="3" t="s">
        <v>1885</v>
      </c>
      <c r="E803" s="3" t="s">
        <v>1894</v>
      </c>
      <c r="F803" s="3" t="s">
        <v>22</v>
      </c>
      <c r="G803" s="3" t="s">
        <v>22</v>
      </c>
      <c r="H803" s="3" t="s">
        <v>1885</v>
      </c>
      <c r="I803" s="3" t="s">
        <v>1894</v>
      </c>
      <c r="J803" s="3" t="s">
        <v>22</v>
      </c>
      <c r="K803" s="3" t="s">
        <v>22</v>
      </c>
      <c r="L803" s="4">
        <v>0.13</v>
      </c>
      <c r="M803" s="5">
        <v>0.15</v>
      </c>
      <c r="N803" s="6">
        <v>0.07</v>
      </c>
      <c r="O803" s="6">
        <v>0.04999999999999999</v>
      </c>
      <c r="P803" s="6">
        <v>0.11</v>
      </c>
      <c r="Q803" s="6">
        <v>0.12</v>
      </c>
      <c r="R803" s="6">
        <v>0.132</v>
      </c>
    </row>
    <row r="804" ht="15.75" customHeight="1">
      <c r="A804" s="3">
        <v>228.0</v>
      </c>
      <c r="B804" s="3" t="s">
        <v>951</v>
      </c>
      <c r="C804" s="3" t="s">
        <v>1583</v>
      </c>
      <c r="D804" s="3" t="s">
        <v>1885</v>
      </c>
      <c r="E804" s="3" t="s">
        <v>1895</v>
      </c>
      <c r="F804" s="3" t="s">
        <v>22</v>
      </c>
      <c r="G804" s="3" t="s">
        <v>22</v>
      </c>
      <c r="H804" s="3" t="s">
        <v>1885</v>
      </c>
      <c r="I804" s="3" t="s">
        <v>1895</v>
      </c>
      <c r="J804" s="3" t="s">
        <v>22</v>
      </c>
      <c r="K804" s="3" t="s">
        <v>22</v>
      </c>
      <c r="L804" s="4">
        <v>0.13</v>
      </c>
      <c r="M804" s="5">
        <v>0.15</v>
      </c>
      <c r="N804" s="6">
        <v>0.07</v>
      </c>
      <c r="O804" s="6">
        <v>0.0049999999999999906</v>
      </c>
      <c r="P804" s="6">
        <v>0.07</v>
      </c>
      <c r="Q804" s="6">
        <v>0.07</v>
      </c>
      <c r="R804" s="6">
        <v>0.0825</v>
      </c>
    </row>
    <row r="805" ht="15.75" customHeight="1">
      <c r="A805" s="3">
        <v>229.0</v>
      </c>
      <c r="B805" s="3" t="s">
        <v>951</v>
      </c>
      <c r="C805" s="3" t="s">
        <v>1583</v>
      </c>
      <c r="D805" s="3" t="s">
        <v>1885</v>
      </c>
      <c r="E805" s="3" t="s">
        <v>1896</v>
      </c>
      <c r="F805" s="3" t="s">
        <v>22</v>
      </c>
      <c r="G805" s="3" t="s">
        <v>22</v>
      </c>
      <c r="H805" s="3" t="s">
        <v>1885</v>
      </c>
      <c r="I805" s="3" t="s">
        <v>1896</v>
      </c>
      <c r="J805" s="3" t="s">
        <v>22</v>
      </c>
      <c r="K805" s="3" t="s">
        <v>22</v>
      </c>
      <c r="L805" s="4">
        <v>0.13</v>
      </c>
      <c r="M805" s="5">
        <v>0.15</v>
      </c>
      <c r="N805" s="6">
        <v>0.15</v>
      </c>
      <c r="O805" s="6">
        <v>0.03</v>
      </c>
      <c r="P805" s="6">
        <v>0.16999999999999998</v>
      </c>
      <c r="Q805" s="6">
        <v>0.18</v>
      </c>
      <c r="R805" s="6">
        <v>0.198</v>
      </c>
    </row>
    <row r="806" ht="15.75" customHeight="1">
      <c r="A806" s="3">
        <v>230.0</v>
      </c>
      <c r="B806" s="3" t="s">
        <v>951</v>
      </c>
      <c r="C806" s="3" t="s">
        <v>1583</v>
      </c>
      <c r="D806" s="3" t="s">
        <v>1885</v>
      </c>
      <c r="E806" s="3" t="s">
        <v>1897</v>
      </c>
      <c r="F806" s="3" t="s">
        <v>22</v>
      </c>
      <c r="G806" s="3" t="s">
        <v>22</v>
      </c>
      <c r="H806" s="3" t="s">
        <v>1885</v>
      </c>
      <c r="I806" s="3" t="s">
        <v>1897</v>
      </c>
      <c r="J806" s="3" t="s">
        <v>22</v>
      </c>
      <c r="K806" s="3" t="s">
        <v>22</v>
      </c>
      <c r="L806" s="4">
        <v>0.13</v>
      </c>
      <c r="M806" s="5">
        <v>0.15</v>
      </c>
      <c r="N806" s="6">
        <v>0.15</v>
      </c>
      <c r="O806" s="6" t="s">
        <v>27</v>
      </c>
      <c r="P806" s="6">
        <v>0.15</v>
      </c>
      <c r="Q806" s="6">
        <v>0.15</v>
      </c>
      <c r="R806" s="6">
        <v>0.15</v>
      </c>
    </row>
    <row r="807" ht="15.75" customHeight="1">
      <c r="A807" s="3">
        <v>231.0</v>
      </c>
      <c r="B807" s="3" t="s">
        <v>951</v>
      </c>
      <c r="C807" s="3" t="s">
        <v>1583</v>
      </c>
      <c r="D807" s="3" t="s">
        <v>1885</v>
      </c>
      <c r="E807" s="3" t="s">
        <v>1898</v>
      </c>
      <c r="F807" s="3" t="s">
        <v>22</v>
      </c>
      <c r="G807" s="3" t="s">
        <v>22</v>
      </c>
      <c r="H807" s="3" t="s">
        <v>1885</v>
      </c>
      <c r="I807" s="3" t="s">
        <v>1898</v>
      </c>
      <c r="J807" s="3" t="s">
        <v>22</v>
      </c>
      <c r="K807" s="3" t="s">
        <v>22</v>
      </c>
      <c r="L807" s="4">
        <v>0.13</v>
      </c>
      <c r="M807" s="5">
        <v>0.15</v>
      </c>
      <c r="N807" s="6">
        <v>0.15333333333333332</v>
      </c>
      <c r="O807" s="6" t="s">
        <v>27</v>
      </c>
      <c r="P807" s="6">
        <v>0.15333333333333332</v>
      </c>
      <c r="Q807" s="6">
        <v>0.15333333333333332</v>
      </c>
      <c r="R807" s="6">
        <v>0.15333333333333332</v>
      </c>
    </row>
    <row r="808" ht="15.75" customHeight="1">
      <c r="A808" s="3">
        <v>232.0</v>
      </c>
      <c r="B808" s="3" t="s">
        <v>951</v>
      </c>
      <c r="C808" s="3" t="s">
        <v>1583</v>
      </c>
      <c r="D808" s="3" t="s">
        <v>1885</v>
      </c>
      <c r="E808" s="3" t="s">
        <v>1899</v>
      </c>
      <c r="F808" s="3" t="s">
        <v>22</v>
      </c>
      <c r="G808" s="3" t="s">
        <v>22</v>
      </c>
      <c r="H808" s="3" t="s">
        <v>1885</v>
      </c>
      <c r="I808" s="3" t="s">
        <v>1899</v>
      </c>
      <c r="J808" s="3" t="s">
        <v>22</v>
      </c>
      <c r="K808" s="3" t="s">
        <v>22</v>
      </c>
      <c r="L808" s="4">
        <v>0.13</v>
      </c>
      <c r="M808" s="5">
        <v>0.15</v>
      </c>
      <c r="N808" s="6">
        <v>0.16</v>
      </c>
      <c r="O808" s="6" t="s">
        <v>27</v>
      </c>
      <c r="P808" s="6">
        <v>0.16</v>
      </c>
      <c r="Q808" s="6">
        <v>0.16</v>
      </c>
      <c r="R808" s="6">
        <v>0.16</v>
      </c>
    </row>
    <row r="809" ht="15.75" customHeight="1">
      <c r="A809" s="3">
        <v>233.0</v>
      </c>
      <c r="B809" s="3" t="s">
        <v>951</v>
      </c>
      <c r="C809" s="3" t="s">
        <v>1583</v>
      </c>
      <c r="D809" s="3" t="s">
        <v>1885</v>
      </c>
      <c r="E809" s="3" t="s">
        <v>1900</v>
      </c>
      <c r="F809" s="3" t="s">
        <v>22</v>
      </c>
      <c r="G809" s="3" t="s">
        <v>22</v>
      </c>
      <c r="H809" s="3" t="s">
        <v>1885</v>
      </c>
      <c r="I809" s="3" t="s">
        <v>1900</v>
      </c>
      <c r="J809" s="3" t="s">
        <v>22</v>
      </c>
      <c r="K809" s="3" t="s">
        <v>22</v>
      </c>
      <c r="L809" s="4">
        <v>0.13</v>
      </c>
      <c r="M809" s="5">
        <v>0.15</v>
      </c>
      <c r="N809" s="6">
        <v>0.15</v>
      </c>
      <c r="O809" s="6">
        <v>0.010000000000000009</v>
      </c>
      <c r="P809" s="6">
        <v>0.15</v>
      </c>
      <c r="Q809" s="6">
        <v>0.15</v>
      </c>
      <c r="R809" s="6">
        <v>0.17600000000000002</v>
      </c>
    </row>
    <row r="810" ht="15.75" customHeight="1">
      <c r="A810" s="3">
        <v>274.0</v>
      </c>
      <c r="B810" s="3" t="s">
        <v>951</v>
      </c>
      <c r="C810" s="3" t="s">
        <v>1583</v>
      </c>
      <c r="D810" s="3" t="s">
        <v>1885</v>
      </c>
      <c r="E810" s="3" t="s">
        <v>1901</v>
      </c>
      <c r="F810" s="3" t="s">
        <v>22</v>
      </c>
      <c r="G810" s="3" t="s">
        <v>22</v>
      </c>
      <c r="H810" s="3" t="s">
        <v>1885</v>
      </c>
      <c r="I810" s="3" t="s">
        <v>1901</v>
      </c>
      <c r="J810" s="3" t="s">
        <v>22</v>
      </c>
      <c r="K810" s="3" t="s">
        <v>22</v>
      </c>
      <c r="L810" s="4">
        <v>0.13</v>
      </c>
      <c r="M810" s="5">
        <v>0.15</v>
      </c>
      <c r="N810" s="6">
        <v>0.12</v>
      </c>
      <c r="O810" s="6">
        <v>0.06</v>
      </c>
      <c r="P810" s="6">
        <v>0.16999999999999998</v>
      </c>
      <c r="Q810" s="6">
        <v>0.18</v>
      </c>
      <c r="R810" s="6">
        <v>0.198</v>
      </c>
    </row>
    <row r="811" ht="15.75" customHeight="1">
      <c r="A811" s="3">
        <v>340.0</v>
      </c>
      <c r="B811" s="3" t="s">
        <v>951</v>
      </c>
      <c r="C811" s="3" t="s">
        <v>1583</v>
      </c>
      <c r="D811" s="3" t="s">
        <v>1885</v>
      </c>
      <c r="E811" s="3" t="s">
        <v>1902</v>
      </c>
      <c r="F811" s="3" t="s">
        <v>22</v>
      </c>
      <c r="G811" s="3" t="s">
        <v>22</v>
      </c>
      <c r="H811" s="3" t="s">
        <v>1885</v>
      </c>
      <c r="I811" s="3" t="s">
        <v>1902</v>
      </c>
      <c r="J811" s="3" t="s">
        <v>22</v>
      </c>
      <c r="K811" s="3" t="s">
        <v>22</v>
      </c>
      <c r="L811" s="4">
        <v>0.13</v>
      </c>
      <c r="M811" s="5">
        <v>0.15</v>
      </c>
      <c r="N811" s="6">
        <v>0.15</v>
      </c>
      <c r="O811" s="6">
        <v>0.05000000000000002</v>
      </c>
      <c r="P811" s="6">
        <v>0.19</v>
      </c>
      <c r="Q811" s="6">
        <v>0.2</v>
      </c>
      <c r="R811" s="6">
        <v>0.22000000000000003</v>
      </c>
    </row>
    <row r="812" ht="15.75" customHeight="1">
      <c r="A812" s="3">
        <v>344.0</v>
      </c>
      <c r="B812" s="3" t="s">
        <v>951</v>
      </c>
      <c r="C812" s="3" t="s">
        <v>1583</v>
      </c>
      <c r="D812" s="3" t="s">
        <v>1885</v>
      </c>
      <c r="E812" s="3" t="s">
        <v>1903</v>
      </c>
      <c r="F812" s="3" t="s">
        <v>22</v>
      </c>
      <c r="G812" s="3" t="s">
        <v>22</v>
      </c>
      <c r="H812" s="3" t="s">
        <v>1885</v>
      </c>
      <c r="I812" s="3" t="s">
        <v>1903</v>
      </c>
      <c r="J812" s="3" t="s">
        <v>22</v>
      </c>
      <c r="K812" s="3" t="s">
        <v>22</v>
      </c>
      <c r="L812" s="4">
        <v>0.13</v>
      </c>
      <c r="M812" s="5">
        <v>0.15</v>
      </c>
      <c r="N812" s="6">
        <v>0.139</v>
      </c>
      <c r="O812" s="6">
        <v>0.061</v>
      </c>
      <c r="P812" s="6">
        <v>0.19</v>
      </c>
      <c r="Q812" s="6">
        <v>0.2</v>
      </c>
      <c r="R812" s="6">
        <v>0.22000000000000003</v>
      </c>
    </row>
    <row r="813" ht="15.75" customHeight="1">
      <c r="A813" s="3">
        <v>361.0</v>
      </c>
      <c r="B813" s="3" t="s">
        <v>951</v>
      </c>
      <c r="C813" s="3" t="s">
        <v>1583</v>
      </c>
      <c r="D813" s="3" t="s">
        <v>1885</v>
      </c>
      <c r="E813" s="3" t="s">
        <v>1904</v>
      </c>
      <c r="F813" s="3" t="s">
        <v>22</v>
      </c>
      <c r="G813" s="3" t="s">
        <v>22</v>
      </c>
      <c r="H813" s="3" t="s">
        <v>1885</v>
      </c>
      <c r="I813" s="3" t="s">
        <v>1905</v>
      </c>
      <c r="J813" s="3" t="s">
        <v>22</v>
      </c>
      <c r="K813" s="3" t="s">
        <v>22</v>
      </c>
      <c r="L813" s="4">
        <v>0.13</v>
      </c>
      <c r="M813" s="5">
        <v>0.15</v>
      </c>
      <c r="N813" s="6">
        <v>0.15</v>
      </c>
      <c r="O813" s="6">
        <v>0.05000000000000002</v>
      </c>
      <c r="P813" s="6">
        <v>0.19</v>
      </c>
      <c r="Q813" s="6">
        <v>0.2</v>
      </c>
      <c r="R813" s="6">
        <v>0.22000000000000003</v>
      </c>
    </row>
    <row r="814" ht="15.75" customHeight="1">
      <c r="A814" s="3">
        <v>560.0</v>
      </c>
      <c r="B814" s="3" t="s">
        <v>951</v>
      </c>
      <c r="C814" s="3" t="s">
        <v>1583</v>
      </c>
      <c r="D814" s="3" t="s">
        <v>1885</v>
      </c>
      <c r="E814" s="3" t="s">
        <v>1906</v>
      </c>
      <c r="F814" s="3" t="s">
        <v>1907</v>
      </c>
      <c r="G814" s="3" t="s">
        <v>22</v>
      </c>
      <c r="H814" s="3" t="s">
        <v>1885</v>
      </c>
      <c r="I814" s="3" t="s">
        <v>1906</v>
      </c>
      <c r="J814" s="3" t="s">
        <v>1908</v>
      </c>
      <c r="K814" s="3" t="s">
        <v>22</v>
      </c>
      <c r="L814" s="4">
        <v>0.13</v>
      </c>
      <c r="M814" s="5">
        <v>0.15</v>
      </c>
      <c r="N814" s="6">
        <v>0.15</v>
      </c>
      <c r="O814" s="6">
        <v>0.05000000000000002</v>
      </c>
      <c r="P814" s="6">
        <v>0.19</v>
      </c>
      <c r="Q814" s="6">
        <v>0.2</v>
      </c>
      <c r="R814" s="6">
        <v>0.22000000000000003</v>
      </c>
    </row>
    <row r="815" ht="15.75" customHeight="1">
      <c r="A815" s="3">
        <v>1169.0</v>
      </c>
      <c r="B815" s="3" t="s">
        <v>951</v>
      </c>
      <c r="C815" s="3" t="s">
        <v>1583</v>
      </c>
      <c r="D815" s="3" t="s">
        <v>1885</v>
      </c>
      <c r="E815" s="3" t="s">
        <v>1909</v>
      </c>
      <c r="F815" s="3" t="s">
        <v>22</v>
      </c>
      <c r="G815" s="3" t="s">
        <v>22</v>
      </c>
      <c r="H815" s="3" t="s">
        <v>1885</v>
      </c>
      <c r="I815" s="3" t="s">
        <v>1909</v>
      </c>
      <c r="J815" s="3" t="s">
        <v>22</v>
      </c>
      <c r="K815" s="3" t="s">
        <v>22</v>
      </c>
      <c r="L815" s="4">
        <v>0.13</v>
      </c>
      <c r="M815" s="5">
        <v>0.15</v>
      </c>
      <c r="N815" s="6">
        <v>0.15</v>
      </c>
      <c r="O815" s="6">
        <v>0.05000000000000002</v>
      </c>
      <c r="P815" s="6">
        <v>0.19</v>
      </c>
      <c r="Q815" s="6">
        <v>0.2</v>
      </c>
      <c r="R815" s="6">
        <v>0.22000000000000003</v>
      </c>
    </row>
    <row r="816" ht="15.75" customHeight="1">
      <c r="A816" s="3">
        <v>93.0</v>
      </c>
      <c r="B816" s="3" t="s">
        <v>951</v>
      </c>
      <c r="C816" s="3" t="s">
        <v>1910</v>
      </c>
      <c r="D816" s="3" t="s">
        <v>1911</v>
      </c>
      <c r="E816" s="3" t="s">
        <v>1912</v>
      </c>
      <c r="F816" s="3" t="s">
        <v>22</v>
      </c>
      <c r="G816" s="3" t="s">
        <v>22</v>
      </c>
      <c r="H816" s="3" t="s">
        <v>1913</v>
      </c>
      <c r="I816" s="3" t="s">
        <v>1914</v>
      </c>
      <c r="J816" s="3" t="s">
        <v>22</v>
      </c>
      <c r="K816" s="3" t="s">
        <v>22</v>
      </c>
      <c r="L816" s="4">
        <v>0.075</v>
      </c>
      <c r="M816" s="5">
        <v>0.09</v>
      </c>
      <c r="N816" s="6">
        <v>0.139</v>
      </c>
      <c r="O816" s="6">
        <v>0.02099999999999999</v>
      </c>
      <c r="P816" s="6">
        <v>0.15</v>
      </c>
      <c r="Q816" s="6">
        <v>0.16</v>
      </c>
      <c r="R816" s="6">
        <v>0.17600000000000002</v>
      </c>
    </row>
    <row r="817" ht="15.75" customHeight="1">
      <c r="A817" s="3">
        <v>180.0</v>
      </c>
      <c r="B817" s="3" t="s">
        <v>951</v>
      </c>
      <c r="C817" s="3" t="s">
        <v>1910</v>
      </c>
      <c r="D817" s="3" t="s">
        <v>1911</v>
      </c>
      <c r="E817" s="3" t="s">
        <v>1915</v>
      </c>
      <c r="F817" s="3" t="s">
        <v>22</v>
      </c>
      <c r="G817" s="3" t="s">
        <v>22</v>
      </c>
      <c r="H817" s="3" t="s">
        <v>1913</v>
      </c>
      <c r="I817" s="3" t="s">
        <v>1916</v>
      </c>
      <c r="J817" s="3" t="s">
        <v>22</v>
      </c>
      <c r="K817" s="3" t="s">
        <v>22</v>
      </c>
      <c r="L817" s="4">
        <v>0.14</v>
      </c>
      <c r="M817" s="5">
        <v>0.16</v>
      </c>
      <c r="N817" s="6">
        <v>0.15</v>
      </c>
      <c r="O817" s="6">
        <v>0.05000000000000002</v>
      </c>
      <c r="P817" s="6">
        <v>0.19</v>
      </c>
      <c r="Q817" s="6">
        <v>0.2</v>
      </c>
      <c r="R817" s="6">
        <v>0.22000000000000003</v>
      </c>
    </row>
    <row r="818" ht="15.75" customHeight="1">
      <c r="A818" s="3">
        <v>187.0</v>
      </c>
      <c r="B818" s="3" t="s">
        <v>951</v>
      </c>
      <c r="C818" s="3" t="s">
        <v>1910</v>
      </c>
      <c r="D818" s="3" t="s">
        <v>1911</v>
      </c>
      <c r="E818" s="3" t="s">
        <v>1917</v>
      </c>
      <c r="F818" s="3" t="s">
        <v>22</v>
      </c>
      <c r="G818" s="3" t="s">
        <v>22</v>
      </c>
      <c r="H818" s="3" t="s">
        <v>1913</v>
      </c>
      <c r="I818" s="3" t="s">
        <v>1918</v>
      </c>
      <c r="J818" s="3" t="s">
        <v>22</v>
      </c>
      <c r="K818" s="3" t="s">
        <v>22</v>
      </c>
      <c r="L818" s="4">
        <v>0.12</v>
      </c>
      <c r="M818" s="5">
        <v>0.14</v>
      </c>
      <c r="N818" s="6">
        <v>0.139</v>
      </c>
      <c r="O818" s="6">
        <v>0.061</v>
      </c>
      <c r="P818" s="6">
        <v>0.19</v>
      </c>
      <c r="Q818" s="6">
        <v>0.2</v>
      </c>
      <c r="R818" s="6">
        <v>0.22000000000000003</v>
      </c>
    </row>
    <row r="819" ht="15.75" customHeight="1">
      <c r="A819" s="3">
        <v>176.0</v>
      </c>
      <c r="B819" s="3" t="s">
        <v>951</v>
      </c>
      <c r="C819" s="3" t="s">
        <v>1910</v>
      </c>
      <c r="D819" s="3" t="s">
        <v>1919</v>
      </c>
      <c r="E819" s="3" t="s">
        <v>1920</v>
      </c>
      <c r="F819" s="3" t="s">
        <v>22</v>
      </c>
      <c r="G819" s="3" t="s">
        <v>22</v>
      </c>
      <c r="H819" s="3" t="s">
        <v>1919</v>
      </c>
      <c r="I819" s="3" t="s">
        <v>1921</v>
      </c>
      <c r="J819" s="3" t="s">
        <v>22</v>
      </c>
      <c r="K819" s="3" t="s">
        <v>22</v>
      </c>
      <c r="L819" s="4">
        <v>0.18</v>
      </c>
      <c r="M819" s="5">
        <v>0.21</v>
      </c>
      <c r="N819" s="6">
        <v>0.139</v>
      </c>
      <c r="O819" s="6">
        <v>0.061</v>
      </c>
      <c r="P819" s="6">
        <v>0.19</v>
      </c>
      <c r="Q819" s="6">
        <v>0.2</v>
      </c>
      <c r="R819" s="6">
        <v>0.22000000000000003</v>
      </c>
    </row>
    <row r="820" ht="15.75" customHeight="1">
      <c r="A820" s="3">
        <v>179.0</v>
      </c>
      <c r="B820" s="3" t="s">
        <v>951</v>
      </c>
      <c r="C820" s="3" t="s">
        <v>1910</v>
      </c>
      <c r="D820" s="3" t="s">
        <v>1919</v>
      </c>
      <c r="E820" s="3" t="s">
        <v>1922</v>
      </c>
      <c r="F820" s="3" t="s">
        <v>1923</v>
      </c>
      <c r="G820" s="3" t="s">
        <v>22</v>
      </c>
      <c r="H820" s="3" t="s">
        <v>1919</v>
      </c>
      <c r="I820" s="3" t="s">
        <v>1924</v>
      </c>
      <c r="J820" s="3" t="s">
        <v>1925</v>
      </c>
      <c r="K820" s="3" t="s">
        <v>22</v>
      </c>
      <c r="L820" s="4">
        <v>0.16</v>
      </c>
      <c r="M820" s="5">
        <v>0.18</v>
      </c>
      <c r="N820" s="6">
        <v>0.15</v>
      </c>
      <c r="O820" s="6">
        <v>0.03</v>
      </c>
      <c r="P820" s="6">
        <v>0.16999999999999998</v>
      </c>
      <c r="Q820" s="6">
        <v>0.18</v>
      </c>
      <c r="R820" s="6">
        <v>0.198</v>
      </c>
    </row>
    <row r="821" ht="15.75" customHeight="1">
      <c r="A821" s="3">
        <v>214.0</v>
      </c>
      <c r="B821" s="3" t="s">
        <v>951</v>
      </c>
      <c r="C821" s="3" t="s">
        <v>1910</v>
      </c>
      <c r="D821" s="3" t="s">
        <v>1919</v>
      </c>
      <c r="E821" s="3" t="s">
        <v>1922</v>
      </c>
      <c r="F821" s="3" t="s">
        <v>1926</v>
      </c>
      <c r="G821" s="3" t="s">
        <v>22</v>
      </c>
      <c r="H821" s="3" t="s">
        <v>1919</v>
      </c>
      <c r="I821" s="3" t="s">
        <v>1924</v>
      </c>
      <c r="J821" s="3" t="s">
        <v>1927</v>
      </c>
      <c r="K821" s="3" t="s">
        <v>22</v>
      </c>
      <c r="L821" s="4">
        <v>0.18</v>
      </c>
      <c r="M821" s="5">
        <v>0.21</v>
      </c>
      <c r="N821" s="6">
        <v>0.15</v>
      </c>
      <c r="O821" s="6">
        <v>0.05000000000000002</v>
      </c>
      <c r="P821" s="6">
        <v>0.19</v>
      </c>
      <c r="Q821" s="6">
        <v>0.2</v>
      </c>
      <c r="R821" s="6">
        <v>0.22000000000000003</v>
      </c>
    </row>
    <row r="822" ht="15.75" customHeight="1">
      <c r="A822" s="3">
        <v>2411.0</v>
      </c>
      <c r="B822" s="3" t="s">
        <v>951</v>
      </c>
      <c r="C822" s="3" t="s">
        <v>1910</v>
      </c>
      <c r="D822" s="3" t="s">
        <v>1919</v>
      </c>
      <c r="E822" s="3" t="s">
        <v>1928</v>
      </c>
      <c r="F822" s="3" t="s">
        <v>1929</v>
      </c>
      <c r="G822" s="3" t="s">
        <v>22</v>
      </c>
      <c r="H822" s="3" t="s">
        <v>1919</v>
      </c>
      <c r="I822" s="3" t="s">
        <v>1930</v>
      </c>
      <c r="J822" s="3" t="s">
        <v>1931</v>
      </c>
      <c r="K822" s="3" t="s">
        <v>22</v>
      </c>
      <c r="L822" s="4">
        <v>0.2</v>
      </c>
      <c r="M822" s="5">
        <v>0.23</v>
      </c>
      <c r="N822" s="6">
        <v>0.15</v>
      </c>
      <c r="O822" s="6" t="s">
        <v>27</v>
      </c>
      <c r="P822" s="6">
        <v>0.15</v>
      </c>
      <c r="Q822" s="6">
        <v>0.15</v>
      </c>
      <c r="R822" s="6">
        <v>0.15</v>
      </c>
    </row>
    <row r="823" ht="15.75" customHeight="1">
      <c r="A823" s="3">
        <v>2412.0</v>
      </c>
      <c r="B823" s="3" t="s">
        <v>951</v>
      </c>
      <c r="C823" s="3" t="s">
        <v>1910</v>
      </c>
      <c r="D823" s="3" t="s">
        <v>1919</v>
      </c>
      <c r="E823" s="3" t="s">
        <v>1928</v>
      </c>
      <c r="F823" s="3" t="s">
        <v>1932</v>
      </c>
      <c r="G823" s="3" t="s">
        <v>22</v>
      </c>
      <c r="H823" s="3" t="s">
        <v>1919</v>
      </c>
      <c r="I823" s="3" t="s">
        <v>1930</v>
      </c>
      <c r="J823" s="3" t="s">
        <v>1933</v>
      </c>
      <c r="K823" s="3" t="s">
        <v>22</v>
      </c>
      <c r="L823" s="4">
        <v>0.2</v>
      </c>
      <c r="M823" s="5">
        <v>0.23</v>
      </c>
      <c r="N823" s="6">
        <v>0.07</v>
      </c>
      <c r="O823" s="6">
        <v>0.09</v>
      </c>
      <c r="P823" s="6">
        <v>0.15</v>
      </c>
      <c r="Q823" s="6">
        <v>0.16</v>
      </c>
      <c r="R823" s="6">
        <v>0.17600000000000002</v>
      </c>
    </row>
    <row r="824" ht="15.75" customHeight="1">
      <c r="A824" s="3">
        <v>2413.0</v>
      </c>
      <c r="B824" s="3" t="s">
        <v>951</v>
      </c>
      <c r="C824" s="3" t="s">
        <v>1910</v>
      </c>
      <c r="D824" s="3" t="s">
        <v>1919</v>
      </c>
      <c r="E824" s="3" t="s">
        <v>1928</v>
      </c>
      <c r="F824" s="3" t="s">
        <v>1934</v>
      </c>
      <c r="G824" s="3" t="s">
        <v>22</v>
      </c>
      <c r="H824" s="3" t="s">
        <v>1919</v>
      </c>
      <c r="I824" s="3" t="s">
        <v>1930</v>
      </c>
      <c r="J824" s="3" t="s">
        <v>1935</v>
      </c>
      <c r="K824" s="3" t="s">
        <v>22</v>
      </c>
      <c r="L824" s="4">
        <v>0.2</v>
      </c>
      <c r="M824" s="5">
        <v>0.23</v>
      </c>
      <c r="N824" s="6">
        <v>0.07</v>
      </c>
      <c r="O824" s="6">
        <v>0.09</v>
      </c>
      <c r="P824" s="6">
        <v>0.15</v>
      </c>
      <c r="Q824" s="6">
        <v>0.16</v>
      </c>
      <c r="R824" s="6">
        <v>0.17600000000000002</v>
      </c>
    </row>
    <row r="825" ht="15.75" customHeight="1">
      <c r="A825" s="3">
        <v>2414.0</v>
      </c>
      <c r="B825" s="3" t="s">
        <v>951</v>
      </c>
      <c r="C825" s="3" t="s">
        <v>1910</v>
      </c>
      <c r="D825" s="3" t="s">
        <v>1919</v>
      </c>
      <c r="E825" s="3" t="s">
        <v>1928</v>
      </c>
      <c r="F825" s="3" t="s">
        <v>1936</v>
      </c>
      <c r="G825" s="3" t="s">
        <v>22</v>
      </c>
      <c r="H825" s="3" t="s">
        <v>1919</v>
      </c>
      <c r="I825" s="3" t="s">
        <v>1930</v>
      </c>
      <c r="J825" s="3" t="s">
        <v>1937</v>
      </c>
      <c r="K825" s="3" t="s">
        <v>22</v>
      </c>
      <c r="L825" s="4">
        <v>0.2</v>
      </c>
      <c r="M825" s="5">
        <v>0.23</v>
      </c>
      <c r="N825" s="6">
        <v>0.07</v>
      </c>
      <c r="O825" s="6">
        <v>0.10999999999999999</v>
      </c>
      <c r="P825" s="6">
        <v>0.16999999999999998</v>
      </c>
      <c r="Q825" s="6">
        <v>0.18</v>
      </c>
      <c r="R825" s="6">
        <v>0.198</v>
      </c>
    </row>
    <row r="826" ht="15.75" customHeight="1">
      <c r="A826" s="3">
        <v>2415.0</v>
      </c>
      <c r="B826" s="3" t="s">
        <v>951</v>
      </c>
      <c r="C826" s="3" t="s">
        <v>1910</v>
      </c>
      <c r="D826" s="3" t="s">
        <v>1919</v>
      </c>
      <c r="E826" s="3" t="s">
        <v>1928</v>
      </c>
      <c r="F826" s="3" t="s">
        <v>1938</v>
      </c>
      <c r="G826" s="3" t="s">
        <v>22</v>
      </c>
      <c r="H826" s="3" t="s">
        <v>1919</v>
      </c>
      <c r="I826" s="3" t="s">
        <v>1930</v>
      </c>
      <c r="J826" s="3" t="s">
        <v>1939</v>
      </c>
      <c r="K826" s="3" t="s">
        <v>22</v>
      </c>
      <c r="L826" s="4">
        <v>0.2</v>
      </c>
      <c r="M826" s="5">
        <v>0.23</v>
      </c>
      <c r="N826" s="6">
        <v>0.15</v>
      </c>
      <c r="O826" s="6">
        <v>0.010000000000000009</v>
      </c>
      <c r="P826" s="6">
        <v>0.15</v>
      </c>
      <c r="Q826" s="6">
        <v>0.15</v>
      </c>
      <c r="R826" s="6">
        <v>0.17600000000000002</v>
      </c>
    </row>
    <row r="827" ht="15.75" customHeight="1">
      <c r="A827" s="3">
        <v>2416.0</v>
      </c>
      <c r="B827" s="3" t="s">
        <v>951</v>
      </c>
      <c r="C827" s="3" t="s">
        <v>1910</v>
      </c>
      <c r="D827" s="3" t="s">
        <v>1919</v>
      </c>
      <c r="E827" s="3" t="s">
        <v>1928</v>
      </c>
      <c r="F827" s="3" t="s">
        <v>1940</v>
      </c>
      <c r="G827" s="3" t="s">
        <v>22</v>
      </c>
      <c r="H827" s="3" t="s">
        <v>1919</v>
      </c>
      <c r="I827" s="3" t="s">
        <v>1930</v>
      </c>
      <c r="J827" s="3" t="s">
        <v>1941</v>
      </c>
      <c r="K827" s="3" t="s">
        <v>22</v>
      </c>
      <c r="L827" s="4">
        <v>0.16</v>
      </c>
      <c r="M827" s="5">
        <v>0.18</v>
      </c>
      <c r="N827" s="6">
        <v>0.11</v>
      </c>
      <c r="O827" s="6">
        <v>0.06999999999999999</v>
      </c>
      <c r="P827" s="6">
        <v>0.16999999999999998</v>
      </c>
      <c r="Q827" s="6">
        <v>0.18</v>
      </c>
      <c r="R827" s="6">
        <v>0.198</v>
      </c>
    </row>
    <row r="828" ht="15.75" customHeight="1">
      <c r="A828" s="3">
        <v>2417.0</v>
      </c>
      <c r="B828" s="3" t="s">
        <v>951</v>
      </c>
      <c r="C828" s="3" t="s">
        <v>1910</v>
      </c>
      <c r="D828" s="3" t="s">
        <v>1919</v>
      </c>
      <c r="E828" s="3" t="s">
        <v>1928</v>
      </c>
      <c r="F828" s="3" t="s">
        <v>1942</v>
      </c>
      <c r="G828" s="3" t="s">
        <v>22</v>
      </c>
      <c r="H828" s="3" t="s">
        <v>1919</v>
      </c>
      <c r="I828" s="3" t="s">
        <v>1930</v>
      </c>
      <c r="J828" s="3" t="s">
        <v>1943</v>
      </c>
      <c r="K828" s="3" t="s">
        <v>22</v>
      </c>
      <c r="L828" s="4">
        <v>0.2</v>
      </c>
      <c r="M828" s="5">
        <v>0.23</v>
      </c>
      <c r="N828" s="6">
        <v>0.07</v>
      </c>
      <c r="O828" s="6">
        <v>0.10999999999999999</v>
      </c>
      <c r="P828" s="6">
        <v>0.16999999999999998</v>
      </c>
      <c r="Q828" s="6">
        <v>0.18</v>
      </c>
      <c r="R828" s="6">
        <v>0.198</v>
      </c>
    </row>
    <row r="829" ht="15.75" customHeight="1">
      <c r="A829" s="3">
        <v>2418.0</v>
      </c>
      <c r="B829" s="3" t="s">
        <v>951</v>
      </c>
      <c r="C829" s="3" t="s">
        <v>1910</v>
      </c>
      <c r="D829" s="3" t="s">
        <v>1919</v>
      </c>
      <c r="E829" s="3" t="s">
        <v>1928</v>
      </c>
      <c r="F829" s="3" t="s">
        <v>1944</v>
      </c>
      <c r="G829" s="3" t="s">
        <v>22</v>
      </c>
      <c r="H829" s="3" t="s">
        <v>1919</v>
      </c>
      <c r="I829" s="3" t="s">
        <v>1930</v>
      </c>
      <c r="J829" s="3" t="s">
        <v>1945</v>
      </c>
      <c r="K829" s="3" t="s">
        <v>22</v>
      </c>
      <c r="L829" s="4">
        <v>0.2</v>
      </c>
      <c r="M829" s="5">
        <v>0.23</v>
      </c>
      <c r="N829" s="6">
        <v>0.15</v>
      </c>
      <c r="O829" s="6">
        <v>0.03</v>
      </c>
      <c r="P829" s="6">
        <v>0.16999999999999998</v>
      </c>
      <c r="Q829" s="6">
        <v>0.18</v>
      </c>
      <c r="R829" s="6">
        <v>0.198</v>
      </c>
    </row>
    <row r="830" ht="15.75" customHeight="1">
      <c r="A830" s="3">
        <v>2419.0</v>
      </c>
      <c r="B830" s="3" t="s">
        <v>951</v>
      </c>
      <c r="C830" s="3" t="s">
        <v>1910</v>
      </c>
      <c r="D830" s="3" t="s">
        <v>1919</v>
      </c>
      <c r="E830" s="3" t="s">
        <v>1928</v>
      </c>
      <c r="F830" s="3" t="s">
        <v>1946</v>
      </c>
      <c r="G830" s="3" t="s">
        <v>22</v>
      </c>
      <c r="H830" s="3" t="s">
        <v>1919</v>
      </c>
      <c r="I830" s="3" t="s">
        <v>1930</v>
      </c>
      <c r="J830" s="3" t="s">
        <v>1947</v>
      </c>
      <c r="K830" s="3" t="s">
        <v>22</v>
      </c>
      <c r="L830" s="4">
        <v>0.2</v>
      </c>
      <c r="M830" s="5">
        <v>0.23</v>
      </c>
      <c r="N830" s="6">
        <v>0.12</v>
      </c>
      <c r="O830" s="6">
        <v>0.04000000000000001</v>
      </c>
      <c r="P830" s="6">
        <v>0.15</v>
      </c>
      <c r="Q830" s="6">
        <v>0.16</v>
      </c>
      <c r="R830" s="6">
        <v>0.17600000000000002</v>
      </c>
    </row>
    <row r="831" ht="15.75" customHeight="1">
      <c r="A831" s="3">
        <v>3357.0</v>
      </c>
      <c r="B831" s="3" t="s">
        <v>951</v>
      </c>
      <c r="C831" s="3" t="s">
        <v>1910</v>
      </c>
      <c r="D831" s="3" t="s">
        <v>1919</v>
      </c>
      <c r="E831" s="3" t="s">
        <v>1928</v>
      </c>
      <c r="F831" s="3" t="s">
        <v>1948</v>
      </c>
      <c r="G831" s="3" t="s">
        <v>22</v>
      </c>
      <c r="H831" s="3" t="s">
        <v>1919</v>
      </c>
      <c r="I831" s="3" t="s">
        <v>1930</v>
      </c>
      <c r="J831" s="3" t="s">
        <v>1949</v>
      </c>
      <c r="K831" s="3" t="s">
        <v>22</v>
      </c>
      <c r="L831" s="4">
        <v>0.18</v>
      </c>
      <c r="M831" s="5">
        <v>0.21</v>
      </c>
      <c r="N831" s="6">
        <v>0.15</v>
      </c>
      <c r="O831" s="6" t="s">
        <v>27</v>
      </c>
      <c r="P831" s="6">
        <v>0.15</v>
      </c>
      <c r="Q831" s="6">
        <v>0.15</v>
      </c>
      <c r="R831" s="6">
        <v>0.15</v>
      </c>
    </row>
    <row r="832" ht="15.75" customHeight="1">
      <c r="A832" s="3">
        <v>3358.0</v>
      </c>
      <c r="B832" s="3" t="s">
        <v>951</v>
      </c>
      <c r="C832" s="3" t="s">
        <v>1910</v>
      </c>
      <c r="D832" s="3" t="s">
        <v>1919</v>
      </c>
      <c r="E832" s="3" t="s">
        <v>1928</v>
      </c>
      <c r="F832" s="3" t="s">
        <v>1950</v>
      </c>
      <c r="G832" s="3" t="s">
        <v>22</v>
      </c>
      <c r="H832" s="3" t="s">
        <v>1919</v>
      </c>
      <c r="I832" s="3" t="s">
        <v>1930</v>
      </c>
      <c r="J832" s="3" t="s">
        <v>1951</v>
      </c>
      <c r="K832" s="3" t="s">
        <v>22</v>
      </c>
      <c r="L832" s="4">
        <v>0.2</v>
      </c>
      <c r="M832" s="5">
        <v>0.23</v>
      </c>
      <c r="N832" s="6">
        <v>0.15</v>
      </c>
      <c r="O832" s="6">
        <v>0.010000000000000009</v>
      </c>
      <c r="P832" s="6">
        <v>0.15</v>
      </c>
      <c r="Q832" s="6">
        <v>0.15</v>
      </c>
      <c r="R832" s="6">
        <v>0.17600000000000002</v>
      </c>
    </row>
    <row r="833" ht="15.75" customHeight="1">
      <c r="A833" s="3">
        <v>3359.0</v>
      </c>
      <c r="B833" s="3" t="s">
        <v>951</v>
      </c>
      <c r="C833" s="3" t="s">
        <v>1910</v>
      </c>
      <c r="D833" s="3" t="s">
        <v>1919</v>
      </c>
      <c r="E833" s="3" t="s">
        <v>1928</v>
      </c>
      <c r="F833" s="3" t="s">
        <v>1952</v>
      </c>
      <c r="G833" s="3" t="s">
        <v>22</v>
      </c>
      <c r="H833" s="3" t="s">
        <v>1919</v>
      </c>
      <c r="I833" s="3" t="s">
        <v>1930</v>
      </c>
      <c r="J833" s="3" t="s">
        <v>1953</v>
      </c>
      <c r="K833" s="3" t="s">
        <v>22</v>
      </c>
      <c r="L833" s="4">
        <v>0.14</v>
      </c>
      <c r="M833" s="5">
        <v>0.16</v>
      </c>
      <c r="N833" s="6">
        <v>0.15</v>
      </c>
      <c r="O833" s="6">
        <v>0.010000000000000009</v>
      </c>
      <c r="P833" s="6">
        <v>0.15</v>
      </c>
      <c r="Q833" s="6">
        <v>0.15</v>
      </c>
      <c r="R833" s="6">
        <v>0.17600000000000002</v>
      </c>
    </row>
    <row r="834" ht="15.75" customHeight="1">
      <c r="A834" s="3">
        <v>3360.0</v>
      </c>
      <c r="B834" s="3" t="s">
        <v>951</v>
      </c>
      <c r="C834" s="3" t="s">
        <v>1910</v>
      </c>
      <c r="D834" s="3" t="s">
        <v>1919</v>
      </c>
      <c r="E834" s="3" t="s">
        <v>1928</v>
      </c>
      <c r="F834" s="3" t="s">
        <v>1954</v>
      </c>
      <c r="G834" s="3" t="s">
        <v>22</v>
      </c>
      <c r="H834" s="3" t="s">
        <v>1919</v>
      </c>
      <c r="I834" s="3" t="s">
        <v>1930</v>
      </c>
      <c r="J834" s="3" t="s">
        <v>1955</v>
      </c>
      <c r="K834" s="3" t="s">
        <v>22</v>
      </c>
      <c r="L834" s="4">
        <v>0.16</v>
      </c>
      <c r="M834" s="5">
        <v>0.18</v>
      </c>
      <c r="N834" s="6">
        <v>0.11333333333333334</v>
      </c>
      <c r="O834" s="6">
        <v>0.04666666666666666</v>
      </c>
      <c r="P834" s="6">
        <v>0.15</v>
      </c>
      <c r="Q834" s="6">
        <v>0.16</v>
      </c>
      <c r="R834" s="6">
        <v>0.17600000000000002</v>
      </c>
    </row>
    <row r="835" ht="15.75" customHeight="1">
      <c r="A835" s="3">
        <v>3372.0</v>
      </c>
      <c r="B835" s="3" t="s">
        <v>951</v>
      </c>
      <c r="C835" s="3" t="s">
        <v>1910</v>
      </c>
      <c r="D835" s="3" t="s">
        <v>1919</v>
      </c>
      <c r="E835" s="3" t="s">
        <v>1928</v>
      </c>
      <c r="F835" s="3" t="s">
        <v>1956</v>
      </c>
      <c r="G835" s="3" t="s">
        <v>22</v>
      </c>
      <c r="H835" s="3" t="s">
        <v>1919</v>
      </c>
      <c r="I835" s="3" t="s">
        <v>1930</v>
      </c>
      <c r="J835" s="3" t="s">
        <v>1957</v>
      </c>
      <c r="K835" s="3" t="s">
        <v>22</v>
      </c>
      <c r="L835" s="4">
        <v>0.18</v>
      </c>
      <c r="M835" s="5">
        <v>0.21</v>
      </c>
      <c r="N835" s="6">
        <v>0.15</v>
      </c>
      <c r="O835" s="6">
        <v>0.03</v>
      </c>
      <c r="P835" s="6">
        <v>0.16999999999999998</v>
      </c>
      <c r="Q835" s="6">
        <v>0.18</v>
      </c>
      <c r="R835" s="6">
        <v>0.198</v>
      </c>
    </row>
    <row r="836" ht="15.75" customHeight="1">
      <c r="A836" s="3">
        <v>3374.0</v>
      </c>
      <c r="B836" s="3" t="s">
        <v>951</v>
      </c>
      <c r="C836" s="3" t="s">
        <v>1910</v>
      </c>
      <c r="D836" s="3" t="s">
        <v>1919</v>
      </c>
      <c r="E836" s="3" t="s">
        <v>1958</v>
      </c>
      <c r="F836" s="3" t="s">
        <v>1959</v>
      </c>
      <c r="G836" s="3" t="s">
        <v>22</v>
      </c>
      <c r="H836" s="3" t="s">
        <v>1919</v>
      </c>
      <c r="I836" s="3" t="s">
        <v>1960</v>
      </c>
      <c r="J836" s="3" t="s">
        <v>1961</v>
      </c>
      <c r="K836" s="3" t="s">
        <v>22</v>
      </c>
      <c r="L836" s="4">
        <v>0.14</v>
      </c>
      <c r="M836" s="5">
        <v>0.16</v>
      </c>
      <c r="N836" s="6">
        <v>0.12</v>
      </c>
      <c r="O836" s="6">
        <v>0.06</v>
      </c>
      <c r="P836" s="6">
        <v>0.16999999999999998</v>
      </c>
      <c r="Q836" s="6">
        <v>0.18</v>
      </c>
      <c r="R836" s="6">
        <v>0.198</v>
      </c>
    </row>
    <row r="837" ht="15.75" customHeight="1">
      <c r="A837" s="3">
        <v>3375.0</v>
      </c>
      <c r="B837" s="3" t="s">
        <v>951</v>
      </c>
      <c r="C837" s="3" t="s">
        <v>1910</v>
      </c>
      <c r="D837" s="3" t="s">
        <v>1919</v>
      </c>
      <c r="E837" s="3" t="s">
        <v>1958</v>
      </c>
      <c r="F837" s="3" t="s">
        <v>1962</v>
      </c>
      <c r="G837" s="3" t="s">
        <v>22</v>
      </c>
      <c r="H837" s="3" t="s">
        <v>1919</v>
      </c>
      <c r="I837" s="3" t="s">
        <v>1960</v>
      </c>
      <c r="J837" s="3" t="s">
        <v>1963</v>
      </c>
      <c r="K837" s="3" t="s">
        <v>22</v>
      </c>
      <c r="L837" s="4">
        <v>0.14</v>
      </c>
      <c r="M837" s="5">
        <v>0.16</v>
      </c>
      <c r="N837" s="6">
        <v>0.07</v>
      </c>
      <c r="O837" s="6">
        <v>0.10999999999999999</v>
      </c>
      <c r="P837" s="6">
        <v>0.16999999999999998</v>
      </c>
      <c r="Q837" s="6">
        <v>0.18</v>
      </c>
      <c r="R837" s="6">
        <v>0.198</v>
      </c>
    </row>
    <row r="838" ht="15.75" customHeight="1">
      <c r="A838" s="3">
        <v>3376.0</v>
      </c>
      <c r="B838" s="3" t="s">
        <v>951</v>
      </c>
      <c r="C838" s="3" t="s">
        <v>1910</v>
      </c>
      <c r="D838" s="3" t="s">
        <v>1919</v>
      </c>
      <c r="E838" s="3" t="s">
        <v>1958</v>
      </c>
      <c r="F838" s="3" t="s">
        <v>1964</v>
      </c>
      <c r="G838" s="3" t="s">
        <v>22</v>
      </c>
      <c r="H838" s="3" t="s">
        <v>1919</v>
      </c>
      <c r="I838" s="3" t="s">
        <v>1960</v>
      </c>
      <c r="J838" s="3" t="s">
        <v>1965</v>
      </c>
      <c r="K838" s="3" t="s">
        <v>22</v>
      </c>
      <c r="L838" s="4">
        <v>0.16</v>
      </c>
      <c r="M838" s="5">
        <v>0.18</v>
      </c>
      <c r="N838" s="6">
        <v>0.07</v>
      </c>
      <c r="O838" s="6">
        <v>0.09</v>
      </c>
      <c r="P838" s="6">
        <v>0.15</v>
      </c>
      <c r="Q838" s="6">
        <v>0.16</v>
      </c>
      <c r="R838" s="6">
        <v>0.17600000000000002</v>
      </c>
    </row>
    <row r="839" ht="15.75" customHeight="1">
      <c r="A839" s="3">
        <v>3377.0</v>
      </c>
      <c r="B839" s="3" t="s">
        <v>951</v>
      </c>
      <c r="C839" s="3" t="s">
        <v>1910</v>
      </c>
      <c r="D839" s="3" t="s">
        <v>1919</v>
      </c>
      <c r="E839" s="3" t="s">
        <v>1958</v>
      </c>
      <c r="F839" s="3" t="s">
        <v>1966</v>
      </c>
      <c r="G839" s="3" t="s">
        <v>22</v>
      </c>
      <c r="H839" s="3" t="s">
        <v>1919</v>
      </c>
      <c r="I839" s="3" t="s">
        <v>1960</v>
      </c>
      <c r="J839" s="3" t="s">
        <v>1967</v>
      </c>
      <c r="K839" s="3" t="s">
        <v>22</v>
      </c>
      <c r="L839" s="4">
        <v>0.16</v>
      </c>
      <c r="M839" s="5">
        <v>0.18</v>
      </c>
      <c r="N839" s="6">
        <v>0.15</v>
      </c>
      <c r="O839" s="6" t="s">
        <v>27</v>
      </c>
      <c r="P839" s="6">
        <v>0.15</v>
      </c>
      <c r="Q839" s="6">
        <v>0.15</v>
      </c>
      <c r="R839" s="6">
        <v>0.15</v>
      </c>
    </row>
    <row r="840" ht="15.75" customHeight="1">
      <c r="A840" s="3">
        <v>2518.0</v>
      </c>
      <c r="B840" s="3" t="s">
        <v>951</v>
      </c>
      <c r="C840" s="3" t="s">
        <v>1910</v>
      </c>
      <c r="D840" s="3" t="s">
        <v>1968</v>
      </c>
      <c r="E840" s="3" t="s">
        <v>1969</v>
      </c>
      <c r="F840" s="3" t="s">
        <v>22</v>
      </c>
      <c r="G840" s="3" t="s">
        <v>22</v>
      </c>
      <c r="H840" s="3" t="s">
        <v>1970</v>
      </c>
      <c r="I840" s="3" t="s">
        <v>1969</v>
      </c>
      <c r="J840" s="3" t="s">
        <v>22</v>
      </c>
      <c r="K840" s="3" t="s">
        <v>22</v>
      </c>
      <c r="L840" s="4">
        <v>0.16</v>
      </c>
      <c r="M840" s="5">
        <v>0.18</v>
      </c>
      <c r="N840" s="6">
        <v>0.16</v>
      </c>
      <c r="O840" s="6">
        <v>0.01999999999999999</v>
      </c>
      <c r="P840" s="6">
        <v>0.16999999999999998</v>
      </c>
      <c r="Q840" s="6">
        <v>0.18</v>
      </c>
      <c r="R840" s="6">
        <v>0.198</v>
      </c>
    </row>
    <row r="841" ht="15.75" customHeight="1">
      <c r="A841" s="3">
        <v>2521.0</v>
      </c>
      <c r="B841" s="3" t="s">
        <v>951</v>
      </c>
      <c r="C841" s="3" t="s">
        <v>1910</v>
      </c>
      <c r="D841" s="3" t="s">
        <v>1968</v>
      </c>
      <c r="E841" s="3" t="s">
        <v>1971</v>
      </c>
      <c r="F841" s="3" t="s">
        <v>22</v>
      </c>
      <c r="G841" s="3" t="s">
        <v>22</v>
      </c>
      <c r="H841" s="3" t="s">
        <v>1970</v>
      </c>
      <c r="I841" s="3" t="s">
        <v>1972</v>
      </c>
      <c r="J841" s="3" t="s">
        <v>22</v>
      </c>
      <c r="K841" s="3" t="s">
        <v>22</v>
      </c>
      <c r="L841" s="4">
        <v>0.16</v>
      </c>
      <c r="M841" s="5">
        <v>0.18</v>
      </c>
      <c r="N841" s="6">
        <v>0.15</v>
      </c>
      <c r="O841" s="6" t="s">
        <v>27</v>
      </c>
      <c r="P841" s="6">
        <v>0.15</v>
      </c>
      <c r="Q841" s="6">
        <v>0.15</v>
      </c>
      <c r="R841" s="6">
        <v>0.15</v>
      </c>
    </row>
    <row r="842" ht="15.75" customHeight="1">
      <c r="A842" s="3">
        <v>2522.0</v>
      </c>
      <c r="B842" s="3" t="s">
        <v>951</v>
      </c>
      <c r="C842" s="3" t="s">
        <v>1910</v>
      </c>
      <c r="D842" s="3" t="s">
        <v>1968</v>
      </c>
      <c r="E842" s="3" t="s">
        <v>1973</v>
      </c>
      <c r="F842" s="3" t="s">
        <v>22</v>
      </c>
      <c r="G842" s="3" t="s">
        <v>22</v>
      </c>
      <c r="H842" s="3" t="s">
        <v>1970</v>
      </c>
      <c r="I842" s="3" t="s">
        <v>1974</v>
      </c>
      <c r="J842" s="3" t="s">
        <v>22</v>
      </c>
      <c r="K842" s="3" t="s">
        <v>22</v>
      </c>
      <c r="L842" s="4">
        <v>0.16</v>
      </c>
      <c r="M842" s="5">
        <v>0.18</v>
      </c>
      <c r="N842" s="6">
        <v>0.15</v>
      </c>
      <c r="O842" s="6">
        <v>0.03</v>
      </c>
      <c r="P842" s="6">
        <v>0.16999999999999998</v>
      </c>
      <c r="Q842" s="6">
        <v>0.18</v>
      </c>
      <c r="R842" s="6">
        <v>0.198</v>
      </c>
    </row>
    <row r="843" ht="15.75" customHeight="1">
      <c r="A843" s="3">
        <v>2977.0</v>
      </c>
      <c r="B843" s="3" t="s">
        <v>951</v>
      </c>
      <c r="C843" s="3" t="s">
        <v>1910</v>
      </c>
      <c r="D843" s="3" t="s">
        <v>1968</v>
      </c>
      <c r="E843" s="3" t="s">
        <v>1975</v>
      </c>
      <c r="F843" s="3" t="s">
        <v>1976</v>
      </c>
      <c r="G843" s="3" t="s">
        <v>22</v>
      </c>
      <c r="H843" s="3" t="s">
        <v>1970</v>
      </c>
      <c r="I843" s="3" t="s">
        <v>1975</v>
      </c>
      <c r="J843" s="3" t="s">
        <v>1977</v>
      </c>
      <c r="K843" s="3" t="s">
        <v>22</v>
      </c>
      <c r="L843" s="4">
        <v>0.18</v>
      </c>
      <c r="M843" s="5">
        <v>0.21</v>
      </c>
      <c r="N843" s="6">
        <v>0.15</v>
      </c>
      <c r="O843" s="6">
        <v>0.03</v>
      </c>
      <c r="P843" s="6">
        <v>0.16999999999999998</v>
      </c>
      <c r="Q843" s="6">
        <v>0.18</v>
      </c>
      <c r="R843" s="6">
        <v>0.198</v>
      </c>
    </row>
    <row r="844" ht="15.75" customHeight="1">
      <c r="A844" s="3">
        <v>2978.0</v>
      </c>
      <c r="B844" s="3" t="s">
        <v>951</v>
      </c>
      <c r="C844" s="3" t="s">
        <v>1910</v>
      </c>
      <c r="D844" s="3" t="s">
        <v>1968</v>
      </c>
      <c r="E844" s="3" t="s">
        <v>1975</v>
      </c>
      <c r="F844" s="3" t="s">
        <v>1978</v>
      </c>
      <c r="G844" s="3" t="s">
        <v>22</v>
      </c>
      <c r="H844" s="3" t="s">
        <v>1970</v>
      </c>
      <c r="I844" s="3" t="s">
        <v>1975</v>
      </c>
      <c r="J844" s="3" t="s">
        <v>1979</v>
      </c>
      <c r="K844" s="3" t="s">
        <v>22</v>
      </c>
      <c r="L844" s="4">
        <v>0.18</v>
      </c>
      <c r="M844" s="5">
        <v>0.21</v>
      </c>
      <c r="N844" s="6">
        <v>0.15</v>
      </c>
      <c r="O844" s="6" t="s">
        <v>27</v>
      </c>
      <c r="P844" s="6">
        <v>0.15</v>
      </c>
      <c r="Q844" s="6">
        <v>0.15</v>
      </c>
      <c r="R844" s="6">
        <v>0.15</v>
      </c>
    </row>
    <row r="845" ht="15.75" customHeight="1">
      <c r="A845" s="3">
        <v>2979.0</v>
      </c>
      <c r="B845" s="3" t="s">
        <v>951</v>
      </c>
      <c r="C845" s="3" t="s">
        <v>1910</v>
      </c>
      <c r="D845" s="3" t="s">
        <v>1968</v>
      </c>
      <c r="E845" s="3" t="s">
        <v>1980</v>
      </c>
      <c r="F845" s="3" t="s">
        <v>1981</v>
      </c>
      <c r="G845" s="3" t="s">
        <v>22</v>
      </c>
      <c r="H845" s="3" t="s">
        <v>1970</v>
      </c>
      <c r="I845" s="3" t="s">
        <v>1982</v>
      </c>
      <c r="J845" s="3" t="s">
        <v>1983</v>
      </c>
      <c r="K845" s="3" t="s">
        <v>22</v>
      </c>
      <c r="L845" s="4">
        <v>0.14</v>
      </c>
      <c r="M845" s="5">
        <v>0.16</v>
      </c>
      <c r="N845" s="6">
        <v>0.0</v>
      </c>
      <c r="O845" s="6">
        <v>0.075</v>
      </c>
      <c r="P845" s="6">
        <v>0.065</v>
      </c>
      <c r="Q845" s="6">
        <v>0.075</v>
      </c>
      <c r="R845" s="6">
        <v>0.0825</v>
      </c>
    </row>
    <row r="846" ht="15.75" customHeight="1">
      <c r="A846" s="3">
        <v>2980.0</v>
      </c>
      <c r="B846" s="3" t="s">
        <v>951</v>
      </c>
      <c r="C846" s="3" t="s">
        <v>1910</v>
      </c>
      <c r="D846" s="3" t="s">
        <v>1968</v>
      </c>
      <c r="E846" s="3" t="s">
        <v>1980</v>
      </c>
      <c r="F846" s="3" t="s">
        <v>1984</v>
      </c>
      <c r="G846" s="3" t="s">
        <v>22</v>
      </c>
      <c r="H846" s="3" t="s">
        <v>1970</v>
      </c>
      <c r="I846" s="3" t="s">
        <v>1982</v>
      </c>
      <c r="J846" s="3" t="s">
        <v>1985</v>
      </c>
      <c r="K846" s="3" t="s">
        <v>22</v>
      </c>
      <c r="L846" s="4">
        <v>0.18</v>
      </c>
      <c r="M846" s="5">
        <v>0.21</v>
      </c>
      <c r="N846" s="6">
        <v>0.15</v>
      </c>
      <c r="O846" s="6">
        <v>0.03</v>
      </c>
      <c r="P846" s="6">
        <v>0.16999999999999998</v>
      </c>
      <c r="Q846" s="6">
        <v>0.18</v>
      </c>
      <c r="R846" s="6">
        <v>0.198</v>
      </c>
    </row>
    <row r="847" ht="15.75" customHeight="1">
      <c r="A847" s="3">
        <v>2981.0</v>
      </c>
      <c r="B847" s="3" t="s">
        <v>951</v>
      </c>
      <c r="C847" s="3" t="s">
        <v>1910</v>
      </c>
      <c r="D847" s="3" t="s">
        <v>1968</v>
      </c>
      <c r="E847" s="3" t="s">
        <v>1986</v>
      </c>
      <c r="F847" s="3" t="s">
        <v>1987</v>
      </c>
      <c r="G847" s="3" t="s">
        <v>22</v>
      </c>
      <c r="H847" s="3" t="s">
        <v>1970</v>
      </c>
      <c r="I847" s="3" t="s">
        <v>1986</v>
      </c>
      <c r="J847" s="3" t="s">
        <v>1988</v>
      </c>
      <c r="K847" s="3" t="s">
        <v>22</v>
      </c>
      <c r="L847" s="4">
        <v>0.14</v>
      </c>
      <c r="M847" s="5">
        <v>0.16</v>
      </c>
      <c r="N847" s="6">
        <v>0.15</v>
      </c>
      <c r="O847" s="6">
        <v>0.03</v>
      </c>
      <c r="P847" s="6">
        <v>0.16999999999999998</v>
      </c>
      <c r="Q847" s="6">
        <v>0.18</v>
      </c>
      <c r="R847" s="6">
        <v>0.198</v>
      </c>
    </row>
    <row r="848" ht="15.75" customHeight="1">
      <c r="A848" s="3">
        <v>2982.0</v>
      </c>
      <c r="B848" s="3" t="s">
        <v>951</v>
      </c>
      <c r="C848" s="3" t="s">
        <v>1910</v>
      </c>
      <c r="D848" s="3" t="s">
        <v>1968</v>
      </c>
      <c r="E848" s="3" t="s">
        <v>1986</v>
      </c>
      <c r="F848" s="3" t="s">
        <v>1989</v>
      </c>
      <c r="G848" s="3" t="s">
        <v>22</v>
      </c>
      <c r="H848" s="3" t="s">
        <v>1970</v>
      </c>
      <c r="I848" s="3" t="s">
        <v>1986</v>
      </c>
      <c r="J848" s="3" t="s">
        <v>1990</v>
      </c>
      <c r="K848" s="3" t="s">
        <v>22</v>
      </c>
      <c r="L848" s="4">
        <v>0.16</v>
      </c>
      <c r="M848" s="5">
        <v>0.18</v>
      </c>
      <c r="N848" s="6">
        <v>0.15</v>
      </c>
      <c r="O848" s="6">
        <v>0.03</v>
      </c>
      <c r="P848" s="6">
        <v>0.16999999999999998</v>
      </c>
      <c r="Q848" s="6">
        <v>0.18</v>
      </c>
      <c r="R848" s="6">
        <v>0.198</v>
      </c>
    </row>
    <row r="849" ht="15.75" customHeight="1">
      <c r="A849" s="3">
        <v>2983.0</v>
      </c>
      <c r="B849" s="3" t="s">
        <v>951</v>
      </c>
      <c r="C849" s="3" t="s">
        <v>1910</v>
      </c>
      <c r="D849" s="3" t="s">
        <v>1968</v>
      </c>
      <c r="E849" s="3" t="s">
        <v>1986</v>
      </c>
      <c r="F849" s="3" t="s">
        <v>1991</v>
      </c>
      <c r="G849" s="3" t="s">
        <v>22</v>
      </c>
      <c r="H849" s="3" t="s">
        <v>1970</v>
      </c>
      <c r="I849" s="3" t="s">
        <v>1986</v>
      </c>
      <c r="J849" s="3" t="s">
        <v>1992</v>
      </c>
      <c r="K849" s="3" t="s">
        <v>22</v>
      </c>
      <c r="L849" s="4">
        <v>0.16</v>
      </c>
      <c r="M849" s="5">
        <v>0.18</v>
      </c>
      <c r="N849" s="6">
        <v>0.15</v>
      </c>
      <c r="O849" s="6">
        <v>0.03</v>
      </c>
      <c r="P849" s="6">
        <v>0.16999999999999998</v>
      </c>
      <c r="Q849" s="6">
        <v>0.18</v>
      </c>
      <c r="R849" s="6">
        <v>0.198</v>
      </c>
    </row>
    <row r="850" ht="15.75" customHeight="1">
      <c r="A850" s="3">
        <v>2985.0</v>
      </c>
      <c r="B850" s="3" t="s">
        <v>951</v>
      </c>
      <c r="C850" s="3" t="s">
        <v>1910</v>
      </c>
      <c r="D850" s="3" t="s">
        <v>1968</v>
      </c>
      <c r="E850" s="3" t="s">
        <v>1993</v>
      </c>
      <c r="F850" s="3" t="s">
        <v>1994</v>
      </c>
      <c r="G850" s="3" t="s">
        <v>22</v>
      </c>
      <c r="H850" s="3" t="s">
        <v>1970</v>
      </c>
      <c r="I850" s="3" t="s">
        <v>1993</v>
      </c>
      <c r="J850" s="3" t="s">
        <v>1995</v>
      </c>
      <c r="K850" s="3" t="s">
        <v>22</v>
      </c>
      <c r="L850" s="4">
        <v>0.16</v>
      </c>
      <c r="M850" s="5">
        <v>0.18</v>
      </c>
      <c r="N850" s="6">
        <v>0.15</v>
      </c>
      <c r="O850" s="6">
        <v>0.03</v>
      </c>
      <c r="P850" s="6">
        <v>0.16999999999999998</v>
      </c>
      <c r="Q850" s="6">
        <v>0.18</v>
      </c>
      <c r="R850" s="6">
        <v>0.198</v>
      </c>
    </row>
    <row r="851" ht="15.75" customHeight="1">
      <c r="A851" s="3">
        <v>2986.0</v>
      </c>
      <c r="B851" s="3" t="s">
        <v>951</v>
      </c>
      <c r="C851" s="3" t="s">
        <v>1910</v>
      </c>
      <c r="D851" s="3" t="s">
        <v>1968</v>
      </c>
      <c r="E851" s="3" t="s">
        <v>1993</v>
      </c>
      <c r="F851" s="3" t="s">
        <v>1996</v>
      </c>
      <c r="G851" s="3" t="s">
        <v>22</v>
      </c>
      <c r="H851" s="3" t="s">
        <v>1970</v>
      </c>
      <c r="I851" s="3" t="s">
        <v>1993</v>
      </c>
      <c r="J851" s="3" t="s">
        <v>1997</v>
      </c>
      <c r="K851" s="3" t="s">
        <v>22</v>
      </c>
      <c r="L851" s="4">
        <v>0.18</v>
      </c>
      <c r="M851" s="5">
        <v>0.21</v>
      </c>
      <c r="N851" s="6">
        <v>0.15</v>
      </c>
      <c r="O851" s="6">
        <v>0.03</v>
      </c>
      <c r="P851" s="6">
        <v>0.16999999999999998</v>
      </c>
      <c r="Q851" s="6">
        <v>0.18</v>
      </c>
      <c r="R851" s="6">
        <v>0.198</v>
      </c>
    </row>
    <row r="852" ht="15.75" customHeight="1">
      <c r="A852" s="3">
        <v>2987.0</v>
      </c>
      <c r="B852" s="3" t="s">
        <v>951</v>
      </c>
      <c r="C852" s="3" t="s">
        <v>1910</v>
      </c>
      <c r="D852" s="3" t="s">
        <v>1968</v>
      </c>
      <c r="E852" s="3" t="s">
        <v>1993</v>
      </c>
      <c r="F852" s="3" t="s">
        <v>1998</v>
      </c>
      <c r="G852" s="3" t="s">
        <v>22</v>
      </c>
      <c r="H852" s="3" t="s">
        <v>1970</v>
      </c>
      <c r="I852" s="3" t="s">
        <v>1993</v>
      </c>
      <c r="J852" s="3" t="s">
        <v>1999</v>
      </c>
      <c r="K852" s="3" t="s">
        <v>22</v>
      </c>
      <c r="L852" s="4">
        <v>0.18</v>
      </c>
      <c r="M852" s="5">
        <v>0.21</v>
      </c>
      <c r="N852" s="6">
        <v>0.15</v>
      </c>
      <c r="O852" s="6">
        <v>0.03</v>
      </c>
      <c r="P852" s="6">
        <v>0.16999999999999998</v>
      </c>
      <c r="Q852" s="6">
        <v>0.18</v>
      </c>
      <c r="R852" s="6">
        <v>0.198</v>
      </c>
    </row>
    <row r="853" ht="15.75" customHeight="1">
      <c r="A853" s="3">
        <v>2988.0</v>
      </c>
      <c r="B853" s="3" t="s">
        <v>951</v>
      </c>
      <c r="C853" s="3" t="s">
        <v>1910</v>
      </c>
      <c r="D853" s="3" t="s">
        <v>1968</v>
      </c>
      <c r="E853" s="3" t="s">
        <v>1993</v>
      </c>
      <c r="F853" s="3" t="s">
        <v>2000</v>
      </c>
      <c r="G853" s="3" t="s">
        <v>22</v>
      </c>
      <c r="H853" s="3" t="s">
        <v>1970</v>
      </c>
      <c r="I853" s="3" t="s">
        <v>1993</v>
      </c>
      <c r="J853" s="3" t="s">
        <v>2001</v>
      </c>
      <c r="K853" s="3" t="s">
        <v>22</v>
      </c>
      <c r="L853" s="4">
        <v>0.18</v>
      </c>
      <c r="M853" s="5">
        <v>0.21</v>
      </c>
      <c r="N853" s="6">
        <v>0.14055555555555554</v>
      </c>
      <c r="O853" s="6">
        <v>0.059444444444444466</v>
      </c>
      <c r="P853" s="6">
        <v>0.19</v>
      </c>
      <c r="Q853" s="6">
        <v>0.2</v>
      </c>
      <c r="R853" s="6">
        <v>0.22000000000000003</v>
      </c>
    </row>
    <row r="854" ht="15.75" customHeight="1">
      <c r="A854" s="3">
        <v>2989.0</v>
      </c>
      <c r="B854" s="3" t="s">
        <v>951</v>
      </c>
      <c r="C854" s="3" t="s">
        <v>1910</v>
      </c>
      <c r="D854" s="3" t="s">
        <v>1968</v>
      </c>
      <c r="E854" s="3" t="s">
        <v>2002</v>
      </c>
      <c r="F854" s="3" t="s">
        <v>2003</v>
      </c>
      <c r="G854" s="3" t="s">
        <v>22</v>
      </c>
      <c r="H854" s="3" t="s">
        <v>1970</v>
      </c>
      <c r="I854" s="3" t="s">
        <v>2004</v>
      </c>
      <c r="J854" s="3" t="s">
        <v>2005</v>
      </c>
      <c r="K854" s="3" t="s">
        <v>22</v>
      </c>
      <c r="L854" s="4">
        <v>0.18</v>
      </c>
      <c r="M854" s="5">
        <v>0.21</v>
      </c>
      <c r="N854" s="6">
        <v>0.15</v>
      </c>
      <c r="O854" s="6">
        <v>0.05000000000000002</v>
      </c>
      <c r="P854" s="6">
        <v>0.19</v>
      </c>
      <c r="Q854" s="6">
        <v>0.2</v>
      </c>
      <c r="R854" s="6">
        <v>0.22000000000000003</v>
      </c>
    </row>
    <row r="855" ht="15.75" customHeight="1">
      <c r="A855" s="3">
        <v>2990.0</v>
      </c>
      <c r="B855" s="3" t="s">
        <v>951</v>
      </c>
      <c r="C855" s="3" t="s">
        <v>1910</v>
      </c>
      <c r="D855" s="3" t="s">
        <v>1968</v>
      </c>
      <c r="E855" s="3" t="s">
        <v>2002</v>
      </c>
      <c r="F855" s="3" t="s">
        <v>2006</v>
      </c>
      <c r="G855" s="3" t="s">
        <v>22</v>
      </c>
      <c r="H855" s="3" t="s">
        <v>1970</v>
      </c>
      <c r="I855" s="3" t="s">
        <v>2004</v>
      </c>
      <c r="J855" s="3" t="s">
        <v>2007</v>
      </c>
      <c r="K855" s="3" t="s">
        <v>22</v>
      </c>
      <c r="L855" s="4">
        <v>0.18</v>
      </c>
      <c r="M855" s="5">
        <v>0.21</v>
      </c>
      <c r="N855" s="6">
        <v>0.15</v>
      </c>
      <c r="O855" s="6">
        <v>0.05000000000000002</v>
      </c>
      <c r="P855" s="6">
        <v>0.19</v>
      </c>
      <c r="Q855" s="6">
        <v>0.2</v>
      </c>
      <c r="R855" s="6">
        <v>0.22000000000000003</v>
      </c>
    </row>
    <row r="856" ht="15.75" customHeight="1">
      <c r="A856" s="3">
        <v>2991.0</v>
      </c>
      <c r="B856" s="3" t="s">
        <v>951</v>
      </c>
      <c r="C856" s="3" t="s">
        <v>1910</v>
      </c>
      <c r="D856" s="3" t="s">
        <v>1968</v>
      </c>
      <c r="E856" s="3" t="s">
        <v>2002</v>
      </c>
      <c r="F856" s="3" t="s">
        <v>2008</v>
      </c>
      <c r="G856" s="3" t="s">
        <v>22</v>
      </c>
      <c r="H856" s="3" t="s">
        <v>1970</v>
      </c>
      <c r="I856" s="3" t="s">
        <v>2004</v>
      </c>
      <c r="J856" s="3" t="s">
        <v>2009</v>
      </c>
      <c r="K856" s="3" t="s">
        <v>22</v>
      </c>
      <c r="L856" s="4">
        <v>0.18</v>
      </c>
      <c r="M856" s="5">
        <v>0.21</v>
      </c>
      <c r="N856" s="6">
        <v>0.15</v>
      </c>
      <c r="O856" s="6">
        <v>0.05000000000000002</v>
      </c>
      <c r="P856" s="6">
        <v>0.19</v>
      </c>
      <c r="Q856" s="6">
        <v>0.2</v>
      </c>
      <c r="R856" s="6">
        <v>0.22000000000000003</v>
      </c>
    </row>
    <row r="857" ht="15.75" customHeight="1">
      <c r="A857" s="3">
        <v>2993.0</v>
      </c>
      <c r="B857" s="3" t="s">
        <v>951</v>
      </c>
      <c r="C857" s="3" t="s">
        <v>1910</v>
      </c>
      <c r="D857" s="3" t="s">
        <v>1968</v>
      </c>
      <c r="E857" s="3" t="s">
        <v>1975</v>
      </c>
      <c r="F857" s="3" t="s">
        <v>2010</v>
      </c>
      <c r="G857" s="3" t="s">
        <v>22</v>
      </c>
      <c r="H857" s="3" t="s">
        <v>1970</v>
      </c>
      <c r="I857" s="3" t="s">
        <v>1975</v>
      </c>
      <c r="J857" s="3" t="s">
        <v>2011</v>
      </c>
      <c r="K857" s="3" t="s">
        <v>22</v>
      </c>
      <c r="L857" s="4">
        <v>0.14</v>
      </c>
      <c r="M857" s="5">
        <v>0.16</v>
      </c>
      <c r="N857" s="6">
        <v>0.15</v>
      </c>
      <c r="O857" s="6">
        <v>0.05000000000000002</v>
      </c>
      <c r="P857" s="6">
        <v>0.19</v>
      </c>
      <c r="Q857" s="6">
        <v>0.2</v>
      </c>
      <c r="R857" s="6">
        <v>0.22000000000000003</v>
      </c>
    </row>
    <row r="858" ht="15.75" customHeight="1">
      <c r="A858" s="3">
        <v>454.0</v>
      </c>
      <c r="B858" s="3" t="s">
        <v>951</v>
      </c>
      <c r="C858" s="3" t="s">
        <v>1910</v>
      </c>
      <c r="D858" s="3" t="s">
        <v>2012</v>
      </c>
      <c r="E858" s="3" t="s">
        <v>2013</v>
      </c>
      <c r="F858" s="3" t="s">
        <v>22</v>
      </c>
      <c r="G858" s="3" t="s">
        <v>22</v>
      </c>
      <c r="H858" s="3" t="s">
        <v>2014</v>
      </c>
      <c r="I858" s="3" t="s">
        <v>2015</v>
      </c>
      <c r="J858" s="3" t="s">
        <v>22</v>
      </c>
      <c r="K858" s="3" t="s">
        <v>22</v>
      </c>
      <c r="L858" s="4">
        <v>0.075</v>
      </c>
      <c r="M858" s="5">
        <v>0.09</v>
      </c>
      <c r="N858" s="6">
        <v>0.14055555555555554</v>
      </c>
      <c r="O858" s="6">
        <v>0.059444444444444466</v>
      </c>
      <c r="P858" s="6">
        <v>0.19</v>
      </c>
      <c r="Q858" s="6">
        <v>0.2</v>
      </c>
      <c r="R858" s="6">
        <v>0.22000000000000003</v>
      </c>
    </row>
    <row r="859" ht="15.75" customHeight="1">
      <c r="A859" s="3">
        <v>498.0</v>
      </c>
      <c r="B859" s="3" t="s">
        <v>951</v>
      </c>
      <c r="C859" s="3" t="s">
        <v>1910</v>
      </c>
      <c r="D859" s="3" t="s">
        <v>2016</v>
      </c>
      <c r="E859" s="3" t="s">
        <v>2017</v>
      </c>
      <c r="F859" s="3" t="s">
        <v>22</v>
      </c>
      <c r="G859" s="3" t="s">
        <v>22</v>
      </c>
      <c r="H859" s="3" t="s">
        <v>2016</v>
      </c>
      <c r="I859" s="3" t="s">
        <v>2018</v>
      </c>
      <c r="J859" s="3" t="s">
        <v>22</v>
      </c>
      <c r="K859" s="3" t="s">
        <v>22</v>
      </c>
      <c r="L859" s="4">
        <v>0.075</v>
      </c>
      <c r="M859" s="5">
        <v>0.09</v>
      </c>
      <c r="N859" s="6">
        <v>0.14055555555555554</v>
      </c>
      <c r="O859" s="6">
        <v>0.059444444444444466</v>
      </c>
      <c r="P859" s="6">
        <v>0.19</v>
      </c>
      <c r="Q859" s="6">
        <v>0.2</v>
      </c>
      <c r="R859" s="6">
        <v>0.22000000000000003</v>
      </c>
    </row>
    <row r="860" ht="15.75" customHeight="1">
      <c r="A860" s="3">
        <v>2420.0</v>
      </c>
      <c r="B860" s="3" t="s">
        <v>951</v>
      </c>
      <c r="C860" s="3" t="s">
        <v>1910</v>
      </c>
      <c r="D860" s="3" t="s">
        <v>2016</v>
      </c>
      <c r="E860" s="3" t="s">
        <v>2019</v>
      </c>
      <c r="F860" s="3" t="s">
        <v>2020</v>
      </c>
      <c r="G860" s="3" t="s">
        <v>22</v>
      </c>
      <c r="H860" s="3" t="s">
        <v>2016</v>
      </c>
      <c r="I860" s="3" t="s">
        <v>2021</v>
      </c>
      <c r="J860" s="3" t="s">
        <v>2022</v>
      </c>
      <c r="K860" s="3" t="s">
        <v>22</v>
      </c>
      <c r="L860" s="4">
        <v>0.18</v>
      </c>
      <c r="M860" s="5">
        <v>0.21</v>
      </c>
      <c r="N860" s="6">
        <v>0.15</v>
      </c>
      <c r="O860" s="6">
        <v>0.05000000000000002</v>
      </c>
      <c r="P860" s="6">
        <v>0.19</v>
      </c>
      <c r="Q860" s="6">
        <v>0.2</v>
      </c>
      <c r="R860" s="6">
        <v>0.22000000000000003</v>
      </c>
    </row>
    <row r="861" ht="15.75" customHeight="1">
      <c r="A861" s="3">
        <v>2421.0</v>
      </c>
      <c r="B861" s="3" t="s">
        <v>951</v>
      </c>
      <c r="C861" s="3" t="s">
        <v>1910</v>
      </c>
      <c r="D861" s="3" t="s">
        <v>2016</v>
      </c>
      <c r="E861" s="3" t="s">
        <v>2019</v>
      </c>
      <c r="F861" s="3" t="s">
        <v>2023</v>
      </c>
      <c r="G861" s="3" t="s">
        <v>22</v>
      </c>
      <c r="H861" s="3" t="s">
        <v>2016</v>
      </c>
      <c r="I861" s="3" t="s">
        <v>2021</v>
      </c>
      <c r="J861" s="3" t="s">
        <v>2024</v>
      </c>
      <c r="K861" s="3" t="s">
        <v>22</v>
      </c>
      <c r="L861" s="4">
        <v>0.18</v>
      </c>
      <c r="M861" s="5">
        <v>0.21</v>
      </c>
      <c r="N861" s="6">
        <v>0.095</v>
      </c>
      <c r="O861" s="6">
        <v>0.10500000000000001</v>
      </c>
      <c r="P861" s="6">
        <v>0.19</v>
      </c>
      <c r="Q861" s="6">
        <v>0.2</v>
      </c>
      <c r="R861" s="6">
        <v>0.22000000000000003</v>
      </c>
    </row>
    <row r="862" ht="15.75" customHeight="1">
      <c r="A862" s="3">
        <v>2422.0</v>
      </c>
      <c r="B862" s="3" t="s">
        <v>951</v>
      </c>
      <c r="C862" s="3" t="s">
        <v>1910</v>
      </c>
      <c r="D862" s="3" t="s">
        <v>2016</v>
      </c>
      <c r="E862" s="3" t="s">
        <v>2019</v>
      </c>
      <c r="F862" s="3" t="s">
        <v>2025</v>
      </c>
      <c r="G862" s="3" t="s">
        <v>22</v>
      </c>
      <c r="H862" s="3" t="s">
        <v>2016</v>
      </c>
      <c r="I862" s="3" t="s">
        <v>2021</v>
      </c>
      <c r="J862" s="3" t="s">
        <v>2026</v>
      </c>
      <c r="K862" s="3" t="s">
        <v>22</v>
      </c>
      <c r="L862" s="4">
        <v>0.18</v>
      </c>
      <c r="M862" s="5">
        <v>0.21</v>
      </c>
      <c r="N862" s="6">
        <v>0.15</v>
      </c>
      <c r="O862" s="6">
        <v>0.05000000000000002</v>
      </c>
      <c r="P862" s="6">
        <v>0.19</v>
      </c>
      <c r="Q862" s="6">
        <v>0.2</v>
      </c>
      <c r="R862" s="6">
        <v>0.22000000000000003</v>
      </c>
    </row>
    <row r="863" ht="15.75" customHeight="1">
      <c r="A863" s="3">
        <v>2423.0</v>
      </c>
      <c r="B863" s="3" t="s">
        <v>951</v>
      </c>
      <c r="C863" s="3" t="s">
        <v>1910</v>
      </c>
      <c r="D863" s="3" t="s">
        <v>2016</v>
      </c>
      <c r="E863" s="3" t="s">
        <v>2019</v>
      </c>
      <c r="F863" s="3" t="s">
        <v>2027</v>
      </c>
      <c r="G863" s="3" t="s">
        <v>22</v>
      </c>
      <c r="H863" s="3" t="s">
        <v>2016</v>
      </c>
      <c r="I863" s="3" t="s">
        <v>2021</v>
      </c>
      <c r="J863" s="3" t="s">
        <v>2028</v>
      </c>
      <c r="K863" s="3" t="s">
        <v>22</v>
      </c>
      <c r="L863" s="4">
        <v>0.18</v>
      </c>
      <c r="M863" s="5">
        <v>0.21</v>
      </c>
      <c r="N863" s="6">
        <v>0.12</v>
      </c>
      <c r="O863" s="6">
        <v>0.08000000000000002</v>
      </c>
      <c r="P863" s="6">
        <v>0.19</v>
      </c>
      <c r="Q863" s="6">
        <v>0.2</v>
      </c>
      <c r="R863" s="6">
        <v>0.22000000000000003</v>
      </c>
    </row>
    <row r="864" ht="15.75" customHeight="1">
      <c r="A864" s="3">
        <v>2424.0</v>
      </c>
      <c r="B864" s="3" t="s">
        <v>951</v>
      </c>
      <c r="C864" s="3" t="s">
        <v>1910</v>
      </c>
      <c r="D864" s="3" t="s">
        <v>2016</v>
      </c>
      <c r="E864" s="3" t="s">
        <v>2019</v>
      </c>
      <c r="F864" s="3" t="s">
        <v>2029</v>
      </c>
      <c r="G864" s="3" t="s">
        <v>22</v>
      </c>
      <c r="H864" s="3" t="s">
        <v>2016</v>
      </c>
      <c r="I864" s="3" t="s">
        <v>2021</v>
      </c>
      <c r="J864" s="3" t="s">
        <v>2030</v>
      </c>
      <c r="K864" s="3" t="s">
        <v>22</v>
      </c>
      <c r="L864" s="4">
        <v>0.18</v>
      </c>
      <c r="M864" s="5">
        <v>0.21</v>
      </c>
      <c r="N864" s="6">
        <v>0.15</v>
      </c>
      <c r="O864" s="6">
        <v>0.05000000000000002</v>
      </c>
      <c r="P864" s="6">
        <v>0.19</v>
      </c>
      <c r="Q864" s="6">
        <v>0.2</v>
      </c>
      <c r="R864" s="6">
        <v>0.22000000000000003</v>
      </c>
    </row>
    <row r="865" ht="15.75" customHeight="1">
      <c r="A865" s="3">
        <v>2425.0</v>
      </c>
      <c r="B865" s="3" t="s">
        <v>951</v>
      </c>
      <c r="C865" s="3" t="s">
        <v>1910</v>
      </c>
      <c r="D865" s="3" t="s">
        <v>2016</v>
      </c>
      <c r="E865" s="3" t="s">
        <v>2019</v>
      </c>
      <c r="F865" s="3" t="s">
        <v>2031</v>
      </c>
      <c r="G865" s="3" t="s">
        <v>22</v>
      </c>
      <c r="H865" s="3" t="s">
        <v>2016</v>
      </c>
      <c r="I865" s="3" t="s">
        <v>2021</v>
      </c>
      <c r="J865" s="3" t="s">
        <v>2032</v>
      </c>
      <c r="K865" s="3" t="s">
        <v>22</v>
      </c>
      <c r="L865" s="4">
        <v>0.18</v>
      </c>
      <c r="M865" s="5">
        <v>0.21</v>
      </c>
      <c r="N865" s="6">
        <v>0.15</v>
      </c>
      <c r="O865" s="6">
        <v>0.05000000000000002</v>
      </c>
      <c r="P865" s="6">
        <v>0.19</v>
      </c>
      <c r="Q865" s="6">
        <v>0.2</v>
      </c>
      <c r="R865" s="6">
        <v>0.22000000000000003</v>
      </c>
    </row>
    <row r="866" ht="15.75" customHeight="1">
      <c r="A866" s="3">
        <v>2426.0</v>
      </c>
      <c r="B866" s="3" t="s">
        <v>951</v>
      </c>
      <c r="C866" s="3" t="s">
        <v>1910</v>
      </c>
      <c r="D866" s="3" t="s">
        <v>2016</v>
      </c>
      <c r="E866" s="3" t="s">
        <v>2019</v>
      </c>
      <c r="F866" s="3" t="s">
        <v>2033</v>
      </c>
      <c r="G866" s="3" t="s">
        <v>22</v>
      </c>
      <c r="H866" s="3" t="s">
        <v>2016</v>
      </c>
      <c r="I866" s="3" t="s">
        <v>2021</v>
      </c>
      <c r="J866" s="3" t="s">
        <v>2034</v>
      </c>
      <c r="K866" s="3" t="s">
        <v>22</v>
      </c>
      <c r="L866" s="4">
        <v>0.18</v>
      </c>
      <c r="M866" s="5">
        <v>0.21</v>
      </c>
      <c r="N866" s="6">
        <v>0.14</v>
      </c>
      <c r="O866" s="6">
        <v>0.06</v>
      </c>
      <c r="P866" s="6">
        <v>0.19</v>
      </c>
      <c r="Q866" s="6">
        <v>0.2</v>
      </c>
      <c r="R866" s="6">
        <v>0.22000000000000003</v>
      </c>
    </row>
    <row r="867" ht="15.75" customHeight="1">
      <c r="A867" s="3">
        <v>1761.0</v>
      </c>
      <c r="B867" s="3" t="s">
        <v>2035</v>
      </c>
      <c r="C867" s="3" t="s">
        <v>876</v>
      </c>
      <c r="D867" s="3" t="s">
        <v>2036</v>
      </c>
      <c r="E867" s="3" t="s">
        <v>2037</v>
      </c>
      <c r="F867" s="3" t="s">
        <v>2038</v>
      </c>
      <c r="G867" s="3" t="s">
        <v>22</v>
      </c>
      <c r="H867" s="3" t="s">
        <v>2036</v>
      </c>
      <c r="I867" s="3" t="s">
        <v>2039</v>
      </c>
      <c r="J867" s="3" t="s">
        <v>2040</v>
      </c>
      <c r="K867" s="3" t="s">
        <v>22</v>
      </c>
      <c r="L867" s="4">
        <v>0.2</v>
      </c>
      <c r="M867" s="5">
        <v>0.23</v>
      </c>
      <c r="N867" s="6">
        <v>0.148</v>
      </c>
      <c r="O867" s="6">
        <v>0.05200000000000002</v>
      </c>
      <c r="P867" s="6">
        <v>0.19</v>
      </c>
      <c r="Q867" s="6">
        <v>0.2</v>
      </c>
      <c r="R867" s="6">
        <v>0.22000000000000003</v>
      </c>
    </row>
    <row r="868" ht="15.75" customHeight="1">
      <c r="A868" s="3">
        <v>2061.0</v>
      </c>
      <c r="B868" s="3" t="s">
        <v>2035</v>
      </c>
      <c r="C868" s="3" t="s">
        <v>876</v>
      </c>
      <c r="D868" s="3" t="s">
        <v>2036</v>
      </c>
      <c r="E868" s="3" t="s">
        <v>2037</v>
      </c>
      <c r="F868" s="3" t="s">
        <v>2041</v>
      </c>
      <c r="G868" s="3" t="s">
        <v>22</v>
      </c>
      <c r="H868" s="3" t="s">
        <v>2036</v>
      </c>
      <c r="I868" s="3" t="s">
        <v>2039</v>
      </c>
      <c r="J868" s="3" t="s">
        <v>2042</v>
      </c>
      <c r="K868" s="3" t="s">
        <v>22</v>
      </c>
      <c r="L868" s="4">
        <v>0.2</v>
      </c>
      <c r="M868" s="5">
        <v>0.23</v>
      </c>
      <c r="N868" s="6">
        <v>0.15</v>
      </c>
      <c r="O868" s="6">
        <v>0.05000000000000002</v>
      </c>
      <c r="P868" s="6">
        <v>0.19</v>
      </c>
      <c r="Q868" s="6">
        <v>0.2</v>
      </c>
      <c r="R868" s="6">
        <v>0.22000000000000003</v>
      </c>
    </row>
    <row r="869" ht="15.75" customHeight="1">
      <c r="A869" s="3">
        <v>2237.0</v>
      </c>
      <c r="B869" s="3" t="s">
        <v>2035</v>
      </c>
      <c r="C869" s="3" t="s">
        <v>876</v>
      </c>
      <c r="D869" s="3" t="s">
        <v>2036</v>
      </c>
      <c r="E869" s="3" t="s">
        <v>2037</v>
      </c>
      <c r="F869" s="3" t="s">
        <v>2043</v>
      </c>
      <c r="G869" s="3" t="s">
        <v>22</v>
      </c>
      <c r="H869" s="3" t="s">
        <v>2036</v>
      </c>
      <c r="I869" s="3" t="s">
        <v>2039</v>
      </c>
      <c r="J869" s="3" t="s">
        <v>2044</v>
      </c>
      <c r="K869" s="3" t="s">
        <v>22</v>
      </c>
      <c r="L869" s="4">
        <v>0.2</v>
      </c>
      <c r="M869" s="5">
        <v>0.23</v>
      </c>
      <c r="N869" s="6">
        <v>0.15</v>
      </c>
      <c r="O869" s="6">
        <v>0.05000000000000002</v>
      </c>
      <c r="P869" s="6">
        <v>0.19</v>
      </c>
      <c r="Q869" s="6">
        <v>0.2</v>
      </c>
      <c r="R869" s="6">
        <v>0.22000000000000003</v>
      </c>
    </row>
    <row r="870" ht="15.75" customHeight="1">
      <c r="A870" s="3">
        <v>2270.0</v>
      </c>
      <c r="B870" s="3" t="s">
        <v>2035</v>
      </c>
      <c r="C870" s="3" t="s">
        <v>876</v>
      </c>
      <c r="D870" s="3" t="s">
        <v>2036</v>
      </c>
      <c r="E870" s="3" t="s">
        <v>2037</v>
      </c>
      <c r="F870" s="3" t="s">
        <v>2045</v>
      </c>
      <c r="G870" s="3" t="s">
        <v>22</v>
      </c>
      <c r="H870" s="3" t="s">
        <v>2036</v>
      </c>
      <c r="I870" s="3" t="s">
        <v>2039</v>
      </c>
      <c r="J870" s="3" t="s">
        <v>2046</v>
      </c>
      <c r="K870" s="3" t="s">
        <v>22</v>
      </c>
      <c r="L870" s="4">
        <v>0.2</v>
      </c>
      <c r="M870" s="5">
        <v>0.23</v>
      </c>
      <c r="N870" s="6">
        <v>0.15</v>
      </c>
      <c r="O870" s="6">
        <v>0.05000000000000002</v>
      </c>
      <c r="P870" s="6">
        <v>0.19</v>
      </c>
      <c r="Q870" s="6">
        <v>0.2</v>
      </c>
      <c r="R870" s="6">
        <v>0.22000000000000003</v>
      </c>
    </row>
    <row r="871" ht="15.75" customHeight="1">
      <c r="A871" s="3">
        <v>2374.0</v>
      </c>
      <c r="B871" s="3" t="s">
        <v>2035</v>
      </c>
      <c r="C871" s="3" t="s">
        <v>876</v>
      </c>
      <c r="D871" s="3" t="s">
        <v>2036</v>
      </c>
      <c r="E871" s="3" t="s">
        <v>2047</v>
      </c>
      <c r="F871" s="3" t="s">
        <v>2048</v>
      </c>
      <c r="G871" s="3" t="s">
        <v>22</v>
      </c>
      <c r="H871" s="3" t="s">
        <v>2036</v>
      </c>
      <c r="I871" s="3" t="s">
        <v>2049</v>
      </c>
      <c r="J871" s="3" t="s">
        <v>2050</v>
      </c>
      <c r="K871" s="3" t="s">
        <v>22</v>
      </c>
      <c r="L871" s="4">
        <v>0.2</v>
      </c>
      <c r="M871" s="5">
        <v>0.23</v>
      </c>
      <c r="N871" s="6">
        <v>0.15</v>
      </c>
      <c r="O871" s="6">
        <v>0.05000000000000002</v>
      </c>
      <c r="P871" s="6">
        <v>0.19</v>
      </c>
      <c r="Q871" s="6">
        <v>0.2</v>
      </c>
      <c r="R871" s="6">
        <v>0.22000000000000003</v>
      </c>
    </row>
    <row r="872" ht="15.75" customHeight="1">
      <c r="A872" s="3">
        <v>2375.0</v>
      </c>
      <c r="B872" s="3" t="s">
        <v>2035</v>
      </c>
      <c r="C872" s="3" t="s">
        <v>876</v>
      </c>
      <c r="D872" s="3" t="s">
        <v>2036</v>
      </c>
      <c r="E872" s="3" t="s">
        <v>2047</v>
      </c>
      <c r="F872" s="3" t="s">
        <v>2051</v>
      </c>
      <c r="G872" s="3" t="s">
        <v>22</v>
      </c>
      <c r="H872" s="3" t="s">
        <v>2036</v>
      </c>
      <c r="I872" s="3" t="s">
        <v>2049</v>
      </c>
      <c r="J872" s="3" t="s">
        <v>2052</v>
      </c>
      <c r="K872" s="3" t="s">
        <v>22</v>
      </c>
      <c r="L872" s="4">
        <v>0.2</v>
      </c>
      <c r="M872" s="5">
        <v>0.23</v>
      </c>
      <c r="N872" s="6">
        <v>0.15</v>
      </c>
      <c r="O872" s="6">
        <v>0.05000000000000002</v>
      </c>
      <c r="P872" s="6">
        <v>0.19</v>
      </c>
      <c r="Q872" s="6">
        <v>0.2</v>
      </c>
      <c r="R872" s="6">
        <v>0.22000000000000003</v>
      </c>
    </row>
    <row r="873" ht="15.75" customHeight="1">
      <c r="A873" s="3">
        <v>2376.0</v>
      </c>
      <c r="B873" s="3" t="s">
        <v>2035</v>
      </c>
      <c r="C873" s="3" t="s">
        <v>876</v>
      </c>
      <c r="D873" s="3" t="s">
        <v>2036</v>
      </c>
      <c r="E873" s="3" t="s">
        <v>2047</v>
      </c>
      <c r="F873" s="3" t="s">
        <v>2053</v>
      </c>
      <c r="G873" s="3" t="s">
        <v>22</v>
      </c>
      <c r="H873" s="3" t="s">
        <v>2036</v>
      </c>
      <c r="I873" s="3" t="s">
        <v>2049</v>
      </c>
      <c r="J873" s="3" t="s">
        <v>2054</v>
      </c>
      <c r="K873" s="3" t="s">
        <v>22</v>
      </c>
      <c r="L873" s="4">
        <v>0.2</v>
      </c>
      <c r="M873" s="5">
        <v>0.23</v>
      </c>
      <c r="N873" s="6">
        <v>0.15</v>
      </c>
      <c r="O873" s="6">
        <v>0.05000000000000002</v>
      </c>
      <c r="P873" s="6">
        <v>0.19</v>
      </c>
      <c r="Q873" s="6">
        <v>0.2</v>
      </c>
      <c r="R873" s="6">
        <v>0.22000000000000003</v>
      </c>
    </row>
    <row r="874" ht="15.75" customHeight="1">
      <c r="A874" s="3">
        <v>2377.0</v>
      </c>
      <c r="B874" s="3" t="s">
        <v>2035</v>
      </c>
      <c r="C874" s="3" t="s">
        <v>876</v>
      </c>
      <c r="D874" s="3" t="s">
        <v>2036</v>
      </c>
      <c r="E874" s="3" t="s">
        <v>2047</v>
      </c>
      <c r="F874" s="3" t="s">
        <v>2055</v>
      </c>
      <c r="G874" s="3" t="s">
        <v>22</v>
      </c>
      <c r="H874" s="3" t="s">
        <v>2036</v>
      </c>
      <c r="I874" s="3" t="s">
        <v>2049</v>
      </c>
      <c r="J874" s="3" t="s">
        <v>2056</v>
      </c>
      <c r="K874" s="3" t="s">
        <v>22</v>
      </c>
      <c r="L874" s="4">
        <v>0.2</v>
      </c>
      <c r="M874" s="5">
        <v>0.23</v>
      </c>
      <c r="N874" s="6">
        <v>0.15</v>
      </c>
      <c r="O874" s="6">
        <v>0.05000000000000002</v>
      </c>
      <c r="P874" s="6">
        <v>0.19</v>
      </c>
      <c r="Q874" s="6">
        <v>0.2</v>
      </c>
      <c r="R874" s="6">
        <v>0.22000000000000003</v>
      </c>
    </row>
    <row r="875" ht="15.75" customHeight="1">
      <c r="A875" s="3">
        <v>2378.0</v>
      </c>
      <c r="B875" s="3" t="s">
        <v>2035</v>
      </c>
      <c r="C875" s="3" t="s">
        <v>876</v>
      </c>
      <c r="D875" s="3" t="s">
        <v>2036</v>
      </c>
      <c r="E875" s="3" t="s">
        <v>2047</v>
      </c>
      <c r="F875" s="3" t="s">
        <v>2057</v>
      </c>
      <c r="G875" s="3" t="s">
        <v>22</v>
      </c>
      <c r="H875" s="3" t="s">
        <v>2036</v>
      </c>
      <c r="I875" s="3" t="s">
        <v>2049</v>
      </c>
      <c r="J875" s="3" t="s">
        <v>2058</v>
      </c>
      <c r="K875" s="3" t="s">
        <v>22</v>
      </c>
      <c r="L875" s="4">
        <v>0.2</v>
      </c>
      <c r="M875" s="5">
        <v>0.23</v>
      </c>
      <c r="N875" s="6">
        <v>0.15</v>
      </c>
      <c r="O875" s="6">
        <v>0.05000000000000002</v>
      </c>
      <c r="P875" s="6">
        <v>0.19</v>
      </c>
      <c r="Q875" s="6">
        <v>0.2</v>
      </c>
      <c r="R875" s="6">
        <v>0.22000000000000003</v>
      </c>
    </row>
    <row r="876" ht="15.75" customHeight="1">
      <c r="A876" s="3">
        <v>2379.0</v>
      </c>
      <c r="B876" s="3" t="s">
        <v>2035</v>
      </c>
      <c r="C876" s="3" t="s">
        <v>876</v>
      </c>
      <c r="D876" s="3" t="s">
        <v>2036</v>
      </c>
      <c r="E876" s="3" t="s">
        <v>2047</v>
      </c>
      <c r="F876" s="3" t="s">
        <v>2059</v>
      </c>
      <c r="G876" s="3" t="s">
        <v>22</v>
      </c>
      <c r="H876" s="3" t="s">
        <v>2036</v>
      </c>
      <c r="I876" s="3" t="s">
        <v>2049</v>
      </c>
      <c r="J876" s="3" t="s">
        <v>2060</v>
      </c>
      <c r="K876" s="3" t="s">
        <v>22</v>
      </c>
      <c r="L876" s="4">
        <v>0.2</v>
      </c>
      <c r="M876" s="5">
        <v>0.23</v>
      </c>
      <c r="N876" s="6">
        <v>0.15</v>
      </c>
      <c r="O876" s="6">
        <v>0.05000000000000002</v>
      </c>
      <c r="P876" s="6">
        <v>0.19</v>
      </c>
      <c r="Q876" s="6">
        <v>0.2</v>
      </c>
      <c r="R876" s="6">
        <v>0.22000000000000003</v>
      </c>
    </row>
    <row r="877" ht="15.75" customHeight="1">
      <c r="A877" s="3">
        <v>2380.0</v>
      </c>
      <c r="B877" s="3" t="s">
        <v>2035</v>
      </c>
      <c r="C877" s="3" t="s">
        <v>876</v>
      </c>
      <c r="D877" s="3" t="s">
        <v>2036</v>
      </c>
      <c r="E877" s="3" t="s">
        <v>2047</v>
      </c>
      <c r="F877" s="3" t="s">
        <v>2061</v>
      </c>
      <c r="G877" s="3" t="s">
        <v>22</v>
      </c>
      <c r="H877" s="3" t="s">
        <v>2036</v>
      </c>
      <c r="I877" s="3" t="s">
        <v>2049</v>
      </c>
      <c r="J877" s="3" t="s">
        <v>2062</v>
      </c>
      <c r="K877" s="3" t="s">
        <v>22</v>
      </c>
      <c r="L877" s="4">
        <v>0.2</v>
      </c>
      <c r="M877" s="5">
        <v>0.23</v>
      </c>
      <c r="N877" s="6">
        <v>0.15</v>
      </c>
      <c r="O877" s="6">
        <v>0.05000000000000002</v>
      </c>
      <c r="P877" s="6">
        <v>0.19</v>
      </c>
      <c r="Q877" s="6">
        <v>0.2</v>
      </c>
      <c r="R877" s="6">
        <v>0.22000000000000003</v>
      </c>
    </row>
    <row r="878" ht="15.75" customHeight="1">
      <c r="A878" s="3">
        <v>2381.0</v>
      </c>
      <c r="B878" s="3" t="s">
        <v>2035</v>
      </c>
      <c r="C878" s="3" t="s">
        <v>876</v>
      </c>
      <c r="D878" s="3" t="s">
        <v>2036</v>
      </c>
      <c r="E878" s="3" t="s">
        <v>2047</v>
      </c>
      <c r="F878" s="3" t="s">
        <v>2063</v>
      </c>
      <c r="G878" s="3" t="s">
        <v>22</v>
      </c>
      <c r="H878" s="3" t="s">
        <v>2036</v>
      </c>
      <c r="I878" s="3" t="s">
        <v>2049</v>
      </c>
      <c r="J878" s="3" t="s">
        <v>2064</v>
      </c>
      <c r="K878" s="3" t="s">
        <v>22</v>
      </c>
      <c r="L878" s="4">
        <v>0.2</v>
      </c>
      <c r="M878" s="5">
        <v>0.23</v>
      </c>
      <c r="N878" s="6">
        <v>0.15</v>
      </c>
      <c r="O878" s="6">
        <v>0.05000000000000002</v>
      </c>
      <c r="P878" s="6">
        <v>0.19</v>
      </c>
      <c r="Q878" s="6">
        <v>0.2</v>
      </c>
      <c r="R878" s="6">
        <v>0.22000000000000003</v>
      </c>
    </row>
    <row r="879" ht="15.75" customHeight="1">
      <c r="A879" s="3">
        <v>2383.0</v>
      </c>
      <c r="B879" s="3" t="s">
        <v>2035</v>
      </c>
      <c r="C879" s="3" t="s">
        <v>876</v>
      </c>
      <c r="D879" s="3" t="s">
        <v>2036</v>
      </c>
      <c r="E879" s="3" t="s">
        <v>2047</v>
      </c>
      <c r="F879" s="3" t="s">
        <v>2065</v>
      </c>
      <c r="G879" s="3" t="s">
        <v>22</v>
      </c>
      <c r="H879" s="3" t="s">
        <v>2036</v>
      </c>
      <c r="I879" s="3" t="s">
        <v>2049</v>
      </c>
      <c r="J879" s="3" t="s">
        <v>2066</v>
      </c>
      <c r="K879" s="3" t="s">
        <v>22</v>
      </c>
      <c r="L879" s="4">
        <v>0.2</v>
      </c>
      <c r="M879" s="5">
        <v>0.23</v>
      </c>
      <c r="N879" s="6">
        <v>0.15</v>
      </c>
      <c r="O879" s="6">
        <v>0.05000000000000002</v>
      </c>
      <c r="P879" s="6">
        <v>0.19</v>
      </c>
      <c r="Q879" s="6">
        <v>0.2</v>
      </c>
      <c r="R879" s="6">
        <v>0.22000000000000003</v>
      </c>
    </row>
    <row r="880" ht="15.75" customHeight="1">
      <c r="A880" s="3">
        <v>2404.0</v>
      </c>
      <c r="B880" s="3" t="s">
        <v>2035</v>
      </c>
      <c r="C880" s="3" t="s">
        <v>876</v>
      </c>
      <c r="D880" s="3" t="s">
        <v>2036</v>
      </c>
      <c r="E880" s="3" t="s">
        <v>2037</v>
      </c>
      <c r="F880" s="3" t="s">
        <v>2067</v>
      </c>
      <c r="G880" s="3" t="s">
        <v>22</v>
      </c>
      <c r="H880" s="3" t="s">
        <v>2036</v>
      </c>
      <c r="I880" s="3" t="s">
        <v>2039</v>
      </c>
      <c r="J880" s="3" t="s">
        <v>2068</v>
      </c>
      <c r="K880" s="3" t="s">
        <v>22</v>
      </c>
      <c r="L880" s="4">
        <v>0.2</v>
      </c>
      <c r="M880" s="5">
        <v>0.23</v>
      </c>
      <c r="N880" s="6">
        <v>0.15</v>
      </c>
      <c r="O880" s="6">
        <v>0.05000000000000002</v>
      </c>
      <c r="P880" s="6">
        <v>0.19</v>
      </c>
      <c r="Q880" s="6">
        <v>0.2</v>
      </c>
      <c r="R880" s="6">
        <v>0.22000000000000003</v>
      </c>
    </row>
    <row r="881" ht="15.75" customHeight="1">
      <c r="A881" s="3">
        <v>2547.0</v>
      </c>
      <c r="B881" s="3" t="s">
        <v>2035</v>
      </c>
      <c r="C881" s="3" t="s">
        <v>876</v>
      </c>
      <c r="D881" s="3" t="s">
        <v>2036</v>
      </c>
      <c r="E881" s="3" t="s">
        <v>2037</v>
      </c>
      <c r="F881" s="3" t="s">
        <v>2069</v>
      </c>
      <c r="G881" s="3" t="s">
        <v>22</v>
      </c>
      <c r="H881" s="3" t="s">
        <v>2036</v>
      </c>
      <c r="I881" s="3" t="s">
        <v>2039</v>
      </c>
      <c r="J881" s="3" t="s">
        <v>2070</v>
      </c>
      <c r="K881" s="3" t="s">
        <v>22</v>
      </c>
      <c r="L881" s="4">
        <v>0.2</v>
      </c>
      <c r="M881" s="5">
        <v>0.23</v>
      </c>
      <c r="N881" s="6">
        <v>0.15</v>
      </c>
      <c r="O881" s="6">
        <v>0.05000000000000002</v>
      </c>
      <c r="P881" s="6">
        <v>0.19</v>
      </c>
      <c r="Q881" s="6">
        <v>0.2</v>
      </c>
      <c r="R881" s="6">
        <v>0.22000000000000003</v>
      </c>
    </row>
    <row r="882" ht="15.75" customHeight="1">
      <c r="A882" s="3">
        <v>2712.0</v>
      </c>
      <c r="B882" s="3" t="s">
        <v>2035</v>
      </c>
      <c r="C882" s="3" t="s">
        <v>876</v>
      </c>
      <c r="D882" s="3" t="s">
        <v>2036</v>
      </c>
      <c r="E882" s="3" t="s">
        <v>2047</v>
      </c>
      <c r="F882" s="3" t="s">
        <v>2071</v>
      </c>
      <c r="G882" s="3" t="s">
        <v>22</v>
      </c>
      <c r="H882" s="3" t="s">
        <v>2036</v>
      </c>
      <c r="I882" s="3" t="s">
        <v>2049</v>
      </c>
      <c r="J882" s="3" t="s">
        <v>2072</v>
      </c>
      <c r="K882" s="3" t="s">
        <v>22</v>
      </c>
      <c r="L882" s="4">
        <v>0.2</v>
      </c>
      <c r="M882" s="5">
        <v>0.23</v>
      </c>
      <c r="N882" s="6">
        <v>0.15</v>
      </c>
      <c r="O882" s="6">
        <v>0.05000000000000002</v>
      </c>
      <c r="P882" s="6">
        <v>0.19</v>
      </c>
      <c r="Q882" s="6">
        <v>0.2</v>
      </c>
      <c r="R882" s="6">
        <v>0.22000000000000003</v>
      </c>
    </row>
    <row r="883" ht="15.75" customHeight="1">
      <c r="A883" s="3">
        <v>3361.0</v>
      </c>
      <c r="B883" s="3" t="s">
        <v>2035</v>
      </c>
      <c r="C883" s="3" t="s">
        <v>876</v>
      </c>
      <c r="D883" s="3" t="s">
        <v>2036</v>
      </c>
      <c r="E883" s="3" t="s">
        <v>2047</v>
      </c>
      <c r="F883" s="3" t="s">
        <v>2073</v>
      </c>
      <c r="G883" s="3" t="s">
        <v>22</v>
      </c>
      <c r="H883" s="3" t="s">
        <v>2036</v>
      </c>
      <c r="I883" s="3" t="s">
        <v>2049</v>
      </c>
      <c r="J883" s="3" t="s">
        <v>2074</v>
      </c>
      <c r="K883" s="3" t="s">
        <v>22</v>
      </c>
      <c r="L883" s="4">
        <v>0.2</v>
      </c>
      <c r="M883" s="5">
        <v>0.23</v>
      </c>
      <c r="N883" s="6">
        <v>0.15</v>
      </c>
      <c r="O883" s="6">
        <v>0.05000000000000002</v>
      </c>
      <c r="P883" s="6">
        <v>0.19</v>
      </c>
      <c r="Q883" s="6">
        <v>0.2</v>
      </c>
      <c r="R883" s="6">
        <v>0.22000000000000003</v>
      </c>
    </row>
    <row r="884" ht="15.75" customHeight="1">
      <c r="A884" s="3">
        <v>3885.0</v>
      </c>
      <c r="B884" s="3" t="s">
        <v>2035</v>
      </c>
      <c r="C884" s="3" t="s">
        <v>876</v>
      </c>
      <c r="D884" s="3" t="s">
        <v>2036</v>
      </c>
      <c r="E884" s="3" t="s">
        <v>2047</v>
      </c>
      <c r="F884" s="3" t="s">
        <v>2075</v>
      </c>
      <c r="G884" s="3" t="s">
        <v>22</v>
      </c>
      <c r="H884" s="3" t="s">
        <v>2036</v>
      </c>
      <c r="I884" s="3" t="s">
        <v>2049</v>
      </c>
      <c r="J884" s="3" t="s">
        <v>2076</v>
      </c>
      <c r="K884" s="3" t="s">
        <v>22</v>
      </c>
      <c r="L884" s="4">
        <v>0.2</v>
      </c>
      <c r="M884" s="5">
        <v>0.23</v>
      </c>
      <c r="N884" s="6">
        <v>0.14538461538461536</v>
      </c>
      <c r="O884" s="6">
        <v>0.05461538461538465</v>
      </c>
      <c r="P884" s="6">
        <v>0.19</v>
      </c>
      <c r="Q884" s="6">
        <v>0.2</v>
      </c>
      <c r="R884" s="6">
        <v>0.22000000000000003</v>
      </c>
    </row>
    <row r="885" ht="15.75" customHeight="1">
      <c r="A885" s="3">
        <v>3887.0</v>
      </c>
      <c r="B885" s="3" t="s">
        <v>2035</v>
      </c>
      <c r="C885" s="3" t="s">
        <v>876</v>
      </c>
      <c r="D885" s="3" t="s">
        <v>2036</v>
      </c>
      <c r="E885" s="3" t="s">
        <v>2047</v>
      </c>
      <c r="F885" s="3" t="s">
        <v>2077</v>
      </c>
      <c r="G885" s="3" t="s">
        <v>22</v>
      </c>
      <c r="H885" s="3" t="s">
        <v>2036</v>
      </c>
      <c r="I885" s="3" t="s">
        <v>2049</v>
      </c>
      <c r="J885" s="3" t="s">
        <v>2078</v>
      </c>
      <c r="K885" s="3" t="s">
        <v>22</v>
      </c>
      <c r="L885" s="4">
        <v>0.2</v>
      </c>
      <c r="M885" s="5">
        <v>0.23</v>
      </c>
      <c r="N885" s="6">
        <v>0.15</v>
      </c>
      <c r="O885" s="6">
        <v>0.08000000000000002</v>
      </c>
      <c r="P885" s="6">
        <v>0.22</v>
      </c>
      <c r="Q885" s="6">
        <v>0.23</v>
      </c>
      <c r="R885" s="6">
        <v>0.25300000000000006</v>
      </c>
    </row>
    <row r="886" ht="15.75" customHeight="1">
      <c r="A886" s="3">
        <v>1438.0</v>
      </c>
      <c r="B886" s="3" t="s">
        <v>2035</v>
      </c>
      <c r="C886" s="3" t="s">
        <v>876</v>
      </c>
      <c r="D886" s="3" t="s">
        <v>2079</v>
      </c>
      <c r="E886" s="3" t="s">
        <v>2080</v>
      </c>
      <c r="F886" s="3" t="s">
        <v>2081</v>
      </c>
      <c r="G886" s="3" t="s">
        <v>22</v>
      </c>
      <c r="H886" s="3" t="s">
        <v>2079</v>
      </c>
      <c r="I886" s="3" t="s">
        <v>2082</v>
      </c>
      <c r="J886" s="3" t="s">
        <v>2083</v>
      </c>
      <c r="K886" s="3" t="s">
        <v>22</v>
      </c>
      <c r="L886" s="4">
        <v>0.2</v>
      </c>
      <c r="M886" s="5">
        <v>0.23</v>
      </c>
      <c r="N886" s="6">
        <v>0.15</v>
      </c>
      <c r="O886" s="6">
        <v>0.05000000000000002</v>
      </c>
      <c r="P886" s="6">
        <v>0.19</v>
      </c>
      <c r="Q886" s="6">
        <v>0.2</v>
      </c>
      <c r="R886" s="6">
        <v>0.22000000000000003</v>
      </c>
    </row>
    <row r="887" ht="15.75" customHeight="1">
      <c r="A887" s="3">
        <v>1439.0</v>
      </c>
      <c r="B887" s="3" t="s">
        <v>2035</v>
      </c>
      <c r="C887" s="3" t="s">
        <v>876</v>
      </c>
      <c r="D887" s="3" t="s">
        <v>2079</v>
      </c>
      <c r="E887" s="3" t="s">
        <v>2080</v>
      </c>
      <c r="F887" s="3" t="s">
        <v>2084</v>
      </c>
      <c r="G887" s="3" t="s">
        <v>22</v>
      </c>
      <c r="H887" s="3" t="s">
        <v>2079</v>
      </c>
      <c r="I887" s="3" t="s">
        <v>2082</v>
      </c>
      <c r="J887" s="3" t="s">
        <v>2085</v>
      </c>
      <c r="K887" s="3" t="s">
        <v>22</v>
      </c>
      <c r="L887" s="4">
        <v>0.2</v>
      </c>
      <c r="M887" s="5">
        <v>0.23</v>
      </c>
      <c r="N887" s="6">
        <v>0.15</v>
      </c>
      <c r="O887" s="6">
        <v>0.05000000000000002</v>
      </c>
      <c r="P887" s="6">
        <v>0.19</v>
      </c>
      <c r="Q887" s="6">
        <v>0.2</v>
      </c>
      <c r="R887" s="6">
        <v>0.22000000000000003</v>
      </c>
    </row>
    <row r="888" ht="15.75" customHeight="1">
      <c r="A888" s="3">
        <v>1944.0</v>
      </c>
      <c r="B888" s="3" t="s">
        <v>2035</v>
      </c>
      <c r="C888" s="3" t="s">
        <v>876</v>
      </c>
      <c r="D888" s="3" t="s">
        <v>2079</v>
      </c>
      <c r="E888" s="3" t="s">
        <v>2080</v>
      </c>
      <c r="F888" s="3" t="s">
        <v>2086</v>
      </c>
      <c r="G888" s="3" t="s">
        <v>22</v>
      </c>
      <c r="H888" s="3" t="s">
        <v>2079</v>
      </c>
      <c r="I888" s="3" t="s">
        <v>2082</v>
      </c>
      <c r="J888" s="3" t="s">
        <v>2087</v>
      </c>
      <c r="K888" s="3" t="s">
        <v>22</v>
      </c>
      <c r="L888" s="4">
        <v>0.2</v>
      </c>
      <c r="M888" s="5">
        <v>0.23</v>
      </c>
      <c r="N888" s="6">
        <v>0.15</v>
      </c>
      <c r="O888" s="6">
        <v>0.05000000000000002</v>
      </c>
      <c r="P888" s="6">
        <v>0.19</v>
      </c>
      <c r="Q888" s="6">
        <v>0.2</v>
      </c>
      <c r="R888" s="6">
        <v>0.22000000000000003</v>
      </c>
    </row>
    <row r="889" ht="15.75" customHeight="1">
      <c r="A889" s="3">
        <v>1950.0</v>
      </c>
      <c r="B889" s="3" t="s">
        <v>2035</v>
      </c>
      <c r="C889" s="3" t="s">
        <v>876</v>
      </c>
      <c r="D889" s="3" t="s">
        <v>2079</v>
      </c>
      <c r="E889" s="3" t="s">
        <v>2080</v>
      </c>
      <c r="F889" s="3" t="s">
        <v>2088</v>
      </c>
      <c r="G889" s="3" t="s">
        <v>22</v>
      </c>
      <c r="H889" s="3" t="s">
        <v>2079</v>
      </c>
      <c r="I889" s="3" t="s">
        <v>2082</v>
      </c>
      <c r="J889" s="3" t="s">
        <v>2089</v>
      </c>
      <c r="K889" s="3" t="s">
        <v>22</v>
      </c>
      <c r="L889" s="4">
        <v>0.2</v>
      </c>
      <c r="M889" s="5">
        <v>0.23</v>
      </c>
      <c r="N889" s="6">
        <v>0.14538461538461536</v>
      </c>
      <c r="O889" s="6">
        <v>0.05461538461538465</v>
      </c>
      <c r="P889" s="6">
        <v>0.19</v>
      </c>
      <c r="Q889" s="6">
        <v>0.2</v>
      </c>
      <c r="R889" s="6">
        <v>0.22000000000000003</v>
      </c>
    </row>
    <row r="890" ht="15.75" customHeight="1">
      <c r="A890" s="3">
        <v>2124.0</v>
      </c>
      <c r="B890" s="3" t="s">
        <v>2035</v>
      </c>
      <c r="C890" s="3" t="s">
        <v>876</v>
      </c>
      <c r="D890" s="3" t="s">
        <v>2079</v>
      </c>
      <c r="E890" s="3" t="s">
        <v>2080</v>
      </c>
      <c r="F890" s="3" t="s">
        <v>2090</v>
      </c>
      <c r="G890" s="3" t="s">
        <v>22</v>
      </c>
      <c r="H890" s="3" t="s">
        <v>2079</v>
      </c>
      <c r="I890" s="3" t="s">
        <v>2082</v>
      </c>
      <c r="J890" s="3" t="s">
        <v>2091</v>
      </c>
      <c r="K890" s="3" t="s">
        <v>22</v>
      </c>
      <c r="L890" s="4">
        <v>0.2</v>
      </c>
      <c r="M890" s="5">
        <v>0.23</v>
      </c>
      <c r="N890" s="6">
        <v>0.14538461538461536</v>
      </c>
      <c r="O890" s="6">
        <v>0.05461538461538465</v>
      </c>
      <c r="P890" s="6">
        <v>0.19</v>
      </c>
      <c r="Q890" s="6">
        <v>0.2</v>
      </c>
      <c r="R890" s="6">
        <v>0.22000000000000003</v>
      </c>
    </row>
    <row r="891" ht="15.75" customHeight="1">
      <c r="A891" s="3">
        <v>2192.0</v>
      </c>
      <c r="B891" s="3" t="s">
        <v>2035</v>
      </c>
      <c r="C891" s="3" t="s">
        <v>876</v>
      </c>
      <c r="D891" s="3" t="s">
        <v>2079</v>
      </c>
      <c r="E891" s="3" t="s">
        <v>2080</v>
      </c>
      <c r="F891" s="3" t="s">
        <v>2092</v>
      </c>
      <c r="G891" s="3" t="s">
        <v>22</v>
      </c>
      <c r="H891" s="3" t="s">
        <v>2079</v>
      </c>
      <c r="I891" s="3" t="s">
        <v>2082</v>
      </c>
      <c r="J891" s="3" t="s">
        <v>2093</v>
      </c>
      <c r="K891" s="3" t="s">
        <v>22</v>
      </c>
      <c r="L891" s="4">
        <v>0.2</v>
      </c>
      <c r="M891" s="5">
        <v>0.23</v>
      </c>
      <c r="N891" s="6">
        <v>0.14</v>
      </c>
      <c r="O891" s="6">
        <v>0.06</v>
      </c>
      <c r="P891" s="6">
        <v>0.19</v>
      </c>
      <c r="Q891" s="6">
        <v>0.2</v>
      </c>
      <c r="R891" s="6">
        <v>0.22000000000000003</v>
      </c>
    </row>
    <row r="892" ht="15.75" customHeight="1">
      <c r="A892" s="3">
        <v>2211.0</v>
      </c>
      <c r="B892" s="3" t="s">
        <v>2035</v>
      </c>
      <c r="C892" s="3" t="s">
        <v>876</v>
      </c>
      <c r="D892" s="3" t="s">
        <v>2079</v>
      </c>
      <c r="E892" s="3" t="s">
        <v>2080</v>
      </c>
      <c r="F892" s="3" t="s">
        <v>2094</v>
      </c>
      <c r="G892" s="3" t="s">
        <v>22</v>
      </c>
      <c r="H892" s="3" t="s">
        <v>2079</v>
      </c>
      <c r="I892" s="3" t="s">
        <v>2082</v>
      </c>
      <c r="J892" s="3" t="s">
        <v>2095</v>
      </c>
      <c r="K892" s="3" t="s">
        <v>22</v>
      </c>
      <c r="L892" s="4">
        <v>0.2</v>
      </c>
      <c r="M892" s="5">
        <v>0.23</v>
      </c>
      <c r="N892" s="6">
        <v>0.15</v>
      </c>
      <c r="O892" s="6">
        <v>0.05000000000000002</v>
      </c>
      <c r="P892" s="6">
        <v>0.19</v>
      </c>
      <c r="Q892" s="6">
        <v>0.2</v>
      </c>
      <c r="R892" s="6">
        <v>0.22000000000000003</v>
      </c>
    </row>
    <row r="893" ht="15.75" customHeight="1">
      <c r="A893" s="3">
        <v>2280.0</v>
      </c>
      <c r="B893" s="3" t="s">
        <v>2035</v>
      </c>
      <c r="C893" s="3" t="s">
        <v>876</v>
      </c>
      <c r="D893" s="3" t="s">
        <v>2079</v>
      </c>
      <c r="E893" s="3" t="s">
        <v>2080</v>
      </c>
      <c r="F893" s="3" t="s">
        <v>2096</v>
      </c>
      <c r="G893" s="3" t="s">
        <v>22</v>
      </c>
      <c r="H893" s="3" t="s">
        <v>2079</v>
      </c>
      <c r="I893" s="3" t="s">
        <v>2082</v>
      </c>
      <c r="J893" s="3" t="s">
        <v>2097</v>
      </c>
      <c r="K893" s="3" t="s">
        <v>22</v>
      </c>
      <c r="L893" s="4">
        <v>0.2</v>
      </c>
      <c r="M893" s="5">
        <v>0.23</v>
      </c>
      <c r="N893" s="6">
        <v>0.15</v>
      </c>
      <c r="O893" s="6">
        <v>0.05000000000000002</v>
      </c>
      <c r="P893" s="6">
        <v>0.19</v>
      </c>
      <c r="Q893" s="6">
        <v>0.2</v>
      </c>
      <c r="R893" s="6">
        <v>0.22000000000000003</v>
      </c>
    </row>
    <row r="894" ht="15.75" customHeight="1">
      <c r="A894" s="3">
        <v>2281.0</v>
      </c>
      <c r="B894" s="3" t="s">
        <v>2035</v>
      </c>
      <c r="C894" s="3" t="s">
        <v>876</v>
      </c>
      <c r="D894" s="3" t="s">
        <v>2079</v>
      </c>
      <c r="E894" s="3" t="s">
        <v>2098</v>
      </c>
      <c r="F894" s="3" t="s">
        <v>2099</v>
      </c>
      <c r="G894" s="3" t="s">
        <v>22</v>
      </c>
      <c r="H894" s="3" t="s">
        <v>2079</v>
      </c>
      <c r="I894" s="3" t="s">
        <v>2100</v>
      </c>
      <c r="J894" s="3" t="s">
        <v>2101</v>
      </c>
      <c r="K894" s="3" t="s">
        <v>22</v>
      </c>
      <c r="L894" s="4">
        <v>0.2</v>
      </c>
      <c r="M894" s="5">
        <v>0.23</v>
      </c>
      <c r="N894" s="6">
        <v>0.15</v>
      </c>
      <c r="O894" s="6">
        <v>0.05000000000000002</v>
      </c>
      <c r="P894" s="6">
        <v>0.19</v>
      </c>
      <c r="Q894" s="6">
        <v>0.2</v>
      </c>
      <c r="R894" s="6">
        <v>0.22000000000000003</v>
      </c>
    </row>
    <row r="895" ht="15.75" customHeight="1">
      <c r="A895" s="3">
        <v>2338.0</v>
      </c>
      <c r="B895" s="3" t="s">
        <v>2035</v>
      </c>
      <c r="C895" s="3" t="s">
        <v>876</v>
      </c>
      <c r="D895" s="3" t="s">
        <v>2079</v>
      </c>
      <c r="E895" s="3" t="s">
        <v>2102</v>
      </c>
      <c r="F895" s="3" t="s">
        <v>2103</v>
      </c>
      <c r="G895" s="3" t="s">
        <v>22</v>
      </c>
      <c r="H895" s="3" t="s">
        <v>2079</v>
      </c>
      <c r="I895" s="3" t="s">
        <v>2104</v>
      </c>
      <c r="J895" s="3" t="s">
        <v>2105</v>
      </c>
      <c r="K895" s="3" t="s">
        <v>22</v>
      </c>
      <c r="L895" s="4">
        <v>0.2</v>
      </c>
      <c r="M895" s="5">
        <v>0.23</v>
      </c>
      <c r="N895" s="6">
        <v>0.14538461538461536</v>
      </c>
      <c r="O895" s="6">
        <v>0.05461538461538465</v>
      </c>
      <c r="P895" s="6">
        <v>0.19</v>
      </c>
      <c r="Q895" s="6">
        <v>0.2</v>
      </c>
      <c r="R895" s="6">
        <v>0.22000000000000003</v>
      </c>
    </row>
    <row r="896" ht="15.75" customHeight="1">
      <c r="A896" s="3">
        <v>2339.0</v>
      </c>
      <c r="B896" s="3" t="s">
        <v>2035</v>
      </c>
      <c r="C896" s="3" t="s">
        <v>876</v>
      </c>
      <c r="D896" s="3" t="s">
        <v>2079</v>
      </c>
      <c r="E896" s="3" t="s">
        <v>2102</v>
      </c>
      <c r="F896" s="3" t="s">
        <v>2106</v>
      </c>
      <c r="G896" s="3" t="s">
        <v>22</v>
      </c>
      <c r="H896" s="3" t="s">
        <v>2079</v>
      </c>
      <c r="I896" s="3" t="s">
        <v>2104</v>
      </c>
      <c r="J896" s="3" t="s">
        <v>2107</v>
      </c>
      <c r="K896" s="3" t="s">
        <v>22</v>
      </c>
      <c r="L896" s="4">
        <v>0.2</v>
      </c>
      <c r="M896" s="5">
        <v>0.23</v>
      </c>
      <c r="N896" s="6">
        <v>0.15</v>
      </c>
      <c r="O896" s="6">
        <v>0.05000000000000002</v>
      </c>
      <c r="P896" s="6">
        <v>0.19</v>
      </c>
      <c r="Q896" s="6">
        <v>0.2</v>
      </c>
      <c r="R896" s="6">
        <v>0.22000000000000003</v>
      </c>
    </row>
    <row r="897" ht="15.75" customHeight="1">
      <c r="A897" s="3">
        <v>2340.0</v>
      </c>
      <c r="B897" s="3" t="s">
        <v>2035</v>
      </c>
      <c r="C897" s="3" t="s">
        <v>876</v>
      </c>
      <c r="D897" s="3" t="s">
        <v>2079</v>
      </c>
      <c r="E897" s="3" t="s">
        <v>2102</v>
      </c>
      <c r="F897" s="3" t="s">
        <v>2108</v>
      </c>
      <c r="G897" s="3" t="s">
        <v>22</v>
      </c>
      <c r="H897" s="3" t="s">
        <v>2079</v>
      </c>
      <c r="I897" s="3" t="s">
        <v>2104</v>
      </c>
      <c r="J897" s="3" t="s">
        <v>2109</v>
      </c>
      <c r="K897" s="3" t="s">
        <v>22</v>
      </c>
      <c r="L897" s="4">
        <v>0.2</v>
      </c>
      <c r="M897" s="5">
        <v>0.23</v>
      </c>
      <c r="N897" s="6">
        <v>0.15</v>
      </c>
      <c r="O897" s="6">
        <v>0.05000000000000002</v>
      </c>
      <c r="P897" s="6">
        <v>0.19</v>
      </c>
      <c r="Q897" s="6">
        <v>0.2</v>
      </c>
      <c r="R897" s="6">
        <v>0.22000000000000003</v>
      </c>
    </row>
    <row r="898" ht="15.75" customHeight="1">
      <c r="A898" s="3">
        <v>2341.0</v>
      </c>
      <c r="B898" s="3" t="s">
        <v>2035</v>
      </c>
      <c r="C898" s="3" t="s">
        <v>876</v>
      </c>
      <c r="D898" s="3" t="s">
        <v>2079</v>
      </c>
      <c r="E898" s="3" t="s">
        <v>2102</v>
      </c>
      <c r="F898" s="3" t="s">
        <v>2110</v>
      </c>
      <c r="G898" s="3" t="s">
        <v>22</v>
      </c>
      <c r="H898" s="3" t="s">
        <v>2079</v>
      </c>
      <c r="I898" s="3" t="s">
        <v>2104</v>
      </c>
      <c r="J898" s="3" t="s">
        <v>2111</v>
      </c>
      <c r="K898" s="3" t="s">
        <v>22</v>
      </c>
      <c r="L898" s="4">
        <v>0.2</v>
      </c>
      <c r="M898" s="5">
        <v>0.23</v>
      </c>
      <c r="N898" s="6">
        <v>0.15</v>
      </c>
      <c r="O898" s="6">
        <v>0.05000000000000002</v>
      </c>
      <c r="P898" s="6">
        <v>0.19</v>
      </c>
      <c r="Q898" s="6">
        <v>0.2</v>
      </c>
      <c r="R898" s="6">
        <v>0.22000000000000003</v>
      </c>
    </row>
    <row r="899" ht="15.75" customHeight="1">
      <c r="A899" s="3">
        <v>2342.0</v>
      </c>
      <c r="B899" s="3" t="s">
        <v>2035</v>
      </c>
      <c r="C899" s="3" t="s">
        <v>876</v>
      </c>
      <c r="D899" s="3" t="s">
        <v>2079</v>
      </c>
      <c r="E899" s="3" t="s">
        <v>2102</v>
      </c>
      <c r="F899" s="3" t="s">
        <v>2112</v>
      </c>
      <c r="G899" s="3" t="s">
        <v>22</v>
      </c>
      <c r="H899" s="3" t="s">
        <v>2079</v>
      </c>
      <c r="I899" s="3" t="s">
        <v>2104</v>
      </c>
      <c r="J899" s="3" t="s">
        <v>2113</v>
      </c>
      <c r="K899" s="3" t="s">
        <v>22</v>
      </c>
      <c r="L899" s="4">
        <v>0.2</v>
      </c>
      <c r="M899" s="5">
        <v>0.23</v>
      </c>
      <c r="N899" s="6">
        <v>0.1</v>
      </c>
      <c r="O899" s="6">
        <v>0.1</v>
      </c>
      <c r="P899" s="6">
        <v>0.19</v>
      </c>
      <c r="Q899" s="6">
        <v>0.2</v>
      </c>
      <c r="R899" s="6">
        <v>0.22000000000000003</v>
      </c>
    </row>
    <row r="900" ht="15.75" customHeight="1">
      <c r="A900" s="3">
        <v>2343.0</v>
      </c>
      <c r="B900" s="3" t="s">
        <v>2035</v>
      </c>
      <c r="C900" s="3" t="s">
        <v>876</v>
      </c>
      <c r="D900" s="3" t="s">
        <v>2079</v>
      </c>
      <c r="E900" s="3" t="s">
        <v>2102</v>
      </c>
      <c r="F900" s="3" t="s">
        <v>2114</v>
      </c>
      <c r="G900" s="3" t="s">
        <v>22</v>
      </c>
      <c r="H900" s="3" t="s">
        <v>2079</v>
      </c>
      <c r="I900" s="3" t="s">
        <v>2104</v>
      </c>
      <c r="J900" s="3" t="s">
        <v>2115</v>
      </c>
      <c r="K900" s="3" t="s">
        <v>22</v>
      </c>
      <c r="L900" s="4">
        <v>0.2</v>
      </c>
      <c r="M900" s="5">
        <v>0.23</v>
      </c>
      <c r="N900" s="6">
        <v>0.14538461538461536</v>
      </c>
      <c r="O900" s="6">
        <v>0.05461538461538465</v>
      </c>
      <c r="P900" s="6">
        <v>0.19</v>
      </c>
      <c r="Q900" s="6">
        <v>0.2</v>
      </c>
      <c r="R900" s="6">
        <v>0.22000000000000003</v>
      </c>
    </row>
    <row r="901" ht="15.75" customHeight="1">
      <c r="A901" s="3">
        <v>2344.0</v>
      </c>
      <c r="B901" s="3" t="s">
        <v>2035</v>
      </c>
      <c r="C901" s="3" t="s">
        <v>876</v>
      </c>
      <c r="D901" s="3" t="s">
        <v>2079</v>
      </c>
      <c r="E901" s="3" t="s">
        <v>2102</v>
      </c>
      <c r="F901" s="3" t="s">
        <v>2116</v>
      </c>
      <c r="G901" s="3" t="s">
        <v>22</v>
      </c>
      <c r="H901" s="3" t="s">
        <v>2079</v>
      </c>
      <c r="I901" s="3" t="s">
        <v>2104</v>
      </c>
      <c r="J901" s="3" t="s">
        <v>2117</v>
      </c>
      <c r="K901" s="3" t="s">
        <v>22</v>
      </c>
      <c r="L901" s="4">
        <v>0.2</v>
      </c>
      <c r="M901" s="5">
        <v>0.23</v>
      </c>
      <c r="N901" s="6">
        <v>0.15</v>
      </c>
      <c r="O901" s="6">
        <v>0.05000000000000002</v>
      </c>
      <c r="P901" s="6">
        <v>0.19</v>
      </c>
      <c r="Q901" s="6">
        <v>0.2</v>
      </c>
      <c r="R901" s="6">
        <v>0.22000000000000003</v>
      </c>
    </row>
    <row r="902" ht="15.75" customHeight="1">
      <c r="A902" s="3">
        <v>2345.0</v>
      </c>
      <c r="B902" s="3" t="s">
        <v>2035</v>
      </c>
      <c r="C902" s="3" t="s">
        <v>876</v>
      </c>
      <c r="D902" s="3" t="s">
        <v>2079</v>
      </c>
      <c r="E902" s="3" t="s">
        <v>2102</v>
      </c>
      <c r="F902" s="3" t="s">
        <v>2118</v>
      </c>
      <c r="G902" s="3" t="s">
        <v>22</v>
      </c>
      <c r="H902" s="3" t="s">
        <v>2079</v>
      </c>
      <c r="I902" s="3" t="s">
        <v>2104</v>
      </c>
      <c r="J902" s="3" t="s">
        <v>2119</v>
      </c>
      <c r="K902" s="3" t="s">
        <v>22</v>
      </c>
      <c r="L902" s="4">
        <v>0.2</v>
      </c>
      <c r="M902" s="5">
        <v>0.23</v>
      </c>
      <c r="N902" s="6">
        <v>0.0</v>
      </c>
      <c r="O902" s="6">
        <v>0.2</v>
      </c>
      <c r="P902" s="6">
        <v>0.19</v>
      </c>
      <c r="Q902" s="6">
        <v>0.2</v>
      </c>
      <c r="R902" s="6">
        <v>0.22000000000000003</v>
      </c>
    </row>
    <row r="903" ht="15.75" customHeight="1">
      <c r="A903" s="3">
        <v>2346.0</v>
      </c>
      <c r="B903" s="3" t="s">
        <v>2035</v>
      </c>
      <c r="C903" s="3" t="s">
        <v>876</v>
      </c>
      <c r="D903" s="3" t="s">
        <v>2079</v>
      </c>
      <c r="E903" s="3" t="s">
        <v>2102</v>
      </c>
      <c r="F903" s="3" t="s">
        <v>2120</v>
      </c>
      <c r="G903" s="3" t="s">
        <v>22</v>
      </c>
      <c r="H903" s="3" t="s">
        <v>2079</v>
      </c>
      <c r="I903" s="3" t="s">
        <v>2104</v>
      </c>
      <c r="J903" s="3" t="s">
        <v>2121</v>
      </c>
      <c r="K903" s="3" t="s">
        <v>22</v>
      </c>
      <c r="L903" s="4">
        <v>0.2</v>
      </c>
      <c r="M903" s="5">
        <v>0.23</v>
      </c>
      <c r="N903" s="6">
        <v>0.15</v>
      </c>
      <c r="O903" s="6">
        <v>0.1</v>
      </c>
      <c r="P903" s="6">
        <v>0.24</v>
      </c>
      <c r="Q903" s="6">
        <v>0.25</v>
      </c>
      <c r="R903" s="6">
        <v>0.275</v>
      </c>
    </row>
    <row r="904" ht="15.75" customHeight="1">
      <c r="A904" s="3">
        <v>2347.0</v>
      </c>
      <c r="B904" s="3" t="s">
        <v>2035</v>
      </c>
      <c r="C904" s="3" t="s">
        <v>876</v>
      </c>
      <c r="D904" s="3" t="s">
        <v>2079</v>
      </c>
      <c r="E904" s="3" t="s">
        <v>2102</v>
      </c>
      <c r="F904" s="3" t="s">
        <v>2122</v>
      </c>
      <c r="G904" s="3" t="s">
        <v>22</v>
      </c>
      <c r="H904" s="3" t="s">
        <v>2079</v>
      </c>
      <c r="I904" s="3" t="s">
        <v>2104</v>
      </c>
      <c r="J904" s="3" t="s">
        <v>2123</v>
      </c>
      <c r="K904" s="3" t="s">
        <v>22</v>
      </c>
      <c r="L904" s="4">
        <v>0.2</v>
      </c>
      <c r="M904" s="5">
        <v>0.23</v>
      </c>
      <c r="N904" s="6">
        <v>0.15</v>
      </c>
      <c r="O904" s="6">
        <v>0.07</v>
      </c>
      <c r="P904" s="6">
        <v>0.21</v>
      </c>
      <c r="Q904" s="6">
        <v>0.22</v>
      </c>
      <c r="R904" s="6">
        <v>0.24200000000000002</v>
      </c>
    </row>
    <row r="905" ht="15.75" customHeight="1">
      <c r="A905" s="3">
        <v>2348.0</v>
      </c>
      <c r="B905" s="3" t="s">
        <v>2035</v>
      </c>
      <c r="C905" s="3" t="s">
        <v>876</v>
      </c>
      <c r="D905" s="3" t="s">
        <v>2079</v>
      </c>
      <c r="E905" s="3" t="s">
        <v>2102</v>
      </c>
      <c r="F905" s="3" t="s">
        <v>2124</v>
      </c>
      <c r="G905" s="3" t="s">
        <v>22</v>
      </c>
      <c r="H905" s="3" t="s">
        <v>2079</v>
      </c>
      <c r="I905" s="3" t="s">
        <v>2104</v>
      </c>
      <c r="J905" s="3" t="s">
        <v>2125</v>
      </c>
      <c r="K905" s="3" t="s">
        <v>22</v>
      </c>
      <c r="L905" s="4">
        <v>0.2</v>
      </c>
      <c r="M905" s="5">
        <v>0.23</v>
      </c>
      <c r="N905" s="6">
        <v>0.15615384615384614</v>
      </c>
      <c r="O905" s="6">
        <v>0.06384615384615386</v>
      </c>
      <c r="P905" s="6">
        <v>0.21</v>
      </c>
      <c r="Q905" s="6">
        <v>0.22</v>
      </c>
      <c r="R905" s="6">
        <v>0.24200000000000002</v>
      </c>
    </row>
    <row r="906" ht="15.75" customHeight="1">
      <c r="A906" s="3">
        <v>2349.0</v>
      </c>
      <c r="B906" s="3" t="s">
        <v>2035</v>
      </c>
      <c r="C906" s="3" t="s">
        <v>876</v>
      </c>
      <c r="D906" s="3" t="s">
        <v>2079</v>
      </c>
      <c r="E906" s="3" t="s">
        <v>2102</v>
      </c>
      <c r="F906" s="3" t="s">
        <v>2126</v>
      </c>
      <c r="G906" s="3" t="s">
        <v>22</v>
      </c>
      <c r="H906" s="3" t="s">
        <v>2079</v>
      </c>
      <c r="I906" s="3" t="s">
        <v>2104</v>
      </c>
      <c r="J906" s="3" t="s">
        <v>2127</v>
      </c>
      <c r="K906" s="3" t="s">
        <v>22</v>
      </c>
      <c r="L906" s="4">
        <v>0.2</v>
      </c>
      <c r="M906" s="5">
        <v>0.23</v>
      </c>
      <c r="N906" s="6">
        <v>0.15615384615384614</v>
      </c>
      <c r="O906" s="6">
        <v>0.06384615384615386</v>
      </c>
      <c r="P906" s="6">
        <v>0.21</v>
      </c>
      <c r="Q906" s="6">
        <v>0.22</v>
      </c>
      <c r="R906" s="6">
        <v>0.24200000000000002</v>
      </c>
    </row>
    <row r="907" ht="15.75" customHeight="1">
      <c r="A907" s="3">
        <v>2351.0</v>
      </c>
      <c r="B907" s="3" t="s">
        <v>2035</v>
      </c>
      <c r="C907" s="3" t="s">
        <v>876</v>
      </c>
      <c r="D907" s="3" t="s">
        <v>2079</v>
      </c>
      <c r="E907" s="3" t="s">
        <v>2102</v>
      </c>
      <c r="F907" s="3" t="s">
        <v>2128</v>
      </c>
      <c r="G907" s="3" t="s">
        <v>22</v>
      </c>
      <c r="H907" s="3" t="s">
        <v>2079</v>
      </c>
      <c r="I907" s="3" t="s">
        <v>2104</v>
      </c>
      <c r="J907" s="3" t="s">
        <v>2129</v>
      </c>
      <c r="K907" s="3" t="s">
        <v>22</v>
      </c>
      <c r="L907" s="4">
        <v>0.2</v>
      </c>
      <c r="M907" s="5">
        <v>0.23</v>
      </c>
      <c r="N907" s="6">
        <v>0.18</v>
      </c>
      <c r="O907" s="6">
        <v>0.04000000000000001</v>
      </c>
      <c r="P907" s="6">
        <v>0.21</v>
      </c>
      <c r="Q907" s="6">
        <v>0.22</v>
      </c>
      <c r="R907" s="6">
        <v>0.24200000000000002</v>
      </c>
    </row>
    <row r="908" ht="15.75" customHeight="1">
      <c r="A908" s="3">
        <v>2372.0</v>
      </c>
      <c r="B908" s="3" t="s">
        <v>2035</v>
      </c>
      <c r="C908" s="3" t="s">
        <v>876</v>
      </c>
      <c r="D908" s="3" t="s">
        <v>2079</v>
      </c>
      <c r="E908" s="3" t="s">
        <v>2080</v>
      </c>
      <c r="F908" s="3" t="s">
        <v>2130</v>
      </c>
      <c r="G908" s="3" t="s">
        <v>22</v>
      </c>
      <c r="H908" s="3" t="s">
        <v>2079</v>
      </c>
      <c r="I908" s="3" t="s">
        <v>2082</v>
      </c>
      <c r="J908" s="3" t="s">
        <v>2131</v>
      </c>
      <c r="K908" s="3" t="s">
        <v>22</v>
      </c>
      <c r="L908" s="4">
        <v>0.2</v>
      </c>
      <c r="M908" s="5">
        <v>0.23</v>
      </c>
      <c r="N908" s="6">
        <v>0.15</v>
      </c>
      <c r="O908" s="6">
        <v>0.07</v>
      </c>
      <c r="P908" s="6">
        <v>0.21</v>
      </c>
      <c r="Q908" s="6">
        <v>0.22</v>
      </c>
      <c r="R908" s="6">
        <v>0.24200000000000002</v>
      </c>
    </row>
    <row r="909" ht="15.75" customHeight="1">
      <c r="A909" s="3">
        <v>2558.0</v>
      </c>
      <c r="B909" s="3" t="s">
        <v>2035</v>
      </c>
      <c r="C909" s="3" t="s">
        <v>876</v>
      </c>
      <c r="D909" s="3" t="s">
        <v>2079</v>
      </c>
      <c r="E909" s="3" t="s">
        <v>2102</v>
      </c>
      <c r="F909" s="3" t="s">
        <v>2132</v>
      </c>
      <c r="G909" s="3" t="s">
        <v>22</v>
      </c>
      <c r="H909" s="3" t="s">
        <v>2079</v>
      </c>
      <c r="I909" s="3" t="s">
        <v>2104</v>
      </c>
      <c r="J909" s="3" t="s">
        <v>2133</v>
      </c>
      <c r="K909" s="3" t="s">
        <v>22</v>
      </c>
      <c r="L909" s="4">
        <v>0.2</v>
      </c>
      <c r="M909" s="5">
        <v>0.23</v>
      </c>
      <c r="N909" s="6">
        <v>0.15</v>
      </c>
      <c r="O909" s="6">
        <v>0.03</v>
      </c>
      <c r="P909" s="6">
        <v>0.16999999999999998</v>
      </c>
      <c r="Q909" s="6">
        <v>0.18</v>
      </c>
      <c r="R909" s="6">
        <v>0.198</v>
      </c>
    </row>
    <row r="910" ht="15.75" customHeight="1">
      <c r="A910" s="3">
        <v>2597.0</v>
      </c>
      <c r="B910" s="3" t="s">
        <v>2035</v>
      </c>
      <c r="C910" s="3" t="s">
        <v>876</v>
      </c>
      <c r="D910" s="3" t="s">
        <v>2079</v>
      </c>
      <c r="E910" s="3" t="s">
        <v>2098</v>
      </c>
      <c r="F910" s="3" t="s">
        <v>2134</v>
      </c>
      <c r="G910" s="3" t="s">
        <v>22</v>
      </c>
      <c r="H910" s="3" t="s">
        <v>2079</v>
      </c>
      <c r="I910" s="3" t="s">
        <v>2100</v>
      </c>
      <c r="J910" s="3" t="s">
        <v>2135</v>
      </c>
      <c r="K910" s="3" t="s">
        <v>22</v>
      </c>
      <c r="L910" s="4">
        <v>0.2</v>
      </c>
      <c r="M910" s="5">
        <v>0.23</v>
      </c>
      <c r="N910" s="6">
        <v>0.15</v>
      </c>
      <c r="O910" s="6">
        <v>0.07</v>
      </c>
      <c r="P910" s="6">
        <v>0.21</v>
      </c>
      <c r="Q910" s="6">
        <v>0.22</v>
      </c>
      <c r="R910" s="6">
        <v>0.24200000000000002</v>
      </c>
    </row>
    <row r="911" ht="15.75" customHeight="1">
      <c r="A911" s="3">
        <v>2598.0</v>
      </c>
      <c r="B911" s="3" t="s">
        <v>2035</v>
      </c>
      <c r="C911" s="3" t="s">
        <v>876</v>
      </c>
      <c r="D911" s="3" t="s">
        <v>2079</v>
      </c>
      <c r="E911" s="3" t="s">
        <v>2098</v>
      </c>
      <c r="F911" s="3" t="s">
        <v>2136</v>
      </c>
      <c r="G911" s="3" t="s">
        <v>22</v>
      </c>
      <c r="H911" s="3" t="s">
        <v>2079</v>
      </c>
      <c r="I911" s="3" t="s">
        <v>2100</v>
      </c>
      <c r="J911" s="3" t="s">
        <v>2137</v>
      </c>
      <c r="K911" s="3" t="s">
        <v>22</v>
      </c>
      <c r="L911" s="4">
        <v>0.2</v>
      </c>
      <c r="M911" s="5">
        <v>0.23</v>
      </c>
      <c r="N911" s="6">
        <v>0.15</v>
      </c>
      <c r="O911" s="6">
        <v>0.07</v>
      </c>
      <c r="P911" s="6">
        <v>0.21</v>
      </c>
      <c r="Q911" s="6">
        <v>0.22</v>
      </c>
      <c r="R911" s="6">
        <v>0.24200000000000002</v>
      </c>
    </row>
    <row r="912" ht="15.75" customHeight="1">
      <c r="A912" s="3">
        <v>2708.0</v>
      </c>
      <c r="B912" s="3" t="s">
        <v>2035</v>
      </c>
      <c r="C912" s="3" t="s">
        <v>876</v>
      </c>
      <c r="D912" s="3" t="s">
        <v>2079</v>
      </c>
      <c r="E912" s="3" t="s">
        <v>2080</v>
      </c>
      <c r="F912" s="3" t="s">
        <v>2138</v>
      </c>
      <c r="G912" s="3" t="s">
        <v>22</v>
      </c>
      <c r="H912" s="3" t="s">
        <v>2079</v>
      </c>
      <c r="I912" s="3" t="s">
        <v>2082</v>
      </c>
      <c r="J912" s="3" t="s">
        <v>2139</v>
      </c>
      <c r="K912" s="3" t="s">
        <v>22</v>
      </c>
      <c r="L912" s="4">
        <v>0.2</v>
      </c>
      <c r="M912" s="5">
        <v>0.23</v>
      </c>
      <c r="N912" s="6">
        <v>0.15615384615384614</v>
      </c>
      <c r="O912" s="6">
        <v>0.06384615384615386</v>
      </c>
      <c r="P912" s="6">
        <v>0.21</v>
      </c>
      <c r="Q912" s="6">
        <v>0.22</v>
      </c>
      <c r="R912" s="6">
        <v>0.24200000000000002</v>
      </c>
    </row>
    <row r="913" ht="15.75" customHeight="1">
      <c r="A913" s="3">
        <v>3353.0</v>
      </c>
      <c r="B913" s="3" t="s">
        <v>2035</v>
      </c>
      <c r="C913" s="3" t="s">
        <v>876</v>
      </c>
      <c r="D913" s="3" t="s">
        <v>2079</v>
      </c>
      <c r="E913" s="3" t="s">
        <v>2102</v>
      </c>
      <c r="F913" s="3" t="s">
        <v>2140</v>
      </c>
      <c r="G913" s="3" t="s">
        <v>22</v>
      </c>
      <c r="H913" s="3" t="s">
        <v>2079</v>
      </c>
      <c r="I913" s="3" t="s">
        <v>2104</v>
      </c>
      <c r="J913" s="3" t="s">
        <v>2141</v>
      </c>
      <c r="K913" s="3" t="s">
        <v>22</v>
      </c>
      <c r="L913" s="4">
        <v>0.23</v>
      </c>
      <c r="M913" s="5">
        <v>0.23</v>
      </c>
      <c r="N913" s="6">
        <v>0.15</v>
      </c>
      <c r="O913" s="6">
        <v>0.07</v>
      </c>
      <c r="P913" s="6">
        <v>0.21</v>
      </c>
      <c r="Q913" s="6">
        <v>0.22</v>
      </c>
      <c r="R913" s="6">
        <v>0.24200000000000002</v>
      </c>
    </row>
    <row r="914" ht="15.75" customHeight="1">
      <c r="A914" s="3">
        <v>3362.0</v>
      </c>
      <c r="B914" s="3" t="s">
        <v>2035</v>
      </c>
      <c r="C914" s="3" t="s">
        <v>876</v>
      </c>
      <c r="D914" s="3" t="s">
        <v>2079</v>
      </c>
      <c r="E914" s="3" t="s">
        <v>2102</v>
      </c>
      <c r="F914" s="3" t="s">
        <v>2142</v>
      </c>
      <c r="G914" s="3" t="s">
        <v>22</v>
      </c>
      <c r="H914" s="3" t="s">
        <v>2079</v>
      </c>
      <c r="I914" s="3" t="s">
        <v>2104</v>
      </c>
      <c r="J914" s="3" t="s">
        <v>2143</v>
      </c>
      <c r="K914" s="3" t="s">
        <v>22</v>
      </c>
      <c r="L914" s="4">
        <v>0.2</v>
      </c>
      <c r="M914" s="5">
        <v>0.23</v>
      </c>
      <c r="N914" s="6">
        <v>0.2</v>
      </c>
      <c r="O914" s="6">
        <v>0.01999999999999999</v>
      </c>
      <c r="P914" s="6">
        <v>0.21</v>
      </c>
      <c r="Q914" s="6">
        <v>0.22</v>
      </c>
      <c r="R914" s="6">
        <v>0.24200000000000002</v>
      </c>
    </row>
    <row r="915" ht="15.75" customHeight="1">
      <c r="A915" s="3">
        <v>3430.0</v>
      </c>
      <c r="B915" s="3" t="s">
        <v>2035</v>
      </c>
      <c r="C915" s="3" t="s">
        <v>876</v>
      </c>
      <c r="D915" s="3" t="s">
        <v>2079</v>
      </c>
      <c r="E915" s="3" t="s">
        <v>2102</v>
      </c>
      <c r="F915" s="3" t="s">
        <v>2144</v>
      </c>
      <c r="G915" s="3" t="s">
        <v>22</v>
      </c>
      <c r="H915" s="3" t="s">
        <v>2079</v>
      </c>
      <c r="I915" s="3" t="s">
        <v>2104</v>
      </c>
      <c r="J915" s="3" t="s">
        <v>2145</v>
      </c>
      <c r="K915" s="3" t="s">
        <v>22</v>
      </c>
      <c r="L915" s="4">
        <v>0.2</v>
      </c>
      <c r="M915" s="5">
        <v>0.23</v>
      </c>
      <c r="N915" s="6">
        <v>0.15</v>
      </c>
      <c r="O915" s="6">
        <v>0.07</v>
      </c>
      <c r="P915" s="6">
        <v>0.21</v>
      </c>
      <c r="Q915" s="6">
        <v>0.22</v>
      </c>
      <c r="R915" s="6">
        <v>0.24200000000000002</v>
      </c>
    </row>
    <row r="916" ht="15.75" customHeight="1">
      <c r="A916" s="3">
        <v>3479.0</v>
      </c>
      <c r="B916" s="3" t="s">
        <v>2035</v>
      </c>
      <c r="C916" s="3" t="s">
        <v>876</v>
      </c>
      <c r="D916" s="3" t="s">
        <v>2079</v>
      </c>
      <c r="E916" s="3" t="s">
        <v>2102</v>
      </c>
      <c r="F916" s="3" t="s">
        <v>2146</v>
      </c>
      <c r="G916" s="3" t="s">
        <v>22</v>
      </c>
      <c r="H916" s="3" t="s">
        <v>2079</v>
      </c>
      <c r="I916" s="3" t="s">
        <v>2104</v>
      </c>
      <c r="J916" s="3" t="s">
        <v>2147</v>
      </c>
      <c r="K916" s="3" t="s">
        <v>22</v>
      </c>
      <c r="L916" s="4">
        <v>0.2</v>
      </c>
      <c r="M916" s="5">
        <v>0.23</v>
      </c>
      <c r="N916" s="6">
        <v>0.15</v>
      </c>
      <c r="O916" s="6">
        <v>0.07</v>
      </c>
      <c r="P916" s="6">
        <v>0.21</v>
      </c>
      <c r="Q916" s="6">
        <v>0.22</v>
      </c>
      <c r="R916" s="6">
        <v>0.24200000000000002</v>
      </c>
    </row>
    <row r="917" ht="15.75" customHeight="1">
      <c r="A917" s="3">
        <v>3886.0</v>
      </c>
      <c r="B917" s="3" t="s">
        <v>2035</v>
      </c>
      <c r="C917" s="3" t="s">
        <v>876</v>
      </c>
      <c r="D917" s="3" t="s">
        <v>2079</v>
      </c>
      <c r="E917" s="3" t="s">
        <v>2102</v>
      </c>
      <c r="F917" s="3" t="s">
        <v>2148</v>
      </c>
      <c r="G917" s="3" t="s">
        <v>22</v>
      </c>
      <c r="H917" s="3" t="s">
        <v>2079</v>
      </c>
      <c r="I917" s="3" t="s">
        <v>2104</v>
      </c>
      <c r="J917" s="3" t="s">
        <v>2149</v>
      </c>
      <c r="K917" s="3" t="s">
        <v>22</v>
      </c>
      <c r="L917" s="4">
        <v>0.2</v>
      </c>
      <c r="M917" s="5">
        <v>0.23</v>
      </c>
      <c r="N917" s="6">
        <v>0.15615384615384614</v>
      </c>
      <c r="O917" s="6">
        <v>0.06384615384615386</v>
      </c>
      <c r="P917" s="6">
        <v>0.21</v>
      </c>
      <c r="Q917" s="6">
        <v>0.22</v>
      </c>
      <c r="R917" s="6">
        <v>0.24200000000000002</v>
      </c>
    </row>
    <row r="918" ht="15.75" customHeight="1">
      <c r="A918" s="3">
        <v>3888.0</v>
      </c>
      <c r="B918" s="3" t="s">
        <v>2035</v>
      </c>
      <c r="C918" s="3" t="s">
        <v>876</v>
      </c>
      <c r="D918" s="3" t="s">
        <v>2079</v>
      </c>
      <c r="E918" s="3" t="s">
        <v>2102</v>
      </c>
      <c r="F918" s="3" t="s">
        <v>2150</v>
      </c>
      <c r="G918" s="3" t="s">
        <v>22</v>
      </c>
      <c r="H918" s="3" t="s">
        <v>2079</v>
      </c>
      <c r="I918" s="3" t="s">
        <v>2104</v>
      </c>
      <c r="J918" s="3" t="s">
        <v>2151</v>
      </c>
      <c r="K918" s="3" t="s">
        <v>22</v>
      </c>
      <c r="L918" s="4">
        <v>0.2</v>
      </c>
      <c r="M918" s="5">
        <v>0.23</v>
      </c>
      <c r="N918" s="6">
        <v>0.15</v>
      </c>
      <c r="O918" s="6">
        <v>0.07</v>
      </c>
      <c r="P918" s="6">
        <v>0.21</v>
      </c>
      <c r="Q918" s="6">
        <v>0.22</v>
      </c>
      <c r="R918" s="6">
        <v>0.24200000000000002</v>
      </c>
    </row>
    <row r="919" ht="15.75" customHeight="1">
      <c r="A919" s="3">
        <v>1407.0</v>
      </c>
      <c r="B919" s="3" t="s">
        <v>2035</v>
      </c>
      <c r="C919" s="3" t="s">
        <v>876</v>
      </c>
      <c r="D919" s="3" t="s">
        <v>2152</v>
      </c>
      <c r="E919" s="3" t="s">
        <v>2153</v>
      </c>
      <c r="F919" s="3" t="s">
        <v>2154</v>
      </c>
      <c r="G919" s="3" t="s">
        <v>22</v>
      </c>
      <c r="H919" s="3" t="s">
        <v>2152</v>
      </c>
      <c r="I919" s="3" t="s">
        <v>2155</v>
      </c>
      <c r="J919" s="3" t="s">
        <v>2156</v>
      </c>
      <c r="K919" s="3" t="s">
        <v>22</v>
      </c>
      <c r="L919" s="4">
        <v>0.22</v>
      </c>
      <c r="M919" s="5">
        <v>0.23</v>
      </c>
      <c r="N919" s="6">
        <v>0.15</v>
      </c>
      <c r="O919" s="6">
        <v>0.07</v>
      </c>
      <c r="P919" s="6">
        <v>0.21</v>
      </c>
      <c r="Q919" s="6">
        <v>0.22</v>
      </c>
      <c r="R919" s="6">
        <v>0.24200000000000002</v>
      </c>
    </row>
    <row r="920" ht="15.75" customHeight="1">
      <c r="A920" s="3">
        <v>2092.0</v>
      </c>
      <c r="B920" s="3" t="s">
        <v>2035</v>
      </c>
      <c r="C920" s="3" t="s">
        <v>876</v>
      </c>
      <c r="D920" s="3" t="s">
        <v>2152</v>
      </c>
      <c r="E920" s="3" t="s">
        <v>2153</v>
      </c>
      <c r="F920" s="3" t="s">
        <v>2157</v>
      </c>
      <c r="G920" s="3" t="s">
        <v>22</v>
      </c>
      <c r="H920" s="3" t="s">
        <v>2152</v>
      </c>
      <c r="I920" s="3" t="s">
        <v>2155</v>
      </c>
      <c r="J920" s="3" t="s">
        <v>2158</v>
      </c>
      <c r="K920" s="3" t="s">
        <v>22</v>
      </c>
      <c r="L920" s="4">
        <v>0.22</v>
      </c>
      <c r="M920" s="5">
        <v>0.23</v>
      </c>
      <c r="N920" s="6">
        <v>0.15</v>
      </c>
      <c r="O920" s="6">
        <v>0.07</v>
      </c>
      <c r="P920" s="6">
        <v>0.21</v>
      </c>
      <c r="Q920" s="6">
        <v>0.22</v>
      </c>
      <c r="R920" s="6">
        <v>0.24200000000000002</v>
      </c>
    </row>
    <row r="921" ht="15.75" customHeight="1">
      <c r="A921" s="3">
        <v>2098.0</v>
      </c>
      <c r="B921" s="3" t="s">
        <v>2035</v>
      </c>
      <c r="C921" s="3" t="s">
        <v>876</v>
      </c>
      <c r="D921" s="3" t="s">
        <v>2152</v>
      </c>
      <c r="E921" s="3" t="s">
        <v>2159</v>
      </c>
      <c r="F921" s="3" t="s">
        <v>2160</v>
      </c>
      <c r="G921" s="3" t="s">
        <v>22</v>
      </c>
      <c r="H921" s="3" t="s">
        <v>2152</v>
      </c>
      <c r="I921" s="3" t="s">
        <v>2161</v>
      </c>
      <c r="J921" s="3" t="s">
        <v>2162</v>
      </c>
      <c r="K921" s="3" t="s">
        <v>22</v>
      </c>
      <c r="L921" s="4">
        <v>0.22</v>
      </c>
      <c r="M921" s="5">
        <v>0.23</v>
      </c>
      <c r="N921" s="6">
        <v>0.15</v>
      </c>
      <c r="O921" s="6">
        <v>0.1</v>
      </c>
      <c r="P921" s="6">
        <v>0.24</v>
      </c>
      <c r="Q921" s="6">
        <v>0.25</v>
      </c>
      <c r="R921" s="6">
        <v>0.275</v>
      </c>
    </row>
    <row r="922" ht="15.75" customHeight="1">
      <c r="A922" s="3">
        <v>2362.0</v>
      </c>
      <c r="B922" s="3" t="s">
        <v>2035</v>
      </c>
      <c r="C922" s="3" t="s">
        <v>876</v>
      </c>
      <c r="D922" s="3" t="s">
        <v>2152</v>
      </c>
      <c r="E922" s="3" t="s">
        <v>2159</v>
      </c>
      <c r="F922" s="3" t="s">
        <v>2163</v>
      </c>
      <c r="G922" s="3" t="s">
        <v>22</v>
      </c>
      <c r="H922" s="3" t="s">
        <v>2152</v>
      </c>
      <c r="I922" s="3" t="s">
        <v>2161</v>
      </c>
      <c r="J922" s="3" t="s">
        <v>2164</v>
      </c>
      <c r="K922" s="3" t="s">
        <v>22</v>
      </c>
      <c r="L922" s="4">
        <v>0.22</v>
      </c>
      <c r="M922" s="5">
        <v>0.23</v>
      </c>
      <c r="N922" s="6">
        <v>0.1571428571428571</v>
      </c>
      <c r="O922" s="6">
        <v>0.06285714285714289</v>
      </c>
      <c r="P922" s="6">
        <v>0.21</v>
      </c>
      <c r="Q922" s="6">
        <v>0.22</v>
      </c>
      <c r="R922" s="6">
        <v>0.24200000000000002</v>
      </c>
    </row>
    <row r="923" ht="15.75" customHeight="1">
      <c r="A923" s="3">
        <v>2363.0</v>
      </c>
      <c r="B923" s="3" t="s">
        <v>2035</v>
      </c>
      <c r="C923" s="3" t="s">
        <v>876</v>
      </c>
      <c r="D923" s="3" t="s">
        <v>2152</v>
      </c>
      <c r="E923" s="3" t="s">
        <v>2159</v>
      </c>
      <c r="F923" s="3" t="s">
        <v>2165</v>
      </c>
      <c r="G923" s="3" t="s">
        <v>22</v>
      </c>
      <c r="H923" s="3" t="s">
        <v>2152</v>
      </c>
      <c r="I923" s="3" t="s">
        <v>2161</v>
      </c>
      <c r="J923" s="3" t="s">
        <v>2166</v>
      </c>
      <c r="K923" s="3" t="s">
        <v>22</v>
      </c>
      <c r="L923" s="4">
        <v>0.22</v>
      </c>
      <c r="M923" s="5">
        <v>0.23</v>
      </c>
      <c r="N923" s="6">
        <v>0.2</v>
      </c>
      <c r="O923" s="6">
        <v>0.01999999999999999</v>
      </c>
      <c r="P923" s="6">
        <v>0.21</v>
      </c>
      <c r="Q923" s="6">
        <v>0.22</v>
      </c>
      <c r="R923" s="6">
        <v>0.24200000000000002</v>
      </c>
    </row>
    <row r="924" ht="15.75" customHeight="1">
      <c r="A924" s="3">
        <v>2364.0</v>
      </c>
      <c r="B924" s="3" t="s">
        <v>2035</v>
      </c>
      <c r="C924" s="3" t="s">
        <v>876</v>
      </c>
      <c r="D924" s="3" t="s">
        <v>2152</v>
      </c>
      <c r="E924" s="3" t="s">
        <v>2159</v>
      </c>
      <c r="F924" s="3" t="s">
        <v>2167</v>
      </c>
      <c r="G924" s="3" t="s">
        <v>22</v>
      </c>
      <c r="H924" s="3" t="s">
        <v>2152</v>
      </c>
      <c r="I924" s="3" t="s">
        <v>2161</v>
      </c>
      <c r="J924" s="3" t="s">
        <v>2168</v>
      </c>
      <c r="K924" s="3" t="s">
        <v>22</v>
      </c>
      <c r="L924" s="4">
        <v>0.22</v>
      </c>
      <c r="M924" s="5">
        <v>0.23</v>
      </c>
      <c r="N924" s="6">
        <v>0.1571428571428571</v>
      </c>
      <c r="O924" s="6" t="s">
        <v>27</v>
      </c>
      <c r="P924" s="6">
        <v>0.1571428571428571</v>
      </c>
      <c r="Q924" s="6">
        <v>0.1571428571428571</v>
      </c>
      <c r="R924" s="6">
        <v>0.1571428571428571</v>
      </c>
    </row>
    <row r="925" ht="15.75" customHeight="1">
      <c r="A925" s="3">
        <v>2365.0</v>
      </c>
      <c r="B925" s="3" t="s">
        <v>2035</v>
      </c>
      <c r="C925" s="3" t="s">
        <v>876</v>
      </c>
      <c r="D925" s="3" t="s">
        <v>2152</v>
      </c>
      <c r="E925" s="3" t="s">
        <v>2159</v>
      </c>
      <c r="F925" s="3" t="s">
        <v>2169</v>
      </c>
      <c r="G925" s="3" t="s">
        <v>22</v>
      </c>
      <c r="H925" s="3" t="s">
        <v>2152</v>
      </c>
      <c r="I925" s="3" t="s">
        <v>2161</v>
      </c>
      <c r="J925" s="3" t="s">
        <v>2170</v>
      </c>
      <c r="K925" s="3" t="s">
        <v>22</v>
      </c>
      <c r="L925" s="4">
        <v>0.22</v>
      </c>
      <c r="M925" s="5">
        <v>0.23</v>
      </c>
      <c r="N925" s="6">
        <v>0.15</v>
      </c>
      <c r="O925" s="6">
        <v>0.07</v>
      </c>
      <c r="P925" s="6">
        <v>0.21</v>
      </c>
      <c r="Q925" s="6">
        <v>0.22</v>
      </c>
      <c r="R925" s="6">
        <v>0.24200000000000002</v>
      </c>
    </row>
    <row r="926" ht="15.75" customHeight="1">
      <c r="A926" s="3">
        <v>2366.0</v>
      </c>
      <c r="B926" s="3" t="s">
        <v>2035</v>
      </c>
      <c r="C926" s="3" t="s">
        <v>876</v>
      </c>
      <c r="D926" s="3" t="s">
        <v>2152</v>
      </c>
      <c r="E926" s="3" t="s">
        <v>2159</v>
      </c>
      <c r="F926" s="3" t="s">
        <v>2171</v>
      </c>
      <c r="G926" s="3" t="s">
        <v>22</v>
      </c>
      <c r="H926" s="3" t="s">
        <v>2152</v>
      </c>
      <c r="I926" s="3" t="s">
        <v>2161</v>
      </c>
      <c r="J926" s="3" t="s">
        <v>2172</v>
      </c>
      <c r="K926" s="3" t="s">
        <v>22</v>
      </c>
      <c r="L926" s="4">
        <v>0.22</v>
      </c>
      <c r="M926" s="5">
        <v>0.23</v>
      </c>
      <c r="N926" s="6">
        <v>0.15</v>
      </c>
      <c r="O926" s="6">
        <v>0.07</v>
      </c>
      <c r="P926" s="6">
        <v>0.21</v>
      </c>
      <c r="Q926" s="6">
        <v>0.22</v>
      </c>
      <c r="R926" s="6">
        <v>0.24200000000000002</v>
      </c>
    </row>
    <row r="927" ht="15.75" customHeight="1">
      <c r="A927" s="3">
        <v>2367.0</v>
      </c>
      <c r="B927" s="3" t="s">
        <v>2035</v>
      </c>
      <c r="C927" s="3" t="s">
        <v>876</v>
      </c>
      <c r="D927" s="3" t="s">
        <v>2152</v>
      </c>
      <c r="E927" s="3" t="s">
        <v>2159</v>
      </c>
      <c r="F927" s="3" t="s">
        <v>2173</v>
      </c>
      <c r="G927" s="3" t="s">
        <v>22</v>
      </c>
      <c r="H927" s="3" t="s">
        <v>2152</v>
      </c>
      <c r="I927" s="3" t="s">
        <v>2161</v>
      </c>
      <c r="J927" s="3" t="s">
        <v>2174</v>
      </c>
      <c r="K927" s="3" t="s">
        <v>22</v>
      </c>
      <c r="L927" s="4">
        <v>0.18</v>
      </c>
      <c r="M927" s="5">
        <v>0.21</v>
      </c>
      <c r="N927" s="6">
        <v>0.15</v>
      </c>
      <c r="O927" s="6">
        <v>0.07</v>
      </c>
      <c r="P927" s="6">
        <v>0.21</v>
      </c>
      <c r="Q927" s="6">
        <v>0.22</v>
      </c>
      <c r="R927" s="6">
        <v>0.24200000000000002</v>
      </c>
    </row>
    <row r="928" ht="15.75" customHeight="1">
      <c r="A928" s="3">
        <v>2368.0</v>
      </c>
      <c r="B928" s="3" t="s">
        <v>2035</v>
      </c>
      <c r="C928" s="3" t="s">
        <v>876</v>
      </c>
      <c r="D928" s="3" t="s">
        <v>2152</v>
      </c>
      <c r="E928" s="3" t="s">
        <v>2159</v>
      </c>
      <c r="F928" s="3" t="s">
        <v>2175</v>
      </c>
      <c r="G928" s="3" t="s">
        <v>22</v>
      </c>
      <c r="H928" s="3" t="s">
        <v>2152</v>
      </c>
      <c r="I928" s="3" t="s">
        <v>2161</v>
      </c>
      <c r="J928" s="3" t="s">
        <v>2176</v>
      </c>
      <c r="K928" s="3" t="s">
        <v>22</v>
      </c>
      <c r="L928" s="4">
        <v>0.22</v>
      </c>
      <c r="M928" s="5">
        <v>0.23</v>
      </c>
      <c r="N928" s="6">
        <v>0.15</v>
      </c>
      <c r="O928" s="6">
        <v>0.07</v>
      </c>
      <c r="P928" s="6">
        <v>0.21</v>
      </c>
      <c r="Q928" s="6">
        <v>0.22</v>
      </c>
      <c r="R928" s="6">
        <v>0.24200000000000002</v>
      </c>
    </row>
    <row r="929" ht="15.75" customHeight="1">
      <c r="A929" s="3">
        <v>2369.0</v>
      </c>
      <c r="B929" s="3" t="s">
        <v>2035</v>
      </c>
      <c r="C929" s="3" t="s">
        <v>876</v>
      </c>
      <c r="D929" s="3" t="s">
        <v>2152</v>
      </c>
      <c r="E929" s="3" t="s">
        <v>2159</v>
      </c>
      <c r="F929" s="3" t="s">
        <v>2177</v>
      </c>
      <c r="G929" s="3" t="s">
        <v>22</v>
      </c>
      <c r="H929" s="3" t="s">
        <v>2152</v>
      </c>
      <c r="I929" s="3" t="s">
        <v>2161</v>
      </c>
      <c r="J929" s="3" t="s">
        <v>2178</v>
      </c>
      <c r="K929" s="3" t="s">
        <v>22</v>
      </c>
      <c r="L929" s="4">
        <v>0.2</v>
      </c>
      <c r="M929" s="5">
        <v>0.23</v>
      </c>
      <c r="N929" s="6">
        <v>0.1571428571428571</v>
      </c>
      <c r="O929" s="6">
        <v>0.06285714285714289</v>
      </c>
      <c r="P929" s="6">
        <v>0.21</v>
      </c>
      <c r="Q929" s="6">
        <v>0.22</v>
      </c>
      <c r="R929" s="6">
        <v>0.24200000000000002</v>
      </c>
    </row>
    <row r="930" ht="15.75" customHeight="1">
      <c r="A930" s="3">
        <v>2370.0</v>
      </c>
      <c r="B930" s="3" t="s">
        <v>2035</v>
      </c>
      <c r="C930" s="3" t="s">
        <v>876</v>
      </c>
      <c r="D930" s="3" t="s">
        <v>2152</v>
      </c>
      <c r="E930" s="3" t="s">
        <v>2159</v>
      </c>
      <c r="F930" s="3" t="s">
        <v>2179</v>
      </c>
      <c r="G930" s="3" t="s">
        <v>22</v>
      </c>
      <c r="H930" s="3" t="s">
        <v>2152</v>
      </c>
      <c r="I930" s="3" t="s">
        <v>2161</v>
      </c>
      <c r="J930" s="3" t="s">
        <v>2180</v>
      </c>
      <c r="K930" s="3" t="s">
        <v>22</v>
      </c>
      <c r="L930" s="4">
        <v>0.22</v>
      </c>
      <c r="M930" s="5">
        <v>0.23</v>
      </c>
      <c r="N930" s="6">
        <v>0.2</v>
      </c>
      <c r="O930" s="6">
        <v>0.01999999999999999</v>
      </c>
      <c r="P930" s="6">
        <v>0.21</v>
      </c>
      <c r="Q930" s="6">
        <v>0.22</v>
      </c>
      <c r="R930" s="6">
        <v>0.24200000000000002</v>
      </c>
    </row>
    <row r="931" ht="15.75" customHeight="1">
      <c r="A931" s="3">
        <v>2371.0</v>
      </c>
      <c r="B931" s="3" t="s">
        <v>2035</v>
      </c>
      <c r="C931" s="3" t="s">
        <v>876</v>
      </c>
      <c r="D931" s="3" t="s">
        <v>2152</v>
      </c>
      <c r="E931" s="3" t="s">
        <v>2159</v>
      </c>
      <c r="F931" s="3" t="s">
        <v>2181</v>
      </c>
      <c r="G931" s="3" t="s">
        <v>22</v>
      </c>
      <c r="H931" s="3" t="s">
        <v>2152</v>
      </c>
      <c r="I931" s="3" t="s">
        <v>2161</v>
      </c>
      <c r="J931" s="3" t="s">
        <v>2182</v>
      </c>
      <c r="K931" s="3" t="s">
        <v>22</v>
      </c>
      <c r="L931" s="4">
        <v>0.22</v>
      </c>
      <c r="M931" s="5">
        <v>0.23</v>
      </c>
      <c r="N931" s="6">
        <v>0.15</v>
      </c>
      <c r="O931" s="6">
        <v>0.03</v>
      </c>
      <c r="P931" s="6">
        <v>0.16999999999999998</v>
      </c>
      <c r="Q931" s="6">
        <v>0.18</v>
      </c>
      <c r="R931" s="6">
        <v>0.198</v>
      </c>
    </row>
    <row r="932" ht="15.75" customHeight="1">
      <c r="A932" s="3">
        <v>2392.0</v>
      </c>
      <c r="B932" s="3" t="s">
        <v>2035</v>
      </c>
      <c r="C932" s="3" t="s">
        <v>876</v>
      </c>
      <c r="D932" s="3" t="s">
        <v>2152</v>
      </c>
      <c r="E932" s="3" t="s">
        <v>2153</v>
      </c>
      <c r="F932" s="3" t="s">
        <v>2183</v>
      </c>
      <c r="G932" s="3" t="s">
        <v>22</v>
      </c>
      <c r="H932" s="3" t="s">
        <v>2152</v>
      </c>
      <c r="I932" s="3" t="s">
        <v>2155</v>
      </c>
      <c r="J932" s="3" t="s">
        <v>2184</v>
      </c>
      <c r="K932" s="3" t="s">
        <v>22</v>
      </c>
      <c r="L932" s="4">
        <v>0.22</v>
      </c>
      <c r="M932" s="5">
        <v>0.23</v>
      </c>
      <c r="N932" s="6">
        <v>0.15</v>
      </c>
      <c r="O932" s="6">
        <v>0.07</v>
      </c>
      <c r="P932" s="6">
        <v>0.21</v>
      </c>
      <c r="Q932" s="6">
        <v>0.22</v>
      </c>
      <c r="R932" s="6">
        <v>0.24200000000000002</v>
      </c>
    </row>
    <row r="933" ht="15.75" customHeight="1">
      <c r="A933" s="3">
        <v>2393.0</v>
      </c>
      <c r="B933" s="3" t="s">
        <v>2035</v>
      </c>
      <c r="C933" s="3" t="s">
        <v>876</v>
      </c>
      <c r="D933" s="3" t="s">
        <v>2152</v>
      </c>
      <c r="E933" s="3" t="s">
        <v>2153</v>
      </c>
      <c r="F933" s="3" t="s">
        <v>2185</v>
      </c>
      <c r="G933" s="3" t="s">
        <v>22</v>
      </c>
      <c r="H933" s="3" t="s">
        <v>2152</v>
      </c>
      <c r="I933" s="3" t="s">
        <v>2155</v>
      </c>
      <c r="J933" s="3" t="s">
        <v>2186</v>
      </c>
      <c r="K933" s="3" t="s">
        <v>22</v>
      </c>
      <c r="L933" s="4">
        <v>0.22</v>
      </c>
      <c r="M933" s="5">
        <v>0.23</v>
      </c>
      <c r="N933" s="6">
        <v>0.15</v>
      </c>
      <c r="O933" s="6">
        <v>0.07</v>
      </c>
      <c r="P933" s="6">
        <v>0.21</v>
      </c>
      <c r="Q933" s="6">
        <v>0.22</v>
      </c>
      <c r="R933" s="6">
        <v>0.24200000000000002</v>
      </c>
    </row>
    <row r="934" ht="15.75" customHeight="1">
      <c r="A934" s="3">
        <v>2394.0</v>
      </c>
      <c r="B934" s="3" t="s">
        <v>2035</v>
      </c>
      <c r="C934" s="3" t="s">
        <v>876</v>
      </c>
      <c r="D934" s="3" t="s">
        <v>2152</v>
      </c>
      <c r="E934" s="3" t="s">
        <v>2153</v>
      </c>
      <c r="F934" s="3" t="s">
        <v>2187</v>
      </c>
      <c r="G934" s="3" t="s">
        <v>22</v>
      </c>
      <c r="H934" s="3" t="s">
        <v>2152</v>
      </c>
      <c r="I934" s="3" t="s">
        <v>2155</v>
      </c>
      <c r="J934" s="3" t="s">
        <v>2188</v>
      </c>
      <c r="K934" s="3" t="s">
        <v>22</v>
      </c>
      <c r="L934" s="4">
        <v>0.22</v>
      </c>
      <c r="M934" s="5">
        <v>0.23</v>
      </c>
      <c r="N934" s="6">
        <v>0.15</v>
      </c>
      <c r="O934" s="6">
        <v>0.07</v>
      </c>
      <c r="P934" s="6">
        <v>0.21</v>
      </c>
      <c r="Q934" s="6">
        <v>0.22</v>
      </c>
      <c r="R934" s="6">
        <v>0.24200000000000002</v>
      </c>
    </row>
    <row r="935" ht="15.75" customHeight="1">
      <c r="A935" s="3">
        <v>2395.0</v>
      </c>
      <c r="B935" s="3" t="s">
        <v>2035</v>
      </c>
      <c r="C935" s="3" t="s">
        <v>876</v>
      </c>
      <c r="D935" s="3" t="s">
        <v>2152</v>
      </c>
      <c r="E935" s="3" t="s">
        <v>2153</v>
      </c>
      <c r="F935" s="3" t="s">
        <v>2189</v>
      </c>
      <c r="G935" s="3" t="s">
        <v>22</v>
      </c>
      <c r="H935" s="3" t="s">
        <v>2152</v>
      </c>
      <c r="I935" s="3" t="s">
        <v>2155</v>
      </c>
      <c r="J935" s="3" t="s">
        <v>2190</v>
      </c>
      <c r="K935" s="3" t="s">
        <v>22</v>
      </c>
      <c r="L935" s="4">
        <v>0.22</v>
      </c>
      <c r="M935" s="5">
        <v>0.23</v>
      </c>
      <c r="N935" s="6">
        <v>0.15</v>
      </c>
      <c r="O935" s="6">
        <v>0.07</v>
      </c>
      <c r="P935" s="6">
        <v>0.21</v>
      </c>
      <c r="Q935" s="6">
        <v>0.22</v>
      </c>
      <c r="R935" s="6">
        <v>0.24200000000000002</v>
      </c>
    </row>
    <row r="936" ht="15.75" customHeight="1">
      <c r="A936" s="3">
        <v>2396.0</v>
      </c>
      <c r="B936" s="3" t="s">
        <v>2035</v>
      </c>
      <c r="C936" s="3" t="s">
        <v>876</v>
      </c>
      <c r="D936" s="3" t="s">
        <v>2152</v>
      </c>
      <c r="E936" s="3" t="s">
        <v>2153</v>
      </c>
      <c r="F936" s="3" t="s">
        <v>2191</v>
      </c>
      <c r="G936" s="3" t="s">
        <v>22</v>
      </c>
      <c r="H936" s="3" t="s">
        <v>2152</v>
      </c>
      <c r="I936" s="3" t="s">
        <v>2155</v>
      </c>
      <c r="J936" s="3" t="s">
        <v>2192</v>
      </c>
      <c r="K936" s="3" t="s">
        <v>22</v>
      </c>
      <c r="L936" s="4">
        <v>0.22</v>
      </c>
      <c r="M936" s="5">
        <v>0.23</v>
      </c>
      <c r="N936" s="6">
        <v>0.1571428571428571</v>
      </c>
      <c r="O936" s="6">
        <v>0.06285714285714289</v>
      </c>
      <c r="P936" s="6">
        <v>0.21</v>
      </c>
      <c r="Q936" s="6">
        <v>0.22</v>
      </c>
      <c r="R936" s="6">
        <v>0.24200000000000002</v>
      </c>
    </row>
    <row r="937" ht="15.75" customHeight="1">
      <c r="A937" s="3">
        <v>2397.0</v>
      </c>
      <c r="B937" s="3" t="s">
        <v>2035</v>
      </c>
      <c r="C937" s="3" t="s">
        <v>876</v>
      </c>
      <c r="D937" s="3" t="s">
        <v>2152</v>
      </c>
      <c r="E937" s="3" t="s">
        <v>2153</v>
      </c>
      <c r="F937" s="3" t="s">
        <v>2193</v>
      </c>
      <c r="G937" s="3" t="s">
        <v>22</v>
      </c>
      <c r="H937" s="3" t="s">
        <v>2152</v>
      </c>
      <c r="I937" s="3" t="s">
        <v>2155</v>
      </c>
      <c r="J937" s="3" t="s">
        <v>2194</v>
      </c>
      <c r="K937" s="3" t="s">
        <v>22</v>
      </c>
      <c r="L937" s="4">
        <v>0.22</v>
      </c>
      <c r="M937" s="5">
        <v>0.23</v>
      </c>
      <c r="N937" s="6">
        <v>0.15</v>
      </c>
      <c r="O937" s="6">
        <v>0.07</v>
      </c>
      <c r="P937" s="6">
        <v>0.21</v>
      </c>
      <c r="Q937" s="6">
        <v>0.22</v>
      </c>
      <c r="R937" s="6">
        <v>0.24200000000000002</v>
      </c>
    </row>
    <row r="938" ht="15.75" customHeight="1">
      <c r="A938" s="3">
        <v>2398.0</v>
      </c>
      <c r="B938" s="3" t="s">
        <v>2035</v>
      </c>
      <c r="C938" s="3" t="s">
        <v>876</v>
      </c>
      <c r="D938" s="3" t="s">
        <v>2152</v>
      </c>
      <c r="E938" s="3" t="s">
        <v>2153</v>
      </c>
      <c r="F938" s="3" t="s">
        <v>2195</v>
      </c>
      <c r="G938" s="3" t="s">
        <v>22</v>
      </c>
      <c r="H938" s="3" t="s">
        <v>2152</v>
      </c>
      <c r="I938" s="3" t="s">
        <v>2155</v>
      </c>
      <c r="J938" s="3" t="s">
        <v>2196</v>
      </c>
      <c r="K938" s="3" t="s">
        <v>22</v>
      </c>
      <c r="L938" s="4">
        <v>0.18</v>
      </c>
      <c r="M938" s="5">
        <v>0.21</v>
      </c>
      <c r="N938" s="6">
        <v>0.1571428571428571</v>
      </c>
      <c r="O938" s="6">
        <v>0.06285714285714289</v>
      </c>
      <c r="P938" s="6">
        <v>0.21</v>
      </c>
      <c r="Q938" s="6">
        <v>0.22</v>
      </c>
      <c r="R938" s="6">
        <v>0.24200000000000002</v>
      </c>
    </row>
    <row r="939" ht="15.75" customHeight="1">
      <c r="A939" s="3">
        <v>2399.0</v>
      </c>
      <c r="B939" s="3" t="s">
        <v>2035</v>
      </c>
      <c r="C939" s="3" t="s">
        <v>876</v>
      </c>
      <c r="D939" s="3" t="s">
        <v>2152</v>
      </c>
      <c r="E939" s="3" t="s">
        <v>2153</v>
      </c>
      <c r="F939" s="3" t="s">
        <v>2197</v>
      </c>
      <c r="G939" s="3" t="s">
        <v>22</v>
      </c>
      <c r="H939" s="3" t="s">
        <v>2152</v>
      </c>
      <c r="I939" s="3" t="s">
        <v>2155</v>
      </c>
      <c r="J939" s="3" t="s">
        <v>2198</v>
      </c>
      <c r="K939" s="3" t="s">
        <v>22</v>
      </c>
      <c r="L939" s="4">
        <v>0.22</v>
      </c>
      <c r="M939" s="5">
        <v>0.23</v>
      </c>
      <c r="N939" s="6">
        <v>0.15</v>
      </c>
      <c r="O939" s="6">
        <v>0.07</v>
      </c>
      <c r="P939" s="6">
        <v>0.21</v>
      </c>
      <c r="Q939" s="6">
        <v>0.22</v>
      </c>
      <c r="R939" s="6">
        <v>0.24200000000000002</v>
      </c>
    </row>
    <row r="940" ht="15.75" customHeight="1">
      <c r="A940" s="3">
        <v>2400.0</v>
      </c>
      <c r="B940" s="3" t="s">
        <v>2035</v>
      </c>
      <c r="C940" s="3" t="s">
        <v>876</v>
      </c>
      <c r="D940" s="3" t="s">
        <v>2152</v>
      </c>
      <c r="E940" s="3" t="s">
        <v>2153</v>
      </c>
      <c r="F940" s="3" t="s">
        <v>2199</v>
      </c>
      <c r="G940" s="3" t="s">
        <v>22</v>
      </c>
      <c r="H940" s="3" t="s">
        <v>2152</v>
      </c>
      <c r="I940" s="3" t="s">
        <v>2155</v>
      </c>
      <c r="J940" s="3" t="s">
        <v>2200</v>
      </c>
      <c r="K940" s="3" t="s">
        <v>22</v>
      </c>
      <c r="L940" s="4">
        <v>0.2</v>
      </c>
      <c r="M940" s="5">
        <v>0.23</v>
      </c>
      <c r="N940" s="6">
        <v>0.134</v>
      </c>
      <c r="O940" s="6">
        <v>0.066</v>
      </c>
      <c r="P940" s="6">
        <v>0.19</v>
      </c>
      <c r="Q940" s="6">
        <v>0.2</v>
      </c>
      <c r="R940" s="6">
        <v>0.22000000000000003</v>
      </c>
    </row>
    <row r="941" ht="15.75" customHeight="1">
      <c r="A941" s="3">
        <v>2401.0</v>
      </c>
      <c r="B941" s="3" t="s">
        <v>2035</v>
      </c>
      <c r="C941" s="3" t="s">
        <v>876</v>
      </c>
      <c r="D941" s="3" t="s">
        <v>2152</v>
      </c>
      <c r="E941" s="3" t="s">
        <v>2153</v>
      </c>
      <c r="F941" s="3" t="s">
        <v>2201</v>
      </c>
      <c r="G941" s="3" t="s">
        <v>22</v>
      </c>
      <c r="H941" s="3" t="s">
        <v>2152</v>
      </c>
      <c r="I941" s="3" t="s">
        <v>2155</v>
      </c>
      <c r="J941" s="3" t="s">
        <v>2202</v>
      </c>
      <c r="K941" s="3" t="s">
        <v>22</v>
      </c>
      <c r="L941" s="4">
        <v>0.22</v>
      </c>
      <c r="M941" s="5">
        <v>0.23</v>
      </c>
      <c r="N941" s="6">
        <v>0.1</v>
      </c>
      <c r="O941" s="6">
        <v>0.1</v>
      </c>
      <c r="P941" s="6">
        <v>0.19</v>
      </c>
      <c r="Q941" s="6">
        <v>0.2</v>
      </c>
      <c r="R941" s="6">
        <v>0.22000000000000003</v>
      </c>
    </row>
    <row r="942" ht="15.75" customHeight="1">
      <c r="A942" s="3">
        <v>2402.0</v>
      </c>
      <c r="B942" s="3" t="s">
        <v>2035</v>
      </c>
      <c r="C942" s="3" t="s">
        <v>876</v>
      </c>
      <c r="D942" s="3" t="s">
        <v>2152</v>
      </c>
      <c r="E942" s="3" t="s">
        <v>2153</v>
      </c>
      <c r="F942" s="3" t="s">
        <v>2203</v>
      </c>
      <c r="G942" s="3" t="s">
        <v>22</v>
      </c>
      <c r="H942" s="3" t="s">
        <v>2152</v>
      </c>
      <c r="I942" s="3" t="s">
        <v>2155</v>
      </c>
      <c r="J942" s="3" t="s">
        <v>2204</v>
      </c>
      <c r="K942" s="3" t="s">
        <v>22</v>
      </c>
      <c r="L942" s="4">
        <v>0.22</v>
      </c>
      <c r="M942" s="5">
        <v>0.23</v>
      </c>
      <c r="N942" s="6">
        <v>0.15</v>
      </c>
      <c r="O942" s="6">
        <v>0.05000000000000002</v>
      </c>
      <c r="P942" s="6">
        <v>0.19</v>
      </c>
      <c r="Q942" s="6">
        <v>0.2</v>
      </c>
      <c r="R942" s="6">
        <v>0.22000000000000003</v>
      </c>
    </row>
    <row r="943" ht="15.75" customHeight="1">
      <c r="A943" s="3">
        <v>2403.0</v>
      </c>
      <c r="B943" s="3" t="s">
        <v>2035</v>
      </c>
      <c r="C943" s="3" t="s">
        <v>876</v>
      </c>
      <c r="D943" s="3" t="s">
        <v>2152</v>
      </c>
      <c r="E943" s="3" t="s">
        <v>2153</v>
      </c>
      <c r="F943" s="3" t="s">
        <v>2205</v>
      </c>
      <c r="G943" s="3" t="s">
        <v>22</v>
      </c>
      <c r="H943" s="3" t="s">
        <v>2152</v>
      </c>
      <c r="I943" s="3" t="s">
        <v>2155</v>
      </c>
      <c r="J943" s="3" t="s">
        <v>2206</v>
      </c>
      <c r="K943" s="3" t="s">
        <v>22</v>
      </c>
      <c r="L943" s="4">
        <v>0.22</v>
      </c>
      <c r="M943" s="5">
        <v>0.23</v>
      </c>
      <c r="N943" s="6">
        <v>0.15</v>
      </c>
      <c r="O943" s="6">
        <v>0.05000000000000002</v>
      </c>
      <c r="P943" s="6">
        <v>0.19</v>
      </c>
      <c r="Q943" s="6">
        <v>0.2</v>
      </c>
      <c r="R943" s="6">
        <v>0.22000000000000003</v>
      </c>
    </row>
    <row r="944" ht="15.75" customHeight="1">
      <c r="A944" s="3">
        <v>2545.0</v>
      </c>
      <c r="B944" s="3" t="s">
        <v>2035</v>
      </c>
      <c r="C944" s="3" t="s">
        <v>876</v>
      </c>
      <c r="D944" s="3" t="s">
        <v>2152</v>
      </c>
      <c r="E944" s="3" t="s">
        <v>2207</v>
      </c>
      <c r="F944" s="3" t="s">
        <v>22</v>
      </c>
      <c r="G944" s="3" t="s">
        <v>22</v>
      </c>
      <c r="H944" s="3" t="s">
        <v>2152</v>
      </c>
      <c r="I944" s="3" t="s">
        <v>2208</v>
      </c>
      <c r="J944" s="3" t="s">
        <v>22</v>
      </c>
      <c r="K944" s="3" t="s">
        <v>22</v>
      </c>
      <c r="L944" s="4">
        <v>0.22</v>
      </c>
      <c r="M944" s="5">
        <v>0.23</v>
      </c>
      <c r="N944" s="6">
        <v>0.15</v>
      </c>
      <c r="O944" s="6">
        <v>0.05000000000000002</v>
      </c>
      <c r="P944" s="6">
        <v>0.19</v>
      </c>
      <c r="Q944" s="6">
        <v>0.2</v>
      </c>
      <c r="R944" s="6">
        <v>0.22000000000000003</v>
      </c>
    </row>
    <row r="945" ht="15.75" customHeight="1">
      <c r="A945" s="3">
        <v>2559.0</v>
      </c>
      <c r="B945" s="3" t="s">
        <v>2035</v>
      </c>
      <c r="C945" s="3" t="s">
        <v>876</v>
      </c>
      <c r="D945" s="3" t="s">
        <v>2152</v>
      </c>
      <c r="E945" s="3" t="s">
        <v>2159</v>
      </c>
      <c r="F945" s="3" t="s">
        <v>2209</v>
      </c>
      <c r="G945" s="3" t="s">
        <v>22</v>
      </c>
      <c r="H945" s="3" t="s">
        <v>2152</v>
      </c>
      <c r="I945" s="3" t="s">
        <v>2161</v>
      </c>
      <c r="J945" s="3" t="s">
        <v>2210</v>
      </c>
      <c r="K945" s="3" t="s">
        <v>22</v>
      </c>
      <c r="L945" s="4">
        <v>0.2</v>
      </c>
      <c r="M945" s="5">
        <v>0.23</v>
      </c>
      <c r="N945" s="6">
        <v>0.134</v>
      </c>
      <c r="O945" s="6">
        <v>0.066</v>
      </c>
      <c r="P945" s="6">
        <v>0.19</v>
      </c>
      <c r="Q945" s="6">
        <v>0.2</v>
      </c>
      <c r="R945" s="6">
        <v>0.22000000000000003</v>
      </c>
    </row>
    <row r="946" ht="15.75" customHeight="1">
      <c r="A946" s="3">
        <v>2560.0</v>
      </c>
      <c r="B946" s="3" t="s">
        <v>2035</v>
      </c>
      <c r="C946" s="3" t="s">
        <v>876</v>
      </c>
      <c r="D946" s="3" t="s">
        <v>2152</v>
      </c>
      <c r="E946" s="3" t="s">
        <v>2153</v>
      </c>
      <c r="F946" s="3" t="s">
        <v>2211</v>
      </c>
      <c r="G946" s="3" t="s">
        <v>22</v>
      </c>
      <c r="H946" s="3" t="s">
        <v>2152</v>
      </c>
      <c r="I946" s="3" t="s">
        <v>2155</v>
      </c>
      <c r="J946" s="3" t="s">
        <v>2212</v>
      </c>
      <c r="K946" s="3" t="s">
        <v>22</v>
      </c>
      <c r="L946" s="4">
        <v>0.23</v>
      </c>
      <c r="M946" s="5">
        <v>0.23</v>
      </c>
      <c r="N946" s="6">
        <v>0.12</v>
      </c>
      <c r="O946" s="6">
        <v>0.08000000000000002</v>
      </c>
      <c r="P946" s="6">
        <v>0.19</v>
      </c>
      <c r="Q946" s="6">
        <v>0.2</v>
      </c>
      <c r="R946" s="6">
        <v>0.22000000000000003</v>
      </c>
    </row>
    <row r="947" ht="15.75" customHeight="1">
      <c r="A947" s="3">
        <v>2561.0</v>
      </c>
      <c r="B947" s="3" t="s">
        <v>2035</v>
      </c>
      <c r="C947" s="3" t="s">
        <v>876</v>
      </c>
      <c r="D947" s="3" t="s">
        <v>2152</v>
      </c>
      <c r="E947" s="3" t="s">
        <v>2153</v>
      </c>
      <c r="F947" s="3" t="s">
        <v>2213</v>
      </c>
      <c r="G947" s="3" t="s">
        <v>22</v>
      </c>
      <c r="H947" s="3" t="s">
        <v>2152</v>
      </c>
      <c r="I947" s="3" t="s">
        <v>2155</v>
      </c>
      <c r="J947" s="3" t="s">
        <v>2214</v>
      </c>
      <c r="K947" s="3" t="s">
        <v>22</v>
      </c>
      <c r="L947" s="4">
        <v>0.22</v>
      </c>
      <c r="M947" s="5">
        <v>0.23</v>
      </c>
      <c r="N947" s="6">
        <v>0.15</v>
      </c>
      <c r="O947" s="6">
        <v>0.05000000000000002</v>
      </c>
      <c r="P947" s="6">
        <v>0.19</v>
      </c>
      <c r="Q947" s="6">
        <v>0.2</v>
      </c>
      <c r="R947" s="6">
        <v>0.22000000000000003</v>
      </c>
    </row>
    <row r="948" ht="15.75" customHeight="1">
      <c r="A948" s="3">
        <v>2661.0</v>
      </c>
      <c r="B948" s="3" t="s">
        <v>2035</v>
      </c>
      <c r="C948" s="3" t="s">
        <v>876</v>
      </c>
      <c r="D948" s="3" t="s">
        <v>2152</v>
      </c>
      <c r="E948" s="3" t="s">
        <v>2159</v>
      </c>
      <c r="F948" s="3" t="s">
        <v>2215</v>
      </c>
      <c r="G948" s="3" t="s">
        <v>22</v>
      </c>
      <c r="H948" s="3" t="s">
        <v>2152</v>
      </c>
      <c r="I948" s="3" t="s">
        <v>2161</v>
      </c>
      <c r="J948" s="3" t="s">
        <v>2216</v>
      </c>
      <c r="K948" s="3" t="s">
        <v>22</v>
      </c>
      <c r="L948" s="4">
        <v>0.22</v>
      </c>
      <c r="M948" s="5">
        <v>0.23</v>
      </c>
      <c r="N948" s="6">
        <v>0.15</v>
      </c>
      <c r="O948" s="6">
        <v>0.05000000000000002</v>
      </c>
      <c r="P948" s="6">
        <v>0.19</v>
      </c>
      <c r="Q948" s="6">
        <v>0.2</v>
      </c>
      <c r="R948" s="6">
        <v>0.22000000000000003</v>
      </c>
    </row>
    <row r="949" ht="15.75" customHeight="1">
      <c r="A949" s="3">
        <v>2662.0</v>
      </c>
      <c r="B949" s="3" t="s">
        <v>2035</v>
      </c>
      <c r="C949" s="3" t="s">
        <v>876</v>
      </c>
      <c r="D949" s="3" t="s">
        <v>2152</v>
      </c>
      <c r="E949" s="3" t="s">
        <v>2153</v>
      </c>
      <c r="F949" s="3" t="s">
        <v>2217</v>
      </c>
      <c r="G949" s="3" t="s">
        <v>22</v>
      </c>
      <c r="H949" s="3" t="s">
        <v>2152</v>
      </c>
      <c r="I949" s="3" t="s">
        <v>2155</v>
      </c>
      <c r="J949" s="3" t="s">
        <v>2218</v>
      </c>
      <c r="K949" s="3" t="s">
        <v>22</v>
      </c>
      <c r="L949" s="4">
        <v>0.22</v>
      </c>
      <c r="M949" s="5">
        <v>0.23</v>
      </c>
      <c r="N949" s="6">
        <v>0.15</v>
      </c>
      <c r="O949" s="6">
        <v>0.05000000000000002</v>
      </c>
      <c r="P949" s="6">
        <v>0.19</v>
      </c>
      <c r="Q949" s="6">
        <v>0.2</v>
      </c>
      <c r="R949" s="6">
        <v>0.22000000000000003</v>
      </c>
    </row>
    <row r="950" ht="15.75" customHeight="1">
      <c r="A950" s="3">
        <v>2663.0</v>
      </c>
      <c r="B950" s="3" t="s">
        <v>2035</v>
      </c>
      <c r="C950" s="3" t="s">
        <v>876</v>
      </c>
      <c r="D950" s="3" t="s">
        <v>2152</v>
      </c>
      <c r="E950" s="3" t="s">
        <v>2153</v>
      </c>
      <c r="F950" s="3" t="s">
        <v>2219</v>
      </c>
      <c r="G950" s="3" t="s">
        <v>22</v>
      </c>
      <c r="H950" s="3" t="s">
        <v>2152</v>
      </c>
      <c r="I950" s="3" t="s">
        <v>2155</v>
      </c>
      <c r="J950" s="3" t="s">
        <v>2220</v>
      </c>
      <c r="K950" s="3" t="s">
        <v>22</v>
      </c>
      <c r="L950" s="4">
        <v>0.22</v>
      </c>
      <c r="M950" s="5">
        <v>0.23</v>
      </c>
      <c r="N950" s="6">
        <v>0.12</v>
      </c>
      <c r="O950" s="6">
        <v>0.08000000000000002</v>
      </c>
      <c r="P950" s="6">
        <v>0.19</v>
      </c>
      <c r="Q950" s="6">
        <v>0.2</v>
      </c>
      <c r="R950" s="6">
        <v>0.22000000000000003</v>
      </c>
    </row>
    <row r="951" ht="15.75" customHeight="1">
      <c r="A951" s="3">
        <v>2702.0</v>
      </c>
      <c r="B951" s="3" t="s">
        <v>2035</v>
      </c>
      <c r="C951" s="3" t="s">
        <v>876</v>
      </c>
      <c r="D951" s="3" t="s">
        <v>2152</v>
      </c>
      <c r="E951" s="3" t="s">
        <v>2159</v>
      </c>
      <c r="F951" s="3" t="s">
        <v>2221</v>
      </c>
      <c r="G951" s="3" t="s">
        <v>22</v>
      </c>
      <c r="H951" s="3" t="s">
        <v>2152</v>
      </c>
      <c r="I951" s="3" t="s">
        <v>2161</v>
      </c>
      <c r="J951" s="3" t="s">
        <v>2222</v>
      </c>
      <c r="K951" s="3" t="s">
        <v>22</v>
      </c>
      <c r="L951" s="4">
        <v>0.22</v>
      </c>
      <c r="M951" s="5">
        <v>0.23</v>
      </c>
      <c r="N951" s="6">
        <v>0.15</v>
      </c>
      <c r="O951" s="6">
        <v>0.05000000000000002</v>
      </c>
      <c r="P951" s="6">
        <v>0.19</v>
      </c>
      <c r="Q951" s="6">
        <v>0.2</v>
      </c>
      <c r="R951" s="6">
        <v>0.22000000000000003</v>
      </c>
    </row>
    <row r="952" ht="15.75" customHeight="1">
      <c r="A952" s="3">
        <v>2711.0</v>
      </c>
      <c r="B952" s="3" t="s">
        <v>2035</v>
      </c>
      <c r="C952" s="3" t="s">
        <v>876</v>
      </c>
      <c r="D952" s="3" t="s">
        <v>2152</v>
      </c>
      <c r="E952" s="3" t="s">
        <v>2223</v>
      </c>
      <c r="F952" s="3" t="s">
        <v>22</v>
      </c>
      <c r="G952" s="3" t="s">
        <v>22</v>
      </c>
      <c r="H952" s="3" t="s">
        <v>2152</v>
      </c>
      <c r="I952" s="3" t="s">
        <v>2224</v>
      </c>
      <c r="J952" s="3" t="s">
        <v>22</v>
      </c>
      <c r="K952" s="3" t="s">
        <v>22</v>
      </c>
      <c r="L952" s="4">
        <v>0.18</v>
      </c>
      <c r="M952" s="5">
        <v>0.21</v>
      </c>
      <c r="N952" s="6">
        <v>0.1457142857142857</v>
      </c>
      <c r="O952" s="6">
        <v>0.0542857142857143</v>
      </c>
      <c r="P952" s="6">
        <v>0.19</v>
      </c>
      <c r="Q952" s="6">
        <v>0.2</v>
      </c>
      <c r="R952" s="6">
        <v>0.22000000000000003</v>
      </c>
    </row>
    <row r="953" ht="15.75" customHeight="1">
      <c r="A953" s="3">
        <v>2758.0</v>
      </c>
      <c r="B953" s="3" t="s">
        <v>2035</v>
      </c>
      <c r="C953" s="3" t="s">
        <v>876</v>
      </c>
      <c r="D953" s="3" t="s">
        <v>2152</v>
      </c>
      <c r="E953" s="3" t="s">
        <v>2159</v>
      </c>
      <c r="F953" s="3" t="s">
        <v>2225</v>
      </c>
      <c r="G953" s="3" t="s">
        <v>22</v>
      </c>
      <c r="H953" s="3" t="s">
        <v>2152</v>
      </c>
      <c r="I953" s="3" t="s">
        <v>2161</v>
      </c>
      <c r="J953" s="3" t="s">
        <v>2226</v>
      </c>
      <c r="K953" s="3" t="s">
        <v>22</v>
      </c>
      <c r="L953" s="4">
        <v>0.22</v>
      </c>
      <c r="M953" s="5">
        <v>0.23</v>
      </c>
      <c r="N953" s="6">
        <v>0.15</v>
      </c>
      <c r="O953" s="6">
        <v>0.05000000000000002</v>
      </c>
      <c r="P953" s="6">
        <v>0.19</v>
      </c>
      <c r="Q953" s="6">
        <v>0.2</v>
      </c>
      <c r="R953" s="6">
        <v>0.22000000000000003</v>
      </c>
    </row>
    <row r="954" ht="15.75" customHeight="1">
      <c r="A954" s="3">
        <v>3227.0</v>
      </c>
      <c r="B954" s="3" t="s">
        <v>2035</v>
      </c>
      <c r="C954" s="3" t="s">
        <v>876</v>
      </c>
      <c r="D954" s="3" t="s">
        <v>2152</v>
      </c>
      <c r="E954" s="3" t="s">
        <v>2159</v>
      </c>
      <c r="F954" s="3" t="s">
        <v>2227</v>
      </c>
      <c r="G954" s="3" t="s">
        <v>22</v>
      </c>
      <c r="H954" s="3" t="s">
        <v>2152</v>
      </c>
      <c r="I954" s="3" t="s">
        <v>2161</v>
      </c>
      <c r="J954" s="3" t="s">
        <v>2228</v>
      </c>
      <c r="K954" s="3" t="s">
        <v>22</v>
      </c>
      <c r="L954" s="4">
        <v>0.22</v>
      </c>
      <c r="M954" s="5">
        <v>0.23</v>
      </c>
      <c r="N954" s="6">
        <v>0.1457142857142857</v>
      </c>
      <c r="O954" s="6">
        <v>0.0542857142857143</v>
      </c>
      <c r="P954" s="6">
        <v>0.19</v>
      </c>
      <c r="Q954" s="6">
        <v>0.2</v>
      </c>
      <c r="R954" s="6">
        <v>0.22000000000000003</v>
      </c>
    </row>
    <row r="955" ht="15.75" customHeight="1">
      <c r="A955" s="3">
        <v>3248.0</v>
      </c>
      <c r="B955" s="3" t="s">
        <v>2035</v>
      </c>
      <c r="C955" s="3" t="s">
        <v>876</v>
      </c>
      <c r="D955" s="3" t="s">
        <v>2152</v>
      </c>
      <c r="E955" s="3" t="s">
        <v>2153</v>
      </c>
      <c r="F955" s="3" t="s">
        <v>2229</v>
      </c>
      <c r="G955" s="3" t="s">
        <v>22</v>
      </c>
      <c r="H955" s="3" t="s">
        <v>2152</v>
      </c>
      <c r="I955" s="3" t="s">
        <v>2155</v>
      </c>
      <c r="J955" s="3" t="s">
        <v>2230</v>
      </c>
      <c r="K955" s="3" t="s">
        <v>22</v>
      </c>
      <c r="L955" s="4">
        <v>0.15</v>
      </c>
      <c r="M955" s="5">
        <v>0.17</v>
      </c>
      <c r="N955" s="6">
        <v>0.15</v>
      </c>
      <c r="O955" s="6">
        <v>0.05000000000000002</v>
      </c>
      <c r="P955" s="6">
        <v>0.19</v>
      </c>
      <c r="Q955" s="6">
        <v>0.2</v>
      </c>
      <c r="R955" s="6">
        <v>0.22000000000000003</v>
      </c>
    </row>
    <row r="956" ht="15.75" customHeight="1">
      <c r="A956" s="3">
        <v>2353.0</v>
      </c>
      <c r="B956" s="3" t="s">
        <v>2035</v>
      </c>
      <c r="C956" s="3" t="s">
        <v>876</v>
      </c>
      <c r="D956" s="3" t="s">
        <v>2231</v>
      </c>
      <c r="E956" s="3" t="s">
        <v>2232</v>
      </c>
      <c r="F956" s="3" t="s">
        <v>2233</v>
      </c>
      <c r="G956" s="3" t="s">
        <v>22</v>
      </c>
      <c r="H956" s="3" t="s">
        <v>2231</v>
      </c>
      <c r="I956" s="3" t="s">
        <v>2234</v>
      </c>
      <c r="J956" s="3" t="s">
        <v>2235</v>
      </c>
      <c r="K956" s="3" t="s">
        <v>22</v>
      </c>
      <c r="L956" s="4">
        <v>0.2</v>
      </c>
      <c r="M956" s="5">
        <v>0.23</v>
      </c>
      <c r="N956" s="6">
        <v>0.15</v>
      </c>
      <c r="O956" s="6">
        <v>0.05000000000000002</v>
      </c>
      <c r="P956" s="6">
        <v>0.19</v>
      </c>
      <c r="Q956" s="6">
        <v>0.2</v>
      </c>
      <c r="R956" s="6">
        <v>0.22000000000000003</v>
      </c>
    </row>
    <row r="957" ht="15.75" customHeight="1">
      <c r="A957" s="3">
        <v>2354.0</v>
      </c>
      <c r="B957" s="3" t="s">
        <v>2035</v>
      </c>
      <c r="C957" s="3" t="s">
        <v>876</v>
      </c>
      <c r="D957" s="3" t="s">
        <v>2231</v>
      </c>
      <c r="E957" s="3" t="s">
        <v>2232</v>
      </c>
      <c r="F957" s="3" t="s">
        <v>2236</v>
      </c>
      <c r="G957" s="3" t="s">
        <v>22</v>
      </c>
      <c r="H957" s="3" t="s">
        <v>2231</v>
      </c>
      <c r="I957" s="3" t="s">
        <v>2234</v>
      </c>
      <c r="J957" s="3" t="s">
        <v>2237</v>
      </c>
      <c r="K957" s="3" t="s">
        <v>22</v>
      </c>
      <c r="L957" s="4">
        <v>0.2</v>
      </c>
      <c r="M957" s="5">
        <v>0.23</v>
      </c>
      <c r="N957" s="6">
        <v>0.1493333333333333</v>
      </c>
      <c r="O957" s="6">
        <v>0.05066666666666672</v>
      </c>
      <c r="P957" s="6">
        <v>0.19</v>
      </c>
      <c r="Q957" s="6">
        <v>0.2</v>
      </c>
      <c r="R957" s="6">
        <v>0.22000000000000003</v>
      </c>
    </row>
    <row r="958" ht="15.75" customHeight="1">
      <c r="A958" s="3">
        <v>2355.0</v>
      </c>
      <c r="B958" s="3" t="s">
        <v>2035</v>
      </c>
      <c r="C958" s="3" t="s">
        <v>876</v>
      </c>
      <c r="D958" s="3" t="s">
        <v>2231</v>
      </c>
      <c r="E958" s="3" t="s">
        <v>2232</v>
      </c>
      <c r="F958" s="3" t="s">
        <v>2238</v>
      </c>
      <c r="G958" s="3" t="s">
        <v>22</v>
      </c>
      <c r="H958" s="3" t="s">
        <v>2231</v>
      </c>
      <c r="I958" s="3" t="s">
        <v>2234</v>
      </c>
      <c r="J958" s="3" t="s">
        <v>2239</v>
      </c>
      <c r="K958" s="3" t="s">
        <v>22</v>
      </c>
      <c r="L958" s="4">
        <v>0.2</v>
      </c>
      <c r="M958" s="5">
        <v>0.23</v>
      </c>
      <c r="N958" s="6">
        <v>0.15</v>
      </c>
      <c r="O958" s="6">
        <v>0.05000000000000002</v>
      </c>
      <c r="P958" s="6">
        <v>0.19</v>
      </c>
      <c r="Q958" s="6">
        <v>0.2</v>
      </c>
      <c r="R958" s="6">
        <v>0.22000000000000003</v>
      </c>
    </row>
    <row r="959" ht="15.75" customHeight="1">
      <c r="A959" s="3">
        <v>2356.0</v>
      </c>
      <c r="B959" s="3" t="s">
        <v>2035</v>
      </c>
      <c r="C959" s="3" t="s">
        <v>876</v>
      </c>
      <c r="D959" s="3" t="s">
        <v>2231</v>
      </c>
      <c r="E959" s="3" t="s">
        <v>2232</v>
      </c>
      <c r="F959" s="3" t="s">
        <v>2240</v>
      </c>
      <c r="G959" s="3" t="s">
        <v>22</v>
      </c>
      <c r="H959" s="3" t="s">
        <v>2231</v>
      </c>
      <c r="I959" s="3" t="s">
        <v>2234</v>
      </c>
      <c r="J959" s="3" t="s">
        <v>2241</v>
      </c>
      <c r="K959" s="3" t="s">
        <v>22</v>
      </c>
      <c r="L959" s="4">
        <v>0.2</v>
      </c>
      <c r="M959" s="5">
        <v>0.23</v>
      </c>
      <c r="N959" s="6">
        <v>0.15</v>
      </c>
      <c r="O959" s="6">
        <v>0.05000000000000002</v>
      </c>
      <c r="P959" s="6">
        <v>0.19</v>
      </c>
      <c r="Q959" s="6">
        <v>0.2</v>
      </c>
      <c r="R959" s="6">
        <v>0.22000000000000003</v>
      </c>
    </row>
    <row r="960" ht="15.75" customHeight="1">
      <c r="A960" s="3">
        <v>2357.0</v>
      </c>
      <c r="B960" s="3" t="s">
        <v>2035</v>
      </c>
      <c r="C960" s="3" t="s">
        <v>876</v>
      </c>
      <c r="D960" s="3" t="s">
        <v>2231</v>
      </c>
      <c r="E960" s="3" t="s">
        <v>2232</v>
      </c>
      <c r="F960" s="3" t="s">
        <v>2242</v>
      </c>
      <c r="G960" s="3" t="s">
        <v>22</v>
      </c>
      <c r="H960" s="3" t="s">
        <v>2231</v>
      </c>
      <c r="I960" s="3" t="s">
        <v>2234</v>
      </c>
      <c r="J960" s="3" t="s">
        <v>2243</v>
      </c>
      <c r="K960" s="3" t="s">
        <v>22</v>
      </c>
      <c r="L960" s="4">
        <v>0.2</v>
      </c>
      <c r="M960" s="5">
        <v>0.23</v>
      </c>
      <c r="N960" s="6">
        <v>0.15</v>
      </c>
      <c r="O960" s="6">
        <v>0.05000000000000002</v>
      </c>
      <c r="P960" s="6">
        <v>0.19</v>
      </c>
      <c r="Q960" s="6">
        <v>0.2</v>
      </c>
      <c r="R960" s="6">
        <v>0.22000000000000003</v>
      </c>
    </row>
    <row r="961" ht="15.75" customHeight="1">
      <c r="A961" s="3">
        <v>2358.0</v>
      </c>
      <c r="B961" s="3" t="s">
        <v>2035</v>
      </c>
      <c r="C961" s="3" t="s">
        <v>876</v>
      </c>
      <c r="D961" s="3" t="s">
        <v>2231</v>
      </c>
      <c r="E961" s="3" t="s">
        <v>2232</v>
      </c>
      <c r="F961" s="3" t="s">
        <v>2244</v>
      </c>
      <c r="G961" s="3" t="s">
        <v>22</v>
      </c>
      <c r="H961" s="3" t="s">
        <v>2231</v>
      </c>
      <c r="I961" s="3" t="s">
        <v>2234</v>
      </c>
      <c r="J961" s="3" t="s">
        <v>2245</v>
      </c>
      <c r="K961" s="3" t="s">
        <v>22</v>
      </c>
      <c r="L961" s="4">
        <v>0.2</v>
      </c>
      <c r="M961" s="5">
        <v>0.23</v>
      </c>
      <c r="N961" s="6">
        <v>0.15</v>
      </c>
      <c r="O961" s="6">
        <v>0.07</v>
      </c>
      <c r="P961" s="6">
        <v>0.21</v>
      </c>
      <c r="Q961" s="6">
        <v>0.22</v>
      </c>
      <c r="R961" s="6">
        <v>0.24200000000000002</v>
      </c>
    </row>
    <row r="962" ht="15.75" customHeight="1">
      <c r="A962" s="3">
        <v>2359.0</v>
      </c>
      <c r="B962" s="3" t="s">
        <v>2035</v>
      </c>
      <c r="C962" s="3" t="s">
        <v>876</v>
      </c>
      <c r="D962" s="3" t="s">
        <v>2231</v>
      </c>
      <c r="E962" s="3" t="s">
        <v>2232</v>
      </c>
      <c r="F962" s="3" t="s">
        <v>2246</v>
      </c>
      <c r="G962" s="3" t="s">
        <v>22</v>
      </c>
      <c r="H962" s="3" t="s">
        <v>2231</v>
      </c>
      <c r="I962" s="3" t="s">
        <v>2234</v>
      </c>
      <c r="J962" s="3" t="s">
        <v>2247</v>
      </c>
      <c r="K962" s="3" t="s">
        <v>22</v>
      </c>
      <c r="L962" s="4">
        <v>0.2</v>
      </c>
      <c r="M962" s="5">
        <v>0.23</v>
      </c>
      <c r="N962" s="6">
        <v>0.15</v>
      </c>
      <c r="O962" s="6">
        <v>0.05000000000000002</v>
      </c>
      <c r="P962" s="6">
        <v>0.19</v>
      </c>
      <c r="Q962" s="6">
        <v>0.2</v>
      </c>
      <c r="R962" s="6">
        <v>0.22000000000000003</v>
      </c>
    </row>
    <row r="963" ht="15.75" customHeight="1">
      <c r="A963" s="3">
        <v>2360.0</v>
      </c>
      <c r="B963" s="3" t="s">
        <v>2035</v>
      </c>
      <c r="C963" s="3" t="s">
        <v>876</v>
      </c>
      <c r="D963" s="3" t="s">
        <v>2231</v>
      </c>
      <c r="E963" s="3" t="s">
        <v>2232</v>
      </c>
      <c r="F963" s="3" t="s">
        <v>2248</v>
      </c>
      <c r="G963" s="3" t="s">
        <v>22</v>
      </c>
      <c r="H963" s="3" t="s">
        <v>2231</v>
      </c>
      <c r="I963" s="3" t="s">
        <v>2234</v>
      </c>
      <c r="J963" s="3" t="s">
        <v>2249</v>
      </c>
      <c r="K963" s="3" t="s">
        <v>22</v>
      </c>
      <c r="L963" s="4">
        <v>0.2</v>
      </c>
      <c r="M963" s="5">
        <v>0.23</v>
      </c>
      <c r="N963" s="6">
        <v>0.1493333333333333</v>
      </c>
      <c r="O963" s="6">
        <v>0.05066666666666672</v>
      </c>
      <c r="P963" s="6">
        <v>0.19</v>
      </c>
      <c r="Q963" s="6">
        <v>0.2</v>
      </c>
      <c r="R963" s="6">
        <v>0.22000000000000003</v>
      </c>
    </row>
    <row r="964" ht="15.75" customHeight="1">
      <c r="A964" s="3">
        <v>2385.0</v>
      </c>
      <c r="B964" s="3" t="s">
        <v>2035</v>
      </c>
      <c r="C964" s="3" t="s">
        <v>876</v>
      </c>
      <c r="D964" s="3" t="s">
        <v>2231</v>
      </c>
      <c r="E964" s="3" t="s">
        <v>2250</v>
      </c>
      <c r="F964" s="3" t="s">
        <v>2251</v>
      </c>
      <c r="G964" s="3" t="s">
        <v>22</v>
      </c>
      <c r="H964" s="3" t="s">
        <v>2231</v>
      </c>
      <c r="I964" s="3" t="s">
        <v>2252</v>
      </c>
      <c r="J964" s="3" t="s">
        <v>2253</v>
      </c>
      <c r="K964" s="3" t="s">
        <v>22</v>
      </c>
      <c r="L964" s="4">
        <v>0.2</v>
      </c>
      <c r="M964" s="5">
        <v>0.23</v>
      </c>
      <c r="N964" s="6">
        <v>0.15</v>
      </c>
      <c r="O964" s="6">
        <v>0.05000000000000002</v>
      </c>
      <c r="P964" s="6">
        <v>0.19</v>
      </c>
      <c r="Q964" s="6">
        <v>0.2</v>
      </c>
      <c r="R964" s="6">
        <v>0.22000000000000003</v>
      </c>
    </row>
    <row r="965" ht="15.75" customHeight="1">
      <c r="A965" s="3">
        <v>2387.0</v>
      </c>
      <c r="B965" s="3" t="s">
        <v>2035</v>
      </c>
      <c r="C965" s="3" t="s">
        <v>876</v>
      </c>
      <c r="D965" s="3" t="s">
        <v>2231</v>
      </c>
      <c r="E965" s="3" t="s">
        <v>2250</v>
      </c>
      <c r="F965" s="3" t="s">
        <v>2254</v>
      </c>
      <c r="G965" s="3" t="s">
        <v>22</v>
      </c>
      <c r="H965" s="3" t="s">
        <v>2231</v>
      </c>
      <c r="I965" s="3" t="s">
        <v>2252</v>
      </c>
      <c r="J965" s="3" t="s">
        <v>2255</v>
      </c>
      <c r="K965" s="3" t="s">
        <v>22</v>
      </c>
      <c r="L965" s="4">
        <v>0.2</v>
      </c>
      <c r="M965" s="5">
        <v>0.23</v>
      </c>
      <c r="N965" s="6">
        <v>0.15</v>
      </c>
      <c r="O965" s="6">
        <v>0.05000000000000002</v>
      </c>
      <c r="P965" s="6">
        <v>0.19</v>
      </c>
      <c r="Q965" s="6">
        <v>0.2</v>
      </c>
      <c r="R965" s="6">
        <v>0.22000000000000003</v>
      </c>
    </row>
    <row r="966" ht="15.75" customHeight="1">
      <c r="A966" s="3">
        <v>2388.0</v>
      </c>
      <c r="B966" s="3" t="s">
        <v>2035</v>
      </c>
      <c r="C966" s="3" t="s">
        <v>876</v>
      </c>
      <c r="D966" s="3" t="s">
        <v>2231</v>
      </c>
      <c r="E966" s="3" t="s">
        <v>2250</v>
      </c>
      <c r="F966" s="3" t="s">
        <v>2256</v>
      </c>
      <c r="G966" s="3" t="s">
        <v>22</v>
      </c>
      <c r="H966" s="3" t="s">
        <v>2231</v>
      </c>
      <c r="I966" s="3" t="s">
        <v>2252</v>
      </c>
      <c r="J966" s="3" t="s">
        <v>2257</v>
      </c>
      <c r="K966" s="3" t="s">
        <v>22</v>
      </c>
      <c r="L966" s="4">
        <v>0.2</v>
      </c>
      <c r="M966" s="5">
        <v>0.23</v>
      </c>
      <c r="N966" s="6">
        <v>0.15</v>
      </c>
      <c r="O966" s="6">
        <v>0.05000000000000002</v>
      </c>
      <c r="P966" s="6">
        <v>0.19</v>
      </c>
      <c r="Q966" s="6">
        <v>0.2</v>
      </c>
      <c r="R966" s="6">
        <v>0.22000000000000003</v>
      </c>
    </row>
    <row r="967" ht="15.75" customHeight="1">
      <c r="A967" s="3">
        <v>2389.0</v>
      </c>
      <c r="B967" s="3" t="s">
        <v>2035</v>
      </c>
      <c r="C967" s="3" t="s">
        <v>876</v>
      </c>
      <c r="D967" s="3" t="s">
        <v>2231</v>
      </c>
      <c r="E967" s="3" t="s">
        <v>2250</v>
      </c>
      <c r="F967" s="3" t="s">
        <v>2258</v>
      </c>
      <c r="G967" s="3" t="s">
        <v>22</v>
      </c>
      <c r="H967" s="3" t="s">
        <v>2231</v>
      </c>
      <c r="I967" s="3" t="s">
        <v>2252</v>
      </c>
      <c r="J967" s="3" t="s">
        <v>2259</v>
      </c>
      <c r="K967" s="3" t="s">
        <v>22</v>
      </c>
      <c r="L967" s="4">
        <v>0.2</v>
      </c>
      <c r="M967" s="5">
        <v>0.23</v>
      </c>
      <c r="N967" s="6">
        <v>0.15</v>
      </c>
      <c r="O967" s="6">
        <v>0.05000000000000002</v>
      </c>
      <c r="P967" s="6">
        <v>0.19</v>
      </c>
      <c r="Q967" s="6">
        <v>0.2</v>
      </c>
      <c r="R967" s="6">
        <v>0.22000000000000003</v>
      </c>
    </row>
    <row r="968" ht="15.75" customHeight="1">
      <c r="A968" s="3">
        <v>2589.0</v>
      </c>
      <c r="B968" s="3" t="s">
        <v>2035</v>
      </c>
      <c r="C968" s="3" t="s">
        <v>876</v>
      </c>
      <c r="D968" s="3" t="s">
        <v>2231</v>
      </c>
      <c r="E968" s="3" t="s">
        <v>2250</v>
      </c>
      <c r="F968" s="3" t="s">
        <v>2260</v>
      </c>
      <c r="G968" s="3" t="s">
        <v>22</v>
      </c>
      <c r="H968" s="3" t="s">
        <v>2231</v>
      </c>
      <c r="I968" s="3" t="s">
        <v>2252</v>
      </c>
      <c r="J968" s="3" t="s">
        <v>2261</v>
      </c>
      <c r="K968" s="3" t="s">
        <v>22</v>
      </c>
      <c r="L968" s="4">
        <v>0.2</v>
      </c>
      <c r="M968" s="5">
        <v>0.23</v>
      </c>
      <c r="N968" s="6">
        <v>0.15</v>
      </c>
      <c r="O968" s="6">
        <v>0.05000000000000002</v>
      </c>
      <c r="P968" s="6">
        <v>0.19</v>
      </c>
      <c r="Q968" s="6">
        <v>0.2</v>
      </c>
      <c r="R968" s="6">
        <v>0.22000000000000003</v>
      </c>
    </row>
    <row r="969" ht="15.75" customHeight="1">
      <c r="A969" s="3">
        <v>2590.0</v>
      </c>
      <c r="B969" s="3" t="s">
        <v>2035</v>
      </c>
      <c r="C969" s="3" t="s">
        <v>876</v>
      </c>
      <c r="D969" s="3" t="s">
        <v>2231</v>
      </c>
      <c r="E969" s="3" t="s">
        <v>2250</v>
      </c>
      <c r="F969" s="3" t="s">
        <v>2262</v>
      </c>
      <c r="G969" s="3" t="s">
        <v>22</v>
      </c>
      <c r="H969" s="3" t="s">
        <v>2231</v>
      </c>
      <c r="I969" s="3" t="s">
        <v>2252</v>
      </c>
      <c r="J969" s="3" t="s">
        <v>2263</v>
      </c>
      <c r="K969" s="3" t="s">
        <v>22</v>
      </c>
      <c r="L969" s="4">
        <v>0.2</v>
      </c>
      <c r="M969" s="5">
        <v>0.23</v>
      </c>
      <c r="N969" s="6">
        <v>0.1493333333333333</v>
      </c>
      <c r="O969" s="6">
        <v>0.05066666666666672</v>
      </c>
      <c r="P969" s="6">
        <v>0.19</v>
      </c>
      <c r="Q969" s="6">
        <v>0.2</v>
      </c>
      <c r="R969" s="6">
        <v>0.22000000000000003</v>
      </c>
    </row>
    <row r="970" ht="15.75" customHeight="1">
      <c r="A970" s="3">
        <v>2591.0</v>
      </c>
      <c r="B970" s="3" t="s">
        <v>2035</v>
      </c>
      <c r="C970" s="3" t="s">
        <v>876</v>
      </c>
      <c r="D970" s="3" t="s">
        <v>2231</v>
      </c>
      <c r="E970" s="3" t="s">
        <v>2232</v>
      </c>
      <c r="F970" s="3" t="s">
        <v>2264</v>
      </c>
      <c r="G970" s="3" t="s">
        <v>22</v>
      </c>
      <c r="H970" s="3" t="s">
        <v>2231</v>
      </c>
      <c r="I970" s="3" t="s">
        <v>2234</v>
      </c>
      <c r="J970" s="3" t="s">
        <v>2265</v>
      </c>
      <c r="K970" s="3" t="s">
        <v>22</v>
      </c>
      <c r="L970" s="4">
        <v>0.2</v>
      </c>
      <c r="M970" s="5">
        <v>0.23</v>
      </c>
      <c r="N970" s="6">
        <v>0.1493333333333333</v>
      </c>
      <c r="O970" s="6">
        <v>0.05066666666666672</v>
      </c>
      <c r="P970" s="6">
        <v>0.19</v>
      </c>
      <c r="Q970" s="6">
        <v>0.2</v>
      </c>
      <c r="R970" s="6">
        <v>0.22000000000000003</v>
      </c>
    </row>
    <row r="971" ht="15.75" customHeight="1">
      <c r="A971" s="3">
        <v>1435.0</v>
      </c>
      <c r="B971" s="3" t="s">
        <v>2035</v>
      </c>
      <c r="C971" s="3" t="s">
        <v>876</v>
      </c>
      <c r="D971" s="3" t="s">
        <v>2266</v>
      </c>
      <c r="E971" s="3" t="s">
        <v>2267</v>
      </c>
      <c r="F971" s="3" t="s">
        <v>2268</v>
      </c>
      <c r="G971" s="3" t="s">
        <v>22</v>
      </c>
      <c r="H971" s="3" t="s">
        <v>2266</v>
      </c>
      <c r="I971" s="3" t="s">
        <v>2269</v>
      </c>
      <c r="J971" s="3" t="s">
        <v>2270</v>
      </c>
      <c r="K971" s="3" t="s">
        <v>22</v>
      </c>
      <c r="L971" s="4">
        <v>0.2</v>
      </c>
      <c r="M971" s="5">
        <v>0.23</v>
      </c>
      <c r="N971" s="6">
        <v>0.15</v>
      </c>
      <c r="O971" s="6">
        <v>0.05000000000000002</v>
      </c>
      <c r="P971" s="6">
        <v>0.19</v>
      </c>
      <c r="Q971" s="6">
        <v>0.2</v>
      </c>
      <c r="R971" s="6">
        <v>0.22000000000000003</v>
      </c>
    </row>
    <row r="972" ht="15.75" customHeight="1">
      <c r="A972" s="3">
        <v>1437.0</v>
      </c>
      <c r="B972" s="3" t="s">
        <v>2035</v>
      </c>
      <c r="C972" s="3" t="s">
        <v>876</v>
      </c>
      <c r="D972" s="3" t="s">
        <v>2266</v>
      </c>
      <c r="E972" s="3" t="s">
        <v>2271</v>
      </c>
      <c r="F972" s="3" t="s">
        <v>2271</v>
      </c>
      <c r="G972" s="3" t="s">
        <v>22</v>
      </c>
      <c r="H972" s="3" t="s">
        <v>2266</v>
      </c>
      <c r="I972" s="3" t="s">
        <v>2272</v>
      </c>
      <c r="J972" s="3" t="s">
        <v>2273</v>
      </c>
      <c r="K972" s="3" t="s">
        <v>22</v>
      </c>
      <c r="L972" s="4">
        <v>0.2</v>
      </c>
      <c r="M972" s="5">
        <v>0.23</v>
      </c>
      <c r="N972" s="6">
        <v>0.14</v>
      </c>
      <c r="O972" s="6">
        <v>0.06</v>
      </c>
      <c r="P972" s="6">
        <v>0.19</v>
      </c>
      <c r="Q972" s="6">
        <v>0.2</v>
      </c>
      <c r="R972" s="6">
        <v>0.22000000000000003</v>
      </c>
    </row>
    <row r="973" ht="15.75" customHeight="1">
      <c r="A973" s="3">
        <v>2533.0</v>
      </c>
      <c r="B973" s="3" t="s">
        <v>2035</v>
      </c>
      <c r="C973" s="3" t="s">
        <v>876</v>
      </c>
      <c r="D973" s="3" t="s">
        <v>2266</v>
      </c>
      <c r="E973" s="3" t="s">
        <v>2267</v>
      </c>
      <c r="F973" s="3" t="s">
        <v>2274</v>
      </c>
      <c r="G973" s="3" t="s">
        <v>22</v>
      </c>
      <c r="H973" s="3" t="s">
        <v>2266</v>
      </c>
      <c r="I973" s="3" t="s">
        <v>2269</v>
      </c>
      <c r="J973" s="3" t="s">
        <v>2275</v>
      </c>
      <c r="K973" s="3" t="s">
        <v>22</v>
      </c>
      <c r="L973" s="4">
        <v>0.2</v>
      </c>
      <c r="M973" s="5">
        <v>0.23</v>
      </c>
      <c r="N973" s="6">
        <v>0.15</v>
      </c>
      <c r="O973" s="6">
        <v>0.05000000000000002</v>
      </c>
      <c r="P973" s="6">
        <v>0.19</v>
      </c>
      <c r="Q973" s="6">
        <v>0.2</v>
      </c>
      <c r="R973" s="6">
        <v>0.22000000000000003</v>
      </c>
    </row>
    <row r="974" ht="15.75" customHeight="1">
      <c r="A974" s="3">
        <v>2659.0</v>
      </c>
      <c r="B974" s="3" t="s">
        <v>2035</v>
      </c>
      <c r="C974" s="3" t="s">
        <v>876</v>
      </c>
      <c r="D974" s="3" t="s">
        <v>2266</v>
      </c>
      <c r="E974" s="3" t="s">
        <v>2276</v>
      </c>
      <c r="F974" s="3" t="s">
        <v>2277</v>
      </c>
      <c r="G974" s="3" t="s">
        <v>22</v>
      </c>
      <c r="H974" s="3" t="s">
        <v>2266</v>
      </c>
      <c r="I974" s="3" t="s">
        <v>2278</v>
      </c>
      <c r="J974" s="3" t="s">
        <v>2279</v>
      </c>
      <c r="K974" s="3" t="s">
        <v>22</v>
      </c>
      <c r="L974" s="4">
        <v>0.22</v>
      </c>
      <c r="M974" s="5">
        <v>0.23</v>
      </c>
      <c r="N974" s="6">
        <v>0.15</v>
      </c>
      <c r="O974" s="6">
        <v>0.05000000000000002</v>
      </c>
      <c r="P974" s="6">
        <v>0.19</v>
      </c>
      <c r="Q974" s="6">
        <v>0.2</v>
      </c>
      <c r="R974" s="6">
        <v>0.22000000000000003</v>
      </c>
    </row>
    <row r="975" ht="15.75" customHeight="1">
      <c r="A975" s="3">
        <v>2739.0</v>
      </c>
      <c r="B975" s="3" t="s">
        <v>2035</v>
      </c>
      <c r="C975" s="3" t="s">
        <v>876</v>
      </c>
      <c r="D975" s="3" t="s">
        <v>2266</v>
      </c>
      <c r="E975" s="3" t="s">
        <v>2267</v>
      </c>
      <c r="F975" s="3" t="s">
        <v>2280</v>
      </c>
      <c r="G975" s="3" t="s">
        <v>22</v>
      </c>
      <c r="H975" s="3" t="s">
        <v>2266</v>
      </c>
      <c r="I975" s="3" t="s">
        <v>2269</v>
      </c>
      <c r="J975" s="3" t="s">
        <v>2281</v>
      </c>
      <c r="K975" s="3" t="s">
        <v>22</v>
      </c>
      <c r="L975" s="4">
        <v>0.2</v>
      </c>
      <c r="M975" s="5">
        <v>0.23</v>
      </c>
      <c r="N975" s="6">
        <v>0.14500000000000002</v>
      </c>
      <c r="O975" s="6">
        <v>0.05499999999999999</v>
      </c>
      <c r="P975" s="6">
        <v>0.19</v>
      </c>
      <c r="Q975" s="6">
        <v>0.2</v>
      </c>
      <c r="R975" s="6">
        <v>0.22000000000000003</v>
      </c>
    </row>
    <row r="976" ht="15.75" customHeight="1">
      <c r="A976" s="3">
        <v>2789.0</v>
      </c>
      <c r="B976" s="3" t="s">
        <v>2035</v>
      </c>
      <c r="C976" s="3" t="s">
        <v>876</v>
      </c>
      <c r="D976" s="3" t="s">
        <v>2266</v>
      </c>
      <c r="E976" s="3" t="s">
        <v>2282</v>
      </c>
      <c r="F976" s="3" t="s">
        <v>22</v>
      </c>
      <c r="G976" s="3" t="s">
        <v>22</v>
      </c>
      <c r="H976" s="3" t="s">
        <v>2266</v>
      </c>
      <c r="I976" s="3" t="s">
        <v>2283</v>
      </c>
      <c r="J976" s="3" t="s">
        <v>22</v>
      </c>
      <c r="K976" s="3" t="s">
        <v>22</v>
      </c>
      <c r="L976" s="4">
        <v>0.2</v>
      </c>
      <c r="M976" s="5">
        <v>0.23</v>
      </c>
      <c r="N976" s="6">
        <v>0.13</v>
      </c>
      <c r="O976" s="6">
        <v>0.07</v>
      </c>
      <c r="P976" s="6">
        <v>0.19</v>
      </c>
      <c r="Q976" s="6">
        <v>0.2</v>
      </c>
      <c r="R976" s="6">
        <v>0.22000000000000003</v>
      </c>
    </row>
    <row r="977" ht="15.75" customHeight="1">
      <c r="A977" s="3">
        <v>2795.0</v>
      </c>
      <c r="B977" s="3" t="s">
        <v>2035</v>
      </c>
      <c r="C977" s="3" t="s">
        <v>876</v>
      </c>
      <c r="D977" s="3" t="s">
        <v>2266</v>
      </c>
      <c r="E977" s="3" t="s">
        <v>2267</v>
      </c>
      <c r="F977" s="3" t="s">
        <v>2284</v>
      </c>
      <c r="G977" s="3" t="s">
        <v>22</v>
      </c>
      <c r="H977" s="3" t="s">
        <v>2266</v>
      </c>
      <c r="I977" s="3" t="s">
        <v>2269</v>
      </c>
      <c r="J977" s="3" t="s">
        <v>2285</v>
      </c>
      <c r="K977" s="3" t="s">
        <v>22</v>
      </c>
      <c r="L977" s="4">
        <v>0.2</v>
      </c>
      <c r="M977" s="5">
        <v>0.23</v>
      </c>
      <c r="N977" s="6">
        <v>0.15</v>
      </c>
      <c r="O977" s="6">
        <v>0.05000000000000002</v>
      </c>
      <c r="P977" s="6">
        <v>0.19</v>
      </c>
      <c r="Q977" s="6">
        <v>0.2</v>
      </c>
      <c r="R977" s="6">
        <v>0.22000000000000003</v>
      </c>
    </row>
    <row r="978" ht="15.75" customHeight="1">
      <c r="A978" s="3">
        <v>2797.0</v>
      </c>
      <c r="B978" s="3" t="s">
        <v>2035</v>
      </c>
      <c r="C978" s="3" t="s">
        <v>876</v>
      </c>
      <c r="D978" s="3" t="s">
        <v>2266</v>
      </c>
      <c r="E978" s="3" t="s">
        <v>2267</v>
      </c>
      <c r="F978" s="3" t="s">
        <v>2286</v>
      </c>
      <c r="G978" s="3" t="s">
        <v>22</v>
      </c>
      <c r="H978" s="3" t="s">
        <v>2266</v>
      </c>
      <c r="I978" s="3" t="s">
        <v>2269</v>
      </c>
      <c r="J978" s="3" t="s">
        <v>2287</v>
      </c>
      <c r="K978" s="3" t="s">
        <v>22</v>
      </c>
      <c r="L978" s="4">
        <v>0.2</v>
      </c>
      <c r="M978" s="5">
        <v>0.23</v>
      </c>
      <c r="N978" s="6">
        <v>0.14</v>
      </c>
      <c r="O978" s="6">
        <v>0.06</v>
      </c>
      <c r="P978" s="6">
        <v>0.19</v>
      </c>
      <c r="Q978" s="6">
        <v>0.2</v>
      </c>
      <c r="R978" s="6">
        <v>0.22000000000000003</v>
      </c>
    </row>
    <row r="979" ht="15.75" customHeight="1">
      <c r="A979" s="3">
        <v>2798.0</v>
      </c>
      <c r="B979" s="3" t="s">
        <v>2035</v>
      </c>
      <c r="C979" s="3" t="s">
        <v>876</v>
      </c>
      <c r="D979" s="3" t="s">
        <v>2266</v>
      </c>
      <c r="E979" s="3" t="s">
        <v>2267</v>
      </c>
      <c r="F979" s="3" t="s">
        <v>2288</v>
      </c>
      <c r="G979" s="3" t="s">
        <v>22</v>
      </c>
      <c r="H979" s="3" t="s">
        <v>2266</v>
      </c>
      <c r="I979" s="3" t="s">
        <v>2269</v>
      </c>
      <c r="J979" s="3" t="s">
        <v>2289</v>
      </c>
      <c r="K979" s="3" t="s">
        <v>22</v>
      </c>
      <c r="L979" s="4">
        <v>0.2</v>
      </c>
      <c r="M979" s="5">
        <v>0.23</v>
      </c>
      <c r="N979" s="6">
        <v>0.15</v>
      </c>
      <c r="O979" s="6">
        <v>0.05000000000000002</v>
      </c>
      <c r="P979" s="6">
        <v>0.19</v>
      </c>
      <c r="Q979" s="6">
        <v>0.2</v>
      </c>
      <c r="R979" s="6">
        <v>0.22000000000000003</v>
      </c>
    </row>
    <row r="980" ht="15.75" customHeight="1">
      <c r="A980" s="3">
        <v>2799.0</v>
      </c>
      <c r="B980" s="3" t="s">
        <v>2035</v>
      </c>
      <c r="C980" s="3" t="s">
        <v>876</v>
      </c>
      <c r="D980" s="3" t="s">
        <v>2266</v>
      </c>
      <c r="E980" s="3" t="s">
        <v>2267</v>
      </c>
      <c r="F980" s="3" t="s">
        <v>2290</v>
      </c>
      <c r="G980" s="3" t="s">
        <v>22</v>
      </c>
      <c r="H980" s="3" t="s">
        <v>2266</v>
      </c>
      <c r="I980" s="3" t="s">
        <v>2269</v>
      </c>
      <c r="J980" s="3" t="s">
        <v>2291</v>
      </c>
      <c r="K980" s="3" t="s">
        <v>22</v>
      </c>
      <c r="L980" s="4">
        <v>0.2</v>
      </c>
      <c r="M980" s="5">
        <v>0.23</v>
      </c>
      <c r="N980" s="6">
        <v>0.14500000000000002</v>
      </c>
      <c r="O980" s="6">
        <v>0.05499999999999999</v>
      </c>
      <c r="P980" s="6">
        <v>0.19</v>
      </c>
      <c r="Q980" s="6">
        <v>0.2</v>
      </c>
      <c r="R980" s="6">
        <v>0.22000000000000003</v>
      </c>
    </row>
    <row r="981" ht="15.75" customHeight="1">
      <c r="A981" s="3">
        <v>2800.0</v>
      </c>
      <c r="B981" s="3" t="s">
        <v>2035</v>
      </c>
      <c r="C981" s="3" t="s">
        <v>876</v>
      </c>
      <c r="D981" s="3" t="s">
        <v>2266</v>
      </c>
      <c r="E981" s="3" t="s">
        <v>2267</v>
      </c>
      <c r="F981" s="3" t="s">
        <v>2292</v>
      </c>
      <c r="G981" s="3" t="s">
        <v>22</v>
      </c>
      <c r="H981" s="3" t="s">
        <v>2266</v>
      </c>
      <c r="I981" s="3" t="s">
        <v>2269</v>
      </c>
      <c r="J981" s="3" t="s">
        <v>2293</v>
      </c>
      <c r="K981" s="3" t="s">
        <v>22</v>
      </c>
      <c r="L981" s="4">
        <v>0.2</v>
      </c>
      <c r="M981" s="5">
        <v>0.23</v>
      </c>
      <c r="N981" s="6">
        <v>0.15</v>
      </c>
      <c r="O981" s="6">
        <v>0.05000000000000002</v>
      </c>
      <c r="P981" s="6">
        <v>0.19</v>
      </c>
      <c r="Q981" s="6">
        <v>0.2</v>
      </c>
      <c r="R981" s="6">
        <v>0.22000000000000003</v>
      </c>
    </row>
    <row r="982" ht="15.75" customHeight="1">
      <c r="A982" s="3">
        <v>2801.0</v>
      </c>
      <c r="B982" s="3" t="s">
        <v>2035</v>
      </c>
      <c r="C982" s="3" t="s">
        <v>876</v>
      </c>
      <c r="D982" s="3" t="s">
        <v>2266</v>
      </c>
      <c r="E982" s="3" t="s">
        <v>2267</v>
      </c>
      <c r="F982" s="3" t="s">
        <v>2294</v>
      </c>
      <c r="G982" s="3" t="s">
        <v>22</v>
      </c>
      <c r="H982" s="3" t="s">
        <v>2266</v>
      </c>
      <c r="I982" s="3" t="s">
        <v>2269</v>
      </c>
      <c r="J982" s="3" t="s">
        <v>2295</v>
      </c>
      <c r="K982" s="3" t="s">
        <v>22</v>
      </c>
      <c r="L982" s="4">
        <v>0.2</v>
      </c>
      <c r="M982" s="5">
        <v>0.23</v>
      </c>
      <c r="N982" s="6">
        <v>0.15</v>
      </c>
      <c r="O982" s="6">
        <v>0.05000000000000002</v>
      </c>
      <c r="P982" s="6">
        <v>0.19</v>
      </c>
      <c r="Q982" s="6">
        <v>0.2</v>
      </c>
      <c r="R982" s="6">
        <v>0.22000000000000003</v>
      </c>
    </row>
    <row r="983" ht="15.75" customHeight="1">
      <c r="A983" s="3">
        <v>2802.0</v>
      </c>
      <c r="B983" s="3" t="s">
        <v>2035</v>
      </c>
      <c r="C983" s="3" t="s">
        <v>876</v>
      </c>
      <c r="D983" s="3" t="s">
        <v>2266</v>
      </c>
      <c r="E983" s="3" t="s">
        <v>2267</v>
      </c>
      <c r="F983" s="3" t="s">
        <v>2296</v>
      </c>
      <c r="G983" s="3" t="s">
        <v>22</v>
      </c>
      <c r="H983" s="3" t="s">
        <v>2266</v>
      </c>
      <c r="I983" s="3" t="s">
        <v>2269</v>
      </c>
      <c r="J983" s="3" t="s">
        <v>2297</v>
      </c>
      <c r="K983" s="3" t="s">
        <v>22</v>
      </c>
      <c r="L983" s="4">
        <v>0.2</v>
      </c>
      <c r="M983" s="5">
        <v>0.23</v>
      </c>
      <c r="N983" s="6">
        <v>0.15</v>
      </c>
      <c r="O983" s="6">
        <v>0.05000000000000002</v>
      </c>
      <c r="P983" s="6">
        <v>0.19</v>
      </c>
      <c r="Q983" s="6">
        <v>0.2</v>
      </c>
      <c r="R983" s="6">
        <v>0.22000000000000003</v>
      </c>
    </row>
    <row r="984" ht="15.75" customHeight="1">
      <c r="A984" s="3">
        <v>2803.0</v>
      </c>
      <c r="B984" s="3" t="s">
        <v>2035</v>
      </c>
      <c r="C984" s="3" t="s">
        <v>876</v>
      </c>
      <c r="D984" s="3" t="s">
        <v>2266</v>
      </c>
      <c r="E984" s="3" t="s">
        <v>2267</v>
      </c>
      <c r="F984" s="3" t="s">
        <v>2298</v>
      </c>
      <c r="G984" s="3" t="s">
        <v>22</v>
      </c>
      <c r="H984" s="3" t="s">
        <v>2266</v>
      </c>
      <c r="I984" s="3" t="s">
        <v>2269</v>
      </c>
      <c r="J984" s="3" t="s">
        <v>2299</v>
      </c>
      <c r="K984" s="3" t="s">
        <v>22</v>
      </c>
      <c r="L984" s="4">
        <v>0.2</v>
      </c>
      <c r="M984" s="5">
        <v>0.23</v>
      </c>
      <c r="N984" s="6">
        <v>0.15</v>
      </c>
      <c r="O984" s="6">
        <v>0.05000000000000002</v>
      </c>
      <c r="P984" s="6">
        <v>0.19</v>
      </c>
      <c r="Q984" s="6">
        <v>0.2</v>
      </c>
      <c r="R984" s="6">
        <v>0.22000000000000003</v>
      </c>
    </row>
    <row r="985" ht="15.75" customHeight="1">
      <c r="A985" s="3">
        <v>2804.0</v>
      </c>
      <c r="B985" s="3" t="s">
        <v>2035</v>
      </c>
      <c r="C985" s="3" t="s">
        <v>876</v>
      </c>
      <c r="D985" s="3" t="s">
        <v>2266</v>
      </c>
      <c r="E985" s="3" t="s">
        <v>2267</v>
      </c>
      <c r="F985" s="3" t="s">
        <v>2300</v>
      </c>
      <c r="G985" s="3" t="s">
        <v>22</v>
      </c>
      <c r="H985" s="3" t="s">
        <v>2266</v>
      </c>
      <c r="I985" s="3" t="s">
        <v>2269</v>
      </c>
      <c r="J985" s="3" t="s">
        <v>2301</v>
      </c>
      <c r="K985" s="3" t="s">
        <v>22</v>
      </c>
      <c r="L985" s="4">
        <v>0.2</v>
      </c>
      <c r="M985" s="5">
        <v>0.23</v>
      </c>
      <c r="N985" s="6">
        <v>0.15</v>
      </c>
      <c r="O985" s="6">
        <v>0.05000000000000002</v>
      </c>
      <c r="P985" s="6">
        <v>0.19</v>
      </c>
      <c r="Q985" s="6">
        <v>0.2</v>
      </c>
      <c r="R985" s="6">
        <v>0.22000000000000003</v>
      </c>
    </row>
    <row r="986" ht="15.75" customHeight="1">
      <c r="A986" s="3">
        <v>2805.0</v>
      </c>
      <c r="B986" s="3" t="s">
        <v>2035</v>
      </c>
      <c r="C986" s="3" t="s">
        <v>876</v>
      </c>
      <c r="D986" s="3" t="s">
        <v>2266</v>
      </c>
      <c r="E986" s="3" t="s">
        <v>2267</v>
      </c>
      <c r="F986" s="3" t="s">
        <v>2302</v>
      </c>
      <c r="G986" s="3" t="s">
        <v>22</v>
      </c>
      <c r="H986" s="3" t="s">
        <v>2266</v>
      </c>
      <c r="I986" s="3" t="s">
        <v>2269</v>
      </c>
      <c r="J986" s="3" t="s">
        <v>2303</v>
      </c>
      <c r="K986" s="3" t="s">
        <v>22</v>
      </c>
      <c r="L986" s="4">
        <v>0.2</v>
      </c>
      <c r="M986" s="5">
        <v>0.23</v>
      </c>
      <c r="N986" s="6">
        <v>0.15</v>
      </c>
      <c r="O986" s="6">
        <v>0.05000000000000002</v>
      </c>
      <c r="P986" s="6">
        <v>0.19</v>
      </c>
      <c r="Q986" s="6">
        <v>0.2</v>
      </c>
      <c r="R986" s="6">
        <v>0.22000000000000003</v>
      </c>
    </row>
    <row r="987" ht="15.75" customHeight="1">
      <c r="A987" s="3">
        <v>2806.0</v>
      </c>
      <c r="B987" s="3" t="s">
        <v>2035</v>
      </c>
      <c r="C987" s="3" t="s">
        <v>876</v>
      </c>
      <c r="D987" s="3" t="s">
        <v>2266</v>
      </c>
      <c r="E987" s="3" t="s">
        <v>2267</v>
      </c>
      <c r="F987" s="3" t="s">
        <v>2304</v>
      </c>
      <c r="G987" s="3" t="s">
        <v>22</v>
      </c>
      <c r="H987" s="3" t="s">
        <v>2266</v>
      </c>
      <c r="I987" s="3" t="s">
        <v>2269</v>
      </c>
      <c r="J987" s="3" t="s">
        <v>2305</v>
      </c>
      <c r="K987" s="3" t="s">
        <v>22</v>
      </c>
      <c r="L987" s="4">
        <v>0.2</v>
      </c>
      <c r="M987" s="5">
        <v>0.23</v>
      </c>
      <c r="N987" s="6">
        <v>0.15</v>
      </c>
      <c r="O987" s="6">
        <v>0.05000000000000002</v>
      </c>
      <c r="P987" s="6">
        <v>0.19</v>
      </c>
      <c r="Q987" s="6">
        <v>0.2</v>
      </c>
      <c r="R987" s="6">
        <v>0.22000000000000003</v>
      </c>
    </row>
    <row r="988" ht="15.75" customHeight="1">
      <c r="A988" s="3">
        <v>2807.0</v>
      </c>
      <c r="B988" s="3" t="s">
        <v>2035</v>
      </c>
      <c r="C988" s="3" t="s">
        <v>876</v>
      </c>
      <c r="D988" s="3" t="s">
        <v>2266</v>
      </c>
      <c r="E988" s="3" t="s">
        <v>2267</v>
      </c>
      <c r="F988" s="3" t="s">
        <v>2306</v>
      </c>
      <c r="G988" s="3" t="s">
        <v>22</v>
      </c>
      <c r="H988" s="3" t="s">
        <v>2266</v>
      </c>
      <c r="I988" s="3" t="s">
        <v>2269</v>
      </c>
      <c r="J988" s="3" t="s">
        <v>2307</v>
      </c>
      <c r="K988" s="3" t="s">
        <v>22</v>
      </c>
      <c r="L988" s="4">
        <v>0.2</v>
      </c>
      <c r="M988" s="5">
        <v>0.23</v>
      </c>
      <c r="N988" s="6">
        <v>0.15</v>
      </c>
      <c r="O988" s="6">
        <v>0.05000000000000002</v>
      </c>
      <c r="P988" s="6">
        <v>0.19</v>
      </c>
      <c r="Q988" s="6">
        <v>0.2</v>
      </c>
      <c r="R988" s="6">
        <v>0.22000000000000003</v>
      </c>
    </row>
    <row r="989" ht="15.75" customHeight="1">
      <c r="A989" s="3">
        <v>2808.0</v>
      </c>
      <c r="B989" s="3" t="s">
        <v>2035</v>
      </c>
      <c r="C989" s="3" t="s">
        <v>876</v>
      </c>
      <c r="D989" s="3" t="s">
        <v>2266</v>
      </c>
      <c r="E989" s="3" t="s">
        <v>2276</v>
      </c>
      <c r="F989" s="3" t="s">
        <v>2308</v>
      </c>
      <c r="G989" s="3" t="s">
        <v>22</v>
      </c>
      <c r="H989" s="3" t="s">
        <v>2266</v>
      </c>
      <c r="I989" s="3" t="s">
        <v>2278</v>
      </c>
      <c r="J989" s="3" t="s">
        <v>2309</v>
      </c>
      <c r="K989" s="3" t="s">
        <v>22</v>
      </c>
      <c r="L989" s="4">
        <v>0.2</v>
      </c>
      <c r="M989" s="5">
        <v>0.23</v>
      </c>
      <c r="N989" s="6">
        <v>0.15</v>
      </c>
      <c r="O989" s="6">
        <v>0.05000000000000002</v>
      </c>
      <c r="P989" s="6">
        <v>0.19</v>
      </c>
      <c r="Q989" s="6">
        <v>0.2</v>
      </c>
      <c r="R989" s="6">
        <v>0.22000000000000003</v>
      </c>
    </row>
    <row r="990" ht="15.75" customHeight="1">
      <c r="A990" s="3">
        <v>2811.0</v>
      </c>
      <c r="B990" s="3" t="s">
        <v>2035</v>
      </c>
      <c r="C990" s="3" t="s">
        <v>876</v>
      </c>
      <c r="D990" s="3" t="s">
        <v>2266</v>
      </c>
      <c r="E990" s="3" t="s">
        <v>2271</v>
      </c>
      <c r="F990" s="3" t="s">
        <v>2310</v>
      </c>
      <c r="G990" s="3" t="s">
        <v>22</v>
      </c>
      <c r="H990" s="3" t="s">
        <v>2266</v>
      </c>
      <c r="I990" s="3" t="s">
        <v>2272</v>
      </c>
      <c r="J990" s="3" t="s">
        <v>2311</v>
      </c>
      <c r="K990" s="3" t="s">
        <v>22</v>
      </c>
      <c r="L990" s="4">
        <v>0.2</v>
      </c>
      <c r="M990" s="5">
        <v>0.23</v>
      </c>
      <c r="N990" s="6">
        <v>0.15</v>
      </c>
      <c r="O990" s="6">
        <v>0.05000000000000002</v>
      </c>
      <c r="P990" s="6">
        <v>0.19</v>
      </c>
      <c r="Q990" s="6">
        <v>0.2</v>
      </c>
      <c r="R990" s="6">
        <v>0.22000000000000003</v>
      </c>
    </row>
    <row r="991" ht="15.75" customHeight="1">
      <c r="A991" s="3">
        <v>2814.0</v>
      </c>
      <c r="B991" s="3" t="s">
        <v>2035</v>
      </c>
      <c r="C991" s="3" t="s">
        <v>876</v>
      </c>
      <c r="D991" s="3" t="s">
        <v>2266</v>
      </c>
      <c r="E991" s="3" t="s">
        <v>2271</v>
      </c>
      <c r="F991" s="3" t="s">
        <v>2312</v>
      </c>
      <c r="G991" s="3" t="s">
        <v>22</v>
      </c>
      <c r="H991" s="3" t="s">
        <v>2266</v>
      </c>
      <c r="I991" s="3" t="s">
        <v>2272</v>
      </c>
      <c r="J991" s="3" t="s">
        <v>2313</v>
      </c>
      <c r="K991" s="3" t="s">
        <v>22</v>
      </c>
      <c r="L991" s="4">
        <v>0.2</v>
      </c>
      <c r="M991" s="5">
        <v>0.23</v>
      </c>
      <c r="N991" s="6">
        <v>0.14899999999999997</v>
      </c>
      <c r="O991" s="6">
        <v>0.051000000000000045</v>
      </c>
      <c r="P991" s="6">
        <v>0.19</v>
      </c>
      <c r="Q991" s="6">
        <v>0.2</v>
      </c>
      <c r="R991" s="6">
        <v>0.22000000000000003</v>
      </c>
    </row>
    <row r="992" ht="15.75" customHeight="1">
      <c r="A992" s="3">
        <v>2815.0</v>
      </c>
      <c r="B992" s="3" t="s">
        <v>2035</v>
      </c>
      <c r="C992" s="3" t="s">
        <v>876</v>
      </c>
      <c r="D992" s="3" t="s">
        <v>2266</v>
      </c>
      <c r="E992" s="3" t="s">
        <v>2267</v>
      </c>
      <c r="F992" s="3" t="s">
        <v>2314</v>
      </c>
      <c r="G992" s="3" t="s">
        <v>22</v>
      </c>
      <c r="H992" s="3" t="s">
        <v>2266</v>
      </c>
      <c r="I992" s="3" t="s">
        <v>2269</v>
      </c>
      <c r="J992" s="3" t="s">
        <v>2315</v>
      </c>
      <c r="K992" s="3" t="s">
        <v>22</v>
      </c>
      <c r="L992" s="4">
        <v>0.2</v>
      </c>
      <c r="M992" s="5">
        <v>0.23</v>
      </c>
      <c r="N992" s="6">
        <v>0.15</v>
      </c>
      <c r="O992" s="6">
        <v>0.05000000000000002</v>
      </c>
      <c r="P992" s="6">
        <v>0.19</v>
      </c>
      <c r="Q992" s="6">
        <v>0.2</v>
      </c>
      <c r="R992" s="6">
        <v>0.22000000000000003</v>
      </c>
    </row>
    <row r="993" ht="15.75" customHeight="1">
      <c r="A993" s="3">
        <v>2816.0</v>
      </c>
      <c r="B993" s="3" t="s">
        <v>2035</v>
      </c>
      <c r="C993" s="3" t="s">
        <v>876</v>
      </c>
      <c r="D993" s="3" t="s">
        <v>2266</v>
      </c>
      <c r="E993" s="3" t="s">
        <v>2271</v>
      </c>
      <c r="F993" s="3" t="s">
        <v>2316</v>
      </c>
      <c r="G993" s="3" t="s">
        <v>22</v>
      </c>
      <c r="H993" s="3" t="s">
        <v>2266</v>
      </c>
      <c r="I993" s="3" t="s">
        <v>2272</v>
      </c>
      <c r="J993" s="3" t="s">
        <v>2317</v>
      </c>
      <c r="K993" s="3" t="s">
        <v>22</v>
      </c>
      <c r="L993" s="4">
        <v>0.2</v>
      </c>
      <c r="M993" s="5">
        <v>0.23</v>
      </c>
      <c r="N993" s="6">
        <v>0.15</v>
      </c>
      <c r="O993" s="6">
        <v>0.05000000000000002</v>
      </c>
      <c r="P993" s="6">
        <v>0.19</v>
      </c>
      <c r="Q993" s="6">
        <v>0.2</v>
      </c>
      <c r="R993" s="6">
        <v>0.22000000000000003</v>
      </c>
    </row>
    <row r="994" ht="15.75" customHeight="1">
      <c r="A994" s="3">
        <v>2849.0</v>
      </c>
      <c r="B994" s="3" t="s">
        <v>2035</v>
      </c>
      <c r="C994" s="3" t="s">
        <v>876</v>
      </c>
      <c r="D994" s="3" t="s">
        <v>2266</v>
      </c>
      <c r="E994" s="3" t="s">
        <v>2267</v>
      </c>
      <c r="F994" s="3" t="s">
        <v>2318</v>
      </c>
      <c r="G994" s="3" t="s">
        <v>22</v>
      </c>
      <c r="H994" s="3" t="s">
        <v>2266</v>
      </c>
      <c r="I994" s="3" t="s">
        <v>2269</v>
      </c>
      <c r="J994" s="3" t="s">
        <v>2319</v>
      </c>
      <c r="K994" s="3" t="s">
        <v>22</v>
      </c>
      <c r="L994" s="4">
        <v>0.2</v>
      </c>
      <c r="M994" s="5">
        <v>0.23</v>
      </c>
      <c r="N994" s="6">
        <v>0.14</v>
      </c>
      <c r="O994" s="6">
        <v>0.06</v>
      </c>
      <c r="P994" s="6">
        <v>0.19</v>
      </c>
      <c r="Q994" s="6">
        <v>0.2</v>
      </c>
      <c r="R994" s="6">
        <v>0.22000000000000003</v>
      </c>
    </row>
    <row r="995" ht="15.75" customHeight="1">
      <c r="A995" s="3">
        <v>2961.0</v>
      </c>
      <c r="B995" s="3" t="s">
        <v>2035</v>
      </c>
      <c r="C995" s="3" t="s">
        <v>876</v>
      </c>
      <c r="D995" s="3" t="s">
        <v>2266</v>
      </c>
      <c r="E995" s="3" t="s">
        <v>2267</v>
      </c>
      <c r="F995" s="3" t="s">
        <v>2320</v>
      </c>
      <c r="G995" s="3" t="s">
        <v>22</v>
      </c>
      <c r="H995" s="3" t="s">
        <v>2266</v>
      </c>
      <c r="I995" s="3" t="s">
        <v>2269</v>
      </c>
      <c r="J995" s="3" t="s">
        <v>2321</v>
      </c>
      <c r="K995" s="3" t="s">
        <v>22</v>
      </c>
      <c r="L995" s="4">
        <v>0.2</v>
      </c>
      <c r="M995" s="5">
        <v>0.23</v>
      </c>
      <c r="N995" s="6">
        <v>0.15</v>
      </c>
      <c r="O995" s="6">
        <v>0.05000000000000002</v>
      </c>
      <c r="P995" s="6">
        <v>0.19</v>
      </c>
      <c r="Q995" s="6">
        <v>0.2</v>
      </c>
      <c r="R995" s="6">
        <v>0.22000000000000003</v>
      </c>
    </row>
    <row r="996" ht="15.75" customHeight="1">
      <c r="A996" s="3">
        <v>2962.0</v>
      </c>
      <c r="B996" s="3" t="s">
        <v>2035</v>
      </c>
      <c r="C996" s="3" t="s">
        <v>876</v>
      </c>
      <c r="D996" s="3" t="s">
        <v>2266</v>
      </c>
      <c r="E996" s="3" t="s">
        <v>2267</v>
      </c>
      <c r="F996" s="3" t="s">
        <v>2322</v>
      </c>
      <c r="G996" s="3" t="s">
        <v>22</v>
      </c>
      <c r="H996" s="3" t="s">
        <v>2266</v>
      </c>
      <c r="I996" s="3" t="s">
        <v>2269</v>
      </c>
      <c r="J996" s="3" t="s">
        <v>2323</v>
      </c>
      <c r="K996" s="3" t="s">
        <v>22</v>
      </c>
      <c r="L996" s="4">
        <v>0.2</v>
      </c>
      <c r="M996" s="5">
        <v>0.23</v>
      </c>
      <c r="N996" s="6">
        <v>0.14899999999999997</v>
      </c>
      <c r="O996" s="6">
        <v>0.051000000000000045</v>
      </c>
      <c r="P996" s="6">
        <v>0.19</v>
      </c>
      <c r="Q996" s="6">
        <v>0.2</v>
      </c>
      <c r="R996" s="6">
        <v>0.22000000000000003</v>
      </c>
    </row>
    <row r="997" ht="15.75" customHeight="1">
      <c r="A997" s="3">
        <v>3478.0</v>
      </c>
      <c r="B997" s="3" t="s">
        <v>2035</v>
      </c>
      <c r="C997" s="3" t="s">
        <v>876</v>
      </c>
      <c r="D997" s="3" t="s">
        <v>2266</v>
      </c>
      <c r="E997" s="3" t="s">
        <v>2276</v>
      </c>
      <c r="F997" s="3" t="s">
        <v>2324</v>
      </c>
      <c r="G997" s="3" t="s">
        <v>22</v>
      </c>
      <c r="H997" s="3" t="s">
        <v>2266</v>
      </c>
      <c r="I997" s="3" t="s">
        <v>2278</v>
      </c>
      <c r="J997" s="3" t="s">
        <v>2325</v>
      </c>
      <c r="K997" s="3" t="s">
        <v>22</v>
      </c>
      <c r="L997" s="4">
        <v>0.22</v>
      </c>
      <c r="M997" s="5">
        <v>0.23</v>
      </c>
      <c r="N997" s="6">
        <v>0.15</v>
      </c>
      <c r="O997" s="6">
        <v>0.05000000000000002</v>
      </c>
      <c r="P997" s="6">
        <v>0.19</v>
      </c>
      <c r="Q997" s="6">
        <v>0.2</v>
      </c>
      <c r="R997" s="6">
        <v>0.22000000000000003</v>
      </c>
    </row>
    <row r="998" ht="15.75" customHeight="1">
      <c r="A998" s="3">
        <v>3864.0</v>
      </c>
      <c r="B998" s="3" t="s">
        <v>2035</v>
      </c>
      <c r="C998" s="3" t="s">
        <v>876</v>
      </c>
      <c r="D998" s="3" t="s">
        <v>2266</v>
      </c>
      <c r="E998" s="3" t="s">
        <v>2276</v>
      </c>
      <c r="F998" s="3" t="s">
        <v>2326</v>
      </c>
      <c r="G998" s="3" t="s">
        <v>22</v>
      </c>
      <c r="H998" s="3" t="s">
        <v>2266</v>
      </c>
      <c r="I998" s="3" t="s">
        <v>2278</v>
      </c>
      <c r="J998" s="3" t="s">
        <v>2327</v>
      </c>
      <c r="K998" s="3" t="s">
        <v>22</v>
      </c>
      <c r="L998" s="4">
        <v>0.2</v>
      </c>
      <c r="M998" s="5">
        <v>0.23</v>
      </c>
      <c r="N998" s="6">
        <v>0.15</v>
      </c>
      <c r="O998" s="6">
        <v>0.05000000000000002</v>
      </c>
      <c r="P998" s="6">
        <v>0.19</v>
      </c>
      <c r="Q998" s="6">
        <v>0.2</v>
      </c>
      <c r="R998" s="6">
        <v>0.22000000000000003</v>
      </c>
    </row>
    <row r="999" ht="15.75" customHeight="1">
      <c r="A999" s="3">
        <v>3865.0</v>
      </c>
      <c r="B999" s="3" t="s">
        <v>2035</v>
      </c>
      <c r="C999" s="3" t="s">
        <v>876</v>
      </c>
      <c r="D999" s="3" t="s">
        <v>2266</v>
      </c>
      <c r="E999" s="3" t="s">
        <v>2276</v>
      </c>
      <c r="F999" s="3" t="s">
        <v>2328</v>
      </c>
      <c r="G999" s="3" t="s">
        <v>22</v>
      </c>
      <c r="H999" s="3" t="s">
        <v>2266</v>
      </c>
      <c r="I999" s="3" t="s">
        <v>2278</v>
      </c>
      <c r="J999" s="3" t="s">
        <v>2329</v>
      </c>
      <c r="K999" s="3" t="s">
        <v>22</v>
      </c>
      <c r="L999" s="4">
        <v>0.1</v>
      </c>
      <c r="M999" s="5">
        <v>0.12</v>
      </c>
      <c r="N999" s="6">
        <v>0.15</v>
      </c>
      <c r="O999" s="6">
        <v>0.05000000000000002</v>
      </c>
      <c r="P999" s="6">
        <v>0.19</v>
      </c>
      <c r="Q999" s="6">
        <v>0.2</v>
      </c>
      <c r="R999" s="6">
        <v>0.22000000000000003</v>
      </c>
    </row>
    <row r="1000" ht="15.75" customHeight="1">
      <c r="A1000" s="3">
        <v>3866.0</v>
      </c>
      <c r="B1000" s="3" t="s">
        <v>2035</v>
      </c>
      <c r="C1000" s="3" t="s">
        <v>876</v>
      </c>
      <c r="D1000" s="3" t="s">
        <v>2266</v>
      </c>
      <c r="E1000" s="3" t="s">
        <v>2276</v>
      </c>
      <c r="F1000" s="3" t="s">
        <v>2330</v>
      </c>
      <c r="G1000" s="3" t="s">
        <v>22</v>
      </c>
      <c r="H1000" s="3" t="s">
        <v>2266</v>
      </c>
      <c r="I1000" s="3" t="s">
        <v>2278</v>
      </c>
      <c r="J1000" s="3" t="s">
        <v>2331</v>
      </c>
      <c r="K1000" s="3" t="s">
        <v>22</v>
      </c>
      <c r="L1000" s="4">
        <v>0.2</v>
      </c>
      <c r="M1000" s="5">
        <v>0.23</v>
      </c>
      <c r="N1000" s="6">
        <v>0.15</v>
      </c>
      <c r="O1000" s="6">
        <v>0.05000000000000002</v>
      </c>
      <c r="P1000" s="6">
        <v>0.19</v>
      </c>
      <c r="Q1000" s="6">
        <v>0.2</v>
      </c>
      <c r="R1000" s="6">
        <v>0.22000000000000003</v>
      </c>
    </row>
    <row r="1001" ht="15.75" customHeight="1">
      <c r="A1001" s="3">
        <v>3867.0</v>
      </c>
      <c r="B1001" s="3" t="s">
        <v>2035</v>
      </c>
      <c r="C1001" s="3" t="s">
        <v>876</v>
      </c>
      <c r="D1001" s="3" t="s">
        <v>2266</v>
      </c>
      <c r="E1001" s="3" t="s">
        <v>2276</v>
      </c>
      <c r="F1001" s="3" t="s">
        <v>2332</v>
      </c>
      <c r="G1001" s="3" t="s">
        <v>22</v>
      </c>
      <c r="H1001" s="3" t="s">
        <v>2266</v>
      </c>
      <c r="I1001" s="3" t="s">
        <v>2278</v>
      </c>
      <c r="J1001" s="3" t="s">
        <v>2333</v>
      </c>
      <c r="K1001" s="3" t="s">
        <v>22</v>
      </c>
      <c r="L1001" s="4">
        <v>0.2</v>
      </c>
      <c r="M1001" s="5">
        <v>0.23</v>
      </c>
      <c r="N1001" s="6">
        <v>0.15</v>
      </c>
      <c r="O1001" s="6">
        <v>0.05000000000000002</v>
      </c>
      <c r="P1001" s="6">
        <v>0.19</v>
      </c>
      <c r="Q1001" s="6">
        <v>0.2</v>
      </c>
      <c r="R1001" s="6">
        <v>0.22000000000000003</v>
      </c>
    </row>
    <row r="1002" ht="15.75" customHeight="1">
      <c r="A1002" s="3">
        <v>3868.0</v>
      </c>
      <c r="B1002" s="3" t="s">
        <v>2035</v>
      </c>
      <c r="C1002" s="3" t="s">
        <v>876</v>
      </c>
      <c r="D1002" s="3" t="s">
        <v>2266</v>
      </c>
      <c r="E1002" s="3" t="s">
        <v>2276</v>
      </c>
      <c r="F1002" s="3" t="s">
        <v>2334</v>
      </c>
      <c r="G1002" s="3" t="s">
        <v>22</v>
      </c>
      <c r="H1002" s="3" t="s">
        <v>2266</v>
      </c>
      <c r="I1002" s="3" t="s">
        <v>2278</v>
      </c>
      <c r="J1002" s="3" t="s">
        <v>2335</v>
      </c>
      <c r="K1002" s="3" t="s">
        <v>22</v>
      </c>
      <c r="L1002" s="4">
        <v>0.2</v>
      </c>
      <c r="M1002" s="5">
        <v>0.23</v>
      </c>
      <c r="N1002" s="6">
        <v>0.15</v>
      </c>
      <c r="O1002" s="6">
        <v>0.05000000000000002</v>
      </c>
      <c r="P1002" s="6">
        <v>0.19</v>
      </c>
      <c r="Q1002" s="6">
        <v>0.2</v>
      </c>
      <c r="R1002" s="6">
        <v>0.22000000000000003</v>
      </c>
    </row>
    <row r="1003" ht="15.75" customHeight="1">
      <c r="A1003" s="3">
        <v>3869.0</v>
      </c>
      <c r="B1003" s="3" t="s">
        <v>2035</v>
      </c>
      <c r="C1003" s="3" t="s">
        <v>876</v>
      </c>
      <c r="D1003" s="3" t="s">
        <v>2266</v>
      </c>
      <c r="E1003" s="3" t="s">
        <v>2276</v>
      </c>
      <c r="F1003" s="3" t="s">
        <v>2336</v>
      </c>
      <c r="G1003" s="3" t="s">
        <v>22</v>
      </c>
      <c r="H1003" s="3" t="s">
        <v>2266</v>
      </c>
      <c r="I1003" s="3" t="s">
        <v>2278</v>
      </c>
      <c r="J1003" s="3" t="s">
        <v>2337</v>
      </c>
      <c r="K1003" s="3" t="s">
        <v>22</v>
      </c>
      <c r="L1003" s="4">
        <v>0.18</v>
      </c>
      <c r="M1003" s="5">
        <v>0.21</v>
      </c>
      <c r="N1003" s="6">
        <v>0.15</v>
      </c>
      <c r="O1003" s="6">
        <v>0.05000000000000002</v>
      </c>
      <c r="P1003" s="6">
        <v>0.19</v>
      </c>
      <c r="Q1003" s="6">
        <v>0.2</v>
      </c>
      <c r="R1003" s="6">
        <v>0.22000000000000003</v>
      </c>
    </row>
    <row r="1004" ht="15.75" customHeight="1">
      <c r="A1004" s="3">
        <v>3870.0</v>
      </c>
      <c r="B1004" s="3" t="s">
        <v>2035</v>
      </c>
      <c r="C1004" s="3" t="s">
        <v>876</v>
      </c>
      <c r="D1004" s="3" t="s">
        <v>2266</v>
      </c>
      <c r="E1004" s="3" t="s">
        <v>2276</v>
      </c>
      <c r="F1004" s="3" t="s">
        <v>2338</v>
      </c>
      <c r="G1004" s="3" t="s">
        <v>22</v>
      </c>
      <c r="H1004" s="3" t="s">
        <v>2266</v>
      </c>
      <c r="I1004" s="3" t="s">
        <v>2278</v>
      </c>
      <c r="J1004" s="3" t="s">
        <v>2339</v>
      </c>
      <c r="K1004" s="3" t="s">
        <v>22</v>
      </c>
      <c r="L1004" s="4">
        <v>0.2</v>
      </c>
      <c r="M1004" s="5">
        <v>0.23</v>
      </c>
      <c r="N1004" s="6">
        <v>0.15</v>
      </c>
      <c r="O1004" s="6">
        <v>0.05000000000000002</v>
      </c>
      <c r="P1004" s="6">
        <v>0.19</v>
      </c>
      <c r="Q1004" s="6">
        <v>0.2</v>
      </c>
      <c r="R1004" s="6">
        <v>0.22000000000000003</v>
      </c>
    </row>
    <row r="1005" ht="15.75" customHeight="1">
      <c r="A1005" s="3">
        <v>3871.0</v>
      </c>
      <c r="B1005" s="3" t="s">
        <v>2035</v>
      </c>
      <c r="C1005" s="3" t="s">
        <v>876</v>
      </c>
      <c r="D1005" s="3" t="s">
        <v>2266</v>
      </c>
      <c r="E1005" s="3" t="s">
        <v>2267</v>
      </c>
      <c r="F1005" s="3" t="s">
        <v>2340</v>
      </c>
      <c r="G1005" s="3" t="s">
        <v>22</v>
      </c>
      <c r="H1005" s="3" t="s">
        <v>2266</v>
      </c>
      <c r="I1005" s="3" t="s">
        <v>2269</v>
      </c>
      <c r="J1005" s="3" t="s">
        <v>2341</v>
      </c>
      <c r="K1005" s="3" t="s">
        <v>22</v>
      </c>
      <c r="L1005" s="4">
        <v>0.2</v>
      </c>
      <c r="M1005" s="5">
        <v>0.23</v>
      </c>
      <c r="N1005" s="6">
        <v>0.15</v>
      </c>
      <c r="O1005" s="6">
        <v>0.05000000000000002</v>
      </c>
      <c r="P1005" s="6">
        <v>0.19</v>
      </c>
      <c r="Q1005" s="6">
        <v>0.2</v>
      </c>
      <c r="R1005" s="6">
        <v>0.22000000000000003</v>
      </c>
    </row>
    <row r="1006" ht="15.75" customHeight="1">
      <c r="A1006" s="3">
        <v>3875.0</v>
      </c>
      <c r="B1006" s="3" t="s">
        <v>2035</v>
      </c>
      <c r="C1006" s="3" t="s">
        <v>876</v>
      </c>
      <c r="D1006" s="3" t="s">
        <v>2266</v>
      </c>
      <c r="E1006" s="3" t="s">
        <v>2342</v>
      </c>
      <c r="F1006" s="3" t="s">
        <v>22</v>
      </c>
      <c r="G1006" s="3" t="s">
        <v>22</v>
      </c>
      <c r="H1006" s="3" t="s">
        <v>2266</v>
      </c>
      <c r="I1006" s="3" t="s">
        <v>2343</v>
      </c>
      <c r="J1006" s="3" t="s">
        <v>22</v>
      </c>
      <c r="K1006" s="3" t="s">
        <v>22</v>
      </c>
      <c r="L1006" s="4">
        <v>0.2</v>
      </c>
      <c r="M1006" s="5">
        <v>0.23</v>
      </c>
      <c r="N1006" s="6">
        <v>0.15</v>
      </c>
      <c r="O1006" s="6">
        <v>0.05000000000000002</v>
      </c>
      <c r="P1006" s="6">
        <v>0.19</v>
      </c>
      <c r="Q1006" s="6">
        <v>0.2</v>
      </c>
      <c r="R1006" s="6">
        <v>0.22000000000000003</v>
      </c>
    </row>
    <row r="1007" ht="15.75" customHeight="1">
      <c r="A1007" s="3">
        <v>3877.0</v>
      </c>
      <c r="B1007" s="3" t="s">
        <v>2035</v>
      </c>
      <c r="C1007" s="3" t="s">
        <v>876</v>
      </c>
      <c r="D1007" s="3" t="s">
        <v>2266</v>
      </c>
      <c r="E1007" s="3" t="s">
        <v>2344</v>
      </c>
      <c r="F1007" s="3" t="s">
        <v>22</v>
      </c>
      <c r="G1007" s="3" t="s">
        <v>22</v>
      </c>
      <c r="H1007" s="3" t="s">
        <v>2266</v>
      </c>
      <c r="I1007" s="3" t="s">
        <v>2345</v>
      </c>
      <c r="J1007" s="3" t="s">
        <v>22</v>
      </c>
      <c r="K1007" s="3" t="s">
        <v>22</v>
      </c>
      <c r="L1007" s="4">
        <v>0.2</v>
      </c>
      <c r="M1007" s="5">
        <v>0.23</v>
      </c>
      <c r="N1007" s="6">
        <v>0.1425</v>
      </c>
      <c r="O1007" s="6">
        <v>0.05750000000000002</v>
      </c>
      <c r="P1007" s="6">
        <v>0.19</v>
      </c>
      <c r="Q1007" s="6">
        <v>0.2</v>
      </c>
      <c r="R1007" s="6">
        <v>0.22000000000000003</v>
      </c>
    </row>
    <row r="1008" ht="15.75" customHeight="1">
      <c r="A1008" s="3">
        <v>3878.0</v>
      </c>
      <c r="B1008" s="3" t="s">
        <v>2035</v>
      </c>
      <c r="C1008" s="3" t="s">
        <v>876</v>
      </c>
      <c r="D1008" s="3" t="s">
        <v>2266</v>
      </c>
      <c r="E1008" s="3" t="s">
        <v>2346</v>
      </c>
      <c r="F1008" s="3" t="s">
        <v>22</v>
      </c>
      <c r="G1008" s="3" t="s">
        <v>22</v>
      </c>
      <c r="H1008" s="3" t="s">
        <v>2266</v>
      </c>
      <c r="I1008" s="3" t="s">
        <v>2347</v>
      </c>
      <c r="J1008" s="3" t="s">
        <v>22</v>
      </c>
      <c r="K1008" s="3" t="s">
        <v>22</v>
      </c>
      <c r="L1008" s="4">
        <v>0.2</v>
      </c>
      <c r="M1008" s="5">
        <v>0.23</v>
      </c>
      <c r="N1008" s="6">
        <v>0.15</v>
      </c>
      <c r="O1008" s="6">
        <v>0.05000000000000002</v>
      </c>
      <c r="P1008" s="6">
        <v>0.19</v>
      </c>
      <c r="Q1008" s="6">
        <v>0.2</v>
      </c>
      <c r="R1008" s="6">
        <v>0.22000000000000003</v>
      </c>
    </row>
    <row r="1009" ht="15.75" customHeight="1">
      <c r="A1009" s="3">
        <v>2054.0</v>
      </c>
      <c r="B1009" s="3" t="s">
        <v>2035</v>
      </c>
      <c r="C1009" s="3" t="s">
        <v>876</v>
      </c>
      <c r="D1009" s="3" t="s">
        <v>2348</v>
      </c>
      <c r="E1009" s="3" t="s">
        <v>2349</v>
      </c>
      <c r="F1009" s="3" t="s">
        <v>22</v>
      </c>
      <c r="G1009" s="3" t="s">
        <v>22</v>
      </c>
      <c r="H1009" s="3" t="s">
        <v>2348</v>
      </c>
      <c r="I1009" s="3" t="s">
        <v>2350</v>
      </c>
      <c r="J1009" s="3" t="s">
        <v>22</v>
      </c>
      <c r="K1009" s="3" t="s">
        <v>22</v>
      </c>
      <c r="L1009" s="4">
        <v>0.18</v>
      </c>
      <c r="M1009" s="5">
        <v>0.21</v>
      </c>
      <c r="N1009" s="6">
        <v>0.1425</v>
      </c>
      <c r="O1009" s="6">
        <v>0.05750000000000002</v>
      </c>
      <c r="P1009" s="6">
        <v>0.19</v>
      </c>
      <c r="Q1009" s="6">
        <v>0.2</v>
      </c>
      <c r="R1009" s="6">
        <v>0.22000000000000003</v>
      </c>
    </row>
    <row r="1010" ht="15.75" customHeight="1">
      <c r="A1010" s="3">
        <v>2215.0</v>
      </c>
      <c r="B1010" s="3" t="s">
        <v>2035</v>
      </c>
      <c r="C1010" s="3" t="s">
        <v>876</v>
      </c>
      <c r="D1010" s="3" t="s">
        <v>2348</v>
      </c>
      <c r="E1010" s="3" t="s">
        <v>2351</v>
      </c>
      <c r="F1010" s="3" t="s">
        <v>22</v>
      </c>
      <c r="G1010" s="3" t="s">
        <v>22</v>
      </c>
      <c r="H1010" s="3" t="s">
        <v>2348</v>
      </c>
      <c r="I1010" s="3" t="s">
        <v>2352</v>
      </c>
      <c r="J1010" s="3" t="s">
        <v>22</v>
      </c>
      <c r="K1010" s="3" t="s">
        <v>22</v>
      </c>
      <c r="L1010" s="4">
        <v>0.16</v>
      </c>
      <c r="M1010" s="5">
        <v>0.18</v>
      </c>
      <c r="N1010" s="6">
        <v>0.12</v>
      </c>
      <c r="O1010" s="6">
        <v>0.08000000000000002</v>
      </c>
      <c r="P1010" s="6">
        <v>0.19</v>
      </c>
      <c r="Q1010" s="6">
        <v>0.2</v>
      </c>
      <c r="R1010" s="6">
        <v>0.22000000000000003</v>
      </c>
    </row>
    <row r="1011" ht="15.75" customHeight="1">
      <c r="A1011" s="3">
        <v>3402.0</v>
      </c>
      <c r="B1011" s="3" t="s">
        <v>2035</v>
      </c>
      <c r="C1011" s="3" t="s">
        <v>876</v>
      </c>
      <c r="D1011" s="3" t="s">
        <v>2348</v>
      </c>
      <c r="E1011" s="3" t="s">
        <v>2353</v>
      </c>
      <c r="F1011" s="3" t="s">
        <v>22</v>
      </c>
      <c r="G1011" s="3" t="s">
        <v>22</v>
      </c>
      <c r="H1011" s="3" t="s">
        <v>2348</v>
      </c>
      <c r="I1011" s="3" t="s">
        <v>2354</v>
      </c>
      <c r="J1011" s="3" t="s">
        <v>22</v>
      </c>
      <c r="K1011" s="3" t="s">
        <v>22</v>
      </c>
      <c r="L1011" s="4">
        <v>0.2</v>
      </c>
      <c r="M1011" s="5">
        <v>0.23</v>
      </c>
      <c r="N1011" s="6">
        <v>0.15</v>
      </c>
      <c r="O1011" s="6">
        <v>0.010000000000000009</v>
      </c>
      <c r="P1011" s="6">
        <v>0.15</v>
      </c>
      <c r="Q1011" s="6">
        <v>0.15</v>
      </c>
      <c r="R1011" s="6">
        <v>0.17600000000000002</v>
      </c>
    </row>
    <row r="1012" ht="15.75" customHeight="1">
      <c r="A1012" s="3">
        <v>1714.0</v>
      </c>
      <c r="B1012" s="3" t="s">
        <v>2035</v>
      </c>
      <c r="C1012" s="3" t="s">
        <v>876</v>
      </c>
      <c r="D1012" s="3" t="s">
        <v>2355</v>
      </c>
      <c r="E1012" s="3" t="s">
        <v>2356</v>
      </c>
      <c r="F1012" s="3" t="s">
        <v>2357</v>
      </c>
      <c r="G1012" s="3" t="s">
        <v>22</v>
      </c>
      <c r="H1012" s="3" t="s">
        <v>2355</v>
      </c>
      <c r="I1012" s="3" t="s">
        <v>2358</v>
      </c>
      <c r="J1012" s="3" t="s">
        <v>2359</v>
      </c>
      <c r="K1012" s="3" t="s">
        <v>22</v>
      </c>
      <c r="L1012" s="4">
        <v>0.2</v>
      </c>
      <c r="M1012" s="5">
        <v>0.23</v>
      </c>
      <c r="N1012" s="6">
        <v>0.15</v>
      </c>
      <c r="O1012" s="6">
        <v>0.010000000000000009</v>
      </c>
      <c r="P1012" s="6">
        <v>0.15</v>
      </c>
      <c r="Q1012" s="6">
        <v>0.15</v>
      </c>
      <c r="R1012" s="6">
        <v>0.17600000000000002</v>
      </c>
    </row>
    <row r="1013" ht="15.75" customHeight="1">
      <c r="A1013" s="3">
        <v>1717.0</v>
      </c>
      <c r="B1013" s="3" t="s">
        <v>2035</v>
      </c>
      <c r="C1013" s="3" t="s">
        <v>876</v>
      </c>
      <c r="D1013" s="3" t="s">
        <v>2355</v>
      </c>
      <c r="E1013" s="3" t="s">
        <v>2356</v>
      </c>
      <c r="F1013" s="3" t="s">
        <v>2360</v>
      </c>
      <c r="G1013" s="3" t="s">
        <v>22</v>
      </c>
      <c r="H1013" s="3" t="s">
        <v>2355</v>
      </c>
      <c r="I1013" s="3" t="s">
        <v>2358</v>
      </c>
      <c r="J1013" s="3" t="s">
        <v>2361</v>
      </c>
      <c r="K1013" s="3" t="s">
        <v>22</v>
      </c>
      <c r="L1013" s="4">
        <v>0.2</v>
      </c>
      <c r="M1013" s="5">
        <v>0.23</v>
      </c>
      <c r="N1013" s="6">
        <v>0.13844117647058815</v>
      </c>
      <c r="O1013" s="6">
        <v>0.021558823529411852</v>
      </c>
      <c r="P1013" s="6">
        <v>0.15</v>
      </c>
      <c r="Q1013" s="6">
        <v>0.16</v>
      </c>
      <c r="R1013" s="6">
        <v>0.17600000000000002</v>
      </c>
    </row>
    <row r="1014" ht="15.75" customHeight="1">
      <c r="A1014" s="3">
        <v>1718.0</v>
      </c>
      <c r="B1014" s="3" t="s">
        <v>2035</v>
      </c>
      <c r="C1014" s="3" t="s">
        <v>876</v>
      </c>
      <c r="D1014" s="3" t="s">
        <v>2355</v>
      </c>
      <c r="E1014" s="3" t="s">
        <v>2356</v>
      </c>
      <c r="F1014" s="3" t="s">
        <v>2362</v>
      </c>
      <c r="G1014" s="3" t="s">
        <v>22</v>
      </c>
      <c r="H1014" s="3" t="s">
        <v>2355</v>
      </c>
      <c r="I1014" s="3" t="s">
        <v>2358</v>
      </c>
      <c r="J1014" s="3" t="s">
        <v>2363</v>
      </c>
      <c r="K1014" s="3" t="s">
        <v>22</v>
      </c>
      <c r="L1014" s="4">
        <v>0.2</v>
      </c>
      <c r="M1014" s="5">
        <v>0.23</v>
      </c>
      <c r="N1014" s="6">
        <v>0.095</v>
      </c>
      <c r="O1014" s="6">
        <v>0.065</v>
      </c>
      <c r="P1014" s="6">
        <v>0.15</v>
      </c>
      <c r="Q1014" s="6">
        <v>0.16</v>
      </c>
      <c r="R1014" s="6">
        <v>0.17600000000000002</v>
      </c>
    </row>
    <row r="1015" ht="15.75" customHeight="1">
      <c r="A1015" s="3">
        <v>1721.0</v>
      </c>
      <c r="B1015" s="3" t="s">
        <v>2035</v>
      </c>
      <c r="C1015" s="3" t="s">
        <v>876</v>
      </c>
      <c r="D1015" s="3" t="s">
        <v>2355</v>
      </c>
      <c r="E1015" s="3" t="s">
        <v>2356</v>
      </c>
      <c r="F1015" s="3" t="s">
        <v>2364</v>
      </c>
      <c r="G1015" s="3" t="s">
        <v>22</v>
      </c>
      <c r="H1015" s="3" t="s">
        <v>2355</v>
      </c>
      <c r="I1015" s="3" t="s">
        <v>2358</v>
      </c>
      <c r="J1015" s="3" t="s">
        <v>2365</v>
      </c>
      <c r="K1015" s="3" t="s">
        <v>22</v>
      </c>
      <c r="L1015" s="4">
        <v>0.2</v>
      </c>
      <c r="M1015" s="5">
        <v>0.23</v>
      </c>
      <c r="N1015" s="6">
        <v>0.15</v>
      </c>
      <c r="O1015" s="6">
        <v>0.010000000000000009</v>
      </c>
      <c r="P1015" s="6">
        <v>0.15</v>
      </c>
      <c r="Q1015" s="6">
        <v>0.15</v>
      </c>
      <c r="R1015" s="6">
        <v>0.17600000000000002</v>
      </c>
    </row>
    <row r="1016" ht="15.75" customHeight="1">
      <c r="A1016" s="3">
        <v>1722.0</v>
      </c>
      <c r="B1016" s="3" t="s">
        <v>2035</v>
      </c>
      <c r="C1016" s="3" t="s">
        <v>876</v>
      </c>
      <c r="D1016" s="3" t="s">
        <v>2355</v>
      </c>
      <c r="E1016" s="3" t="s">
        <v>2366</v>
      </c>
      <c r="F1016" s="3" t="s">
        <v>2367</v>
      </c>
      <c r="G1016" s="3" t="s">
        <v>22</v>
      </c>
      <c r="H1016" s="3" t="s">
        <v>2355</v>
      </c>
      <c r="I1016" s="3" t="s">
        <v>2368</v>
      </c>
      <c r="J1016" s="3" t="s">
        <v>2369</v>
      </c>
      <c r="K1016" s="3" t="s">
        <v>22</v>
      </c>
      <c r="L1016" s="4">
        <v>0.2</v>
      </c>
      <c r="M1016" s="5">
        <v>0.23</v>
      </c>
      <c r="N1016" s="6">
        <v>0.15</v>
      </c>
      <c r="O1016" s="6">
        <v>0.010000000000000009</v>
      </c>
      <c r="P1016" s="6">
        <v>0.15</v>
      </c>
      <c r="Q1016" s="6">
        <v>0.15</v>
      </c>
      <c r="R1016" s="6">
        <v>0.17600000000000002</v>
      </c>
    </row>
    <row r="1017" ht="15.75" customHeight="1">
      <c r="A1017" s="3">
        <v>1724.0</v>
      </c>
      <c r="B1017" s="3" t="s">
        <v>2035</v>
      </c>
      <c r="C1017" s="3" t="s">
        <v>876</v>
      </c>
      <c r="D1017" s="3" t="s">
        <v>2355</v>
      </c>
      <c r="E1017" s="3" t="s">
        <v>2366</v>
      </c>
      <c r="F1017" s="3" t="s">
        <v>2370</v>
      </c>
      <c r="G1017" s="3" t="s">
        <v>22</v>
      </c>
      <c r="H1017" s="3" t="s">
        <v>2355</v>
      </c>
      <c r="I1017" s="3" t="s">
        <v>2368</v>
      </c>
      <c r="J1017" s="3" t="s">
        <v>2371</v>
      </c>
      <c r="K1017" s="3" t="s">
        <v>22</v>
      </c>
      <c r="L1017" s="4">
        <v>0.2</v>
      </c>
      <c r="M1017" s="5">
        <v>0.23</v>
      </c>
      <c r="N1017" s="6">
        <v>0.15</v>
      </c>
      <c r="O1017" s="6">
        <v>0.010000000000000009</v>
      </c>
      <c r="P1017" s="6">
        <v>0.15</v>
      </c>
      <c r="Q1017" s="6">
        <v>0.15</v>
      </c>
      <c r="R1017" s="6">
        <v>0.17600000000000002</v>
      </c>
    </row>
    <row r="1018" ht="15.75" customHeight="1">
      <c r="A1018" s="3">
        <v>1734.0</v>
      </c>
      <c r="B1018" s="3" t="s">
        <v>2035</v>
      </c>
      <c r="C1018" s="3" t="s">
        <v>876</v>
      </c>
      <c r="D1018" s="3" t="s">
        <v>2355</v>
      </c>
      <c r="E1018" s="3" t="s">
        <v>2372</v>
      </c>
      <c r="F1018" s="3" t="s">
        <v>2373</v>
      </c>
      <c r="G1018" s="3" t="s">
        <v>22</v>
      </c>
      <c r="H1018" s="3" t="s">
        <v>2355</v>
      </c>
      <c r="I1018" s="3" t="s">
        <v>2374</v>
      </c>
      <c r="J1018" s="3" t="s">
        <v>2375</v>
      </c>
      <c r="K1018" s="3" t="s">
        <v>22</v>
      </c>
      <c r="L1018" s="4">
        <v>0.2</v>
      </c>
      <c r="M1018" s="5">
        <v>0.23</v>
      </c>
      <c r="N1018" s="6">
        <v>0.13844117647058815</v>
      </c>
      <c r="O1018" s="6">
        <v>0.021558823529411852</v>
      </c>
      <c r="P1018" s="6">
        <v>0.15</v>
      </c>
      <c r="Q1018" s="6">
        <v>0.16</v>
      </c>
      <c r="R1018" s="6">
        <v>0.17600000000000002</v>
      </c>
    </row>
    <row r="1019" ht="15.75" customHeight="1">
      <c r="A1019" s="3">
        <v>1738.0</v>
      </c>
      <c r="B1019" s="3" t="s">
        <v>2035</v>
      </c>
      <c r="C1019" s="3" t="s">
        <v>876</v>
      </c>
      <c r="D1019" s="3" t="s">
        <v>2355</v>
      </c>
      <c r="E1019" s="3" t="s">
        <v>2372</v>
      </c>
      <c r="F1019" s="3" t="s">
        <v>2376</v>
      </c>
      <c r="G1019" s="3" t="s">
        <v>22</v>
      </c>
      <c r="H1019" s="3" t="s">
        <v>2355</v>
      </c>
      <c r="I1019" s="3" t="s">
        <v>2374</v>
      </c>
      <c r="J1019" s="3" t="s">
        <v>2377</v>
      </c>
      <c r="K1019" s="3" t="s">
        <v>22</v>
      </c>
      <c r="L1019" s="4">
        <v>0.2</v>
      </c>
      <c r="M1019" s="5">
        <v>0.23</v>
      </c>
      <c r="N1019" s="6">
        <v>0.13844117647058815</v>
      </c>
      <c r="O1019" s="6">
        <v>0.021558823529411852</v>
      </c>
      <c r="P1019" s="6">
        <v>0.15</v>
      </c>
      <c r="Q1019" s="6">
        <v>0.16</v>
      </c>
      <c r="R1019" s="6">
        <v>0.17600000000000002</v>
      </c>
    </row>
    <row r="1020" ht="15.75" customHeight="1">
      <c r="A1020" s="3">
        <v>1739.0</v>
      </c>
      <c r="B1020" s="3" t="s">
        <v>2035</v>
      </c>
      <c r="C1020" s="3" t="s">
        <v>876</v>
      </c>
      <c r="D1020" s="3" t="s">
        <v>2355</v>
      </c>
      <c r="E1020" s="3" t="s">
        <v>2372</v>
      </c>
      <c r="F1020" s="3" t="s">
        <v>2378</v>
      </c>
      <c r="G1020" s="3" t="s">
        <v>22</v>
      </c>
      <c r="H1020" s="3" t="s">
        <v>2355</v>
      </c>
      <c r="I1020" s="3" t="s">
        <v>2374</v>
      </c>
      <c r="J1020" s="3" t="s">
        <v>2379</v>
      </c>
      <c r="K1020" s="3" t="s">
        <v>22</v>
      </c>
      <c r="L1020" s="4">
        <v>0.2</v>
      </c>
      <c r="M1020" s="5">
        <v>0.23</v>
      </c>
      <c r="N1020" s="6">
        <v>0.13844117647058815</v>
      </c>
      <c r="O1020" s="6">
        <v>0.021558823529411852</v>
      </c>
      <c r="P1020" s="6">
        <v>0.15</v>
      </c>
      <c r="Q1020" s="6">
        <v>0.16</v>
      </c>
      <c r="R1020" s="6">
        <v>0.17600000000000002</v>
      </c>
    </row>
    <row r="1021" ht="15.75" customHeight="1">
      <c r="A1021" s="3">
        <v>1773.0</v>
      </c>
      <c r="B1021" s="3" t="s">
        <v>2035</v>
      </c>
      <c r="C1021" s="3" t="s">
        <v>876</v>
      </c>
      <c r="D1021" s="3" t="s">
        <v>2355</v>
      </c>
      <c r="E1021" s="3" t="s">
        <v>2372</v>
      </c>
      <c r="F1021" s="3" t="s">
        <v>2380</v>
      </c>
      <c r="G1021" s="3" t="s">
        <v>22</v>
      </c>
      <c r="H1021" s="3" t="s">
        <v>2355</v>
      </c>
      <c r="I1021" s="3" t="s">
        <v>2374</v>
      </c>
      <c r="J1021" s="3" t="s">
        <v>2381</v>
      </c>
      <c r="K1021" s="3" t="s">
        <v>22</v>
      </c>
      <c r="L1021" s="4">
        <v>0.2</v>
      </c>
      <c r="M1021" s="5">
        <v>0.23</v>
      </c>
      <c r="N1021" s="6">
        <v>0.15</v>
      </c>
      <c r="O1021" s="6">
        <v>0.010000000000000009</v>
      </c>
      <c r="P1021" s="6">
        <v>0.15</v>
      </c>
      <c r="Q1021" s="6">
        <v>0.15</v>
      </c>
      <c r="R1021" s="6">
        <v>0.17600000000000002</v>
      </c>
    </row>
    <row r="1022" ht="15.75" customHeight="1">
      <c r="A1022" s="3">
        <v>1794.0</v>
      </c>
      <c r="B1022" s="3" t="s">
        <v>2035</v>
      </c>
      <c r="C1022" s="3" t="s">
        <v>876</v>
      </c>
      <c r="D1022" s="3" t="s">
        <v>2355</v>
      </c>
      <c r="E1022" s="3" t="s">
        <v>2366</v>
      </c>
      <c r="F1022" s="3" t="s">
        <v>2382</v>
      </c>
      <c r="G1022" s="3" t="s">
        <v>22</v>
      </c>
      <c r="H1022" s="3" t="s">
        <v>2355</v>
      </c>
      <c r="I1022" s="3" t="s">
        <v>2368</v>
      </c>
      <c r="J1022" s="3" t="s">
        <v>2383</v>
      </c>
      <c r="K1022" s="3" t="s">
        <v>22</v>
      </c>
      <c r="L1022" s="4">
        <v>0.2</v>
      </c>
      <c r="M1022" s="5">
        <v>0.23</v>
      </c>
      <c r="N1022" s="6">
        <v>0.15</v>
      </c>
      <c r="O1022" s="6">
        <v>0.010000000000000009</v>
      </c>
      <c r="P1022" s="6">
        <v>0.15</v>
      </c>
      <c r="Q1022" s="6">
        <v>0.15</v>
      </c>
      <c r="R1022" s="6">
        <v>0.17600000000000002</v>
      </c>
    </row>
    <row r="1023" ht="15.75" customHeight="1">
      <c r="A1023" s="3">
        <v>1805.0</v>
      </c>
      <c r="B1023" s="3" t="s">
        <v>2035</v>
      </c>
      <c r="C1023" s="3" t="s">
        <v>876</v>
      </c>
      <c r="D1023" s="3" t="s">
        <v>2355</v>
      </c>
      <c r="E1023" s="3" t="s">
        <v>2366</v>
      </c>
      <c r="F1023" s="3" t="s">
        <v>2384</v>
      </c>
      <c r="G1023" s="3" t="s">
        <v>22</v>
      </c>
      <c r="H1023" s="3" t="s">
        <v>2355</v>
      </c>
      <c r="I1023" s="3" t="s">
        <v>2368</v>
      </c>
      <c r="J1023" s="3" t="s">
        <v>2385</v>
      </c>
      <c r="K1023" s="3" t="s">
        <v>22</v>
      </c>
      <c r="L1023" s="4">
        <v>0.2</v>
      </c>
      <c r="M1023" s="5">
        <v>0.23</v>
      </c>
      <c r="N1023" s="6">
        <v>0.15</v>
      </c>
      <c r="O1023" s="6" t="s">
        <v>27</v>
      </c>
      <c r="P1023" s="6">
        <v>0.15</v>
      </c>
      <c r="Q1023" s="6">
        <v>0.15</v>
      </c>
      <c r="R1023" s="6">
        <v>0.15</v>
      </c>
    </row>
    <row r="1024" ht="15.75" customHeight="1">
      <c r="A1024" s="3">
        <v>2079.0</v>
      </c>
      <c r="B1024" s="3" t="s">
        <v>2035</v>
      </c>
      <c r="C1024" s="3" t="s">
        <v>876</v>
      </c>
      <c r="D1024" s="3" t="s">
        <v>2355</v>
      </c>
      <c r="E1024" s="3" t="s">
        <v>2366</v>
      </c>
      <c r="F1024" s="3" t="s">
        <v>2386</v>
      </c>
      <c r="G1024" s="3" t="s">
        <v>22</v>
      </c>
      <c r="H1024" s="3" t="s">
        <v>2355</v>
      </c>
      <c r="I1024" s="3" t="s">
        <v>2368</v>
      </c>
      <c r="J1024" s="3" t="s">
        <v>2387</v>
      </c>
      <c r="K1024" s="3" t="s">
        <v>22</v>
      </c>
      <c r="L1024" s="4">
        <v>0.2</v>
      </c>
      <c r="M1024" s="5">
        <v>0.23</v>
      </c>
      <c r="N1024" s="6">
        <v>0.15</v>
      </c>
      <c r="O1024" s="6">
        <v>0.010000000000000009</v>
      </c>
      <c r="P1024" s="6">
        <v>0.15</v>
      </c>
      <c r="Q1024" s="6">
        <v>0.15</v>
      </c>
      <c r="R1024" s="6">
        <v>0.17600000000000002</v>
      </c>
    </row>
    <row r="1025" ht="15.75" customHeight="1">
      <c r="A1025" s="3">
        <v>2102.0</v>
      </c>
      <c r="B1025" s="3" t="s">
        <v>2035</v>
      </c>
      <c r="C1025" s="3" t="s">
        <v>876</v>
      </c>
      <c r="D1025" s="3" t="s">
        <v>2355</v>
      </c>
      <c r="E1025" s="3" t="s">
        <v>2366</v>
      </c>
      <c r="F1025" s="3" t="s">
        <v>2388</v>
      </c>
      <c r="G1025" s="3" t="s">
        <v>22</v>
      </c>
      <c r="H1025" s="3" t="s">
        <v>2355</v>
      </c>
      <c r="I1025" s="3" t="s">
        <v>2368</v>
      </c>
      <c r="J1025" s="3" t="s">
        <v>2389</v>
      </c>
      <c r="K1025" s="3" t="s">
        <v>22</v>
      </c>
      <c r="L1025" s="4">
        <v>0.2</v>
      </c>
      <c r="M1025" s="5">
        <v>0.23</v>
      </c>
      <c r="N1025" s="6">
        <v>0.13844117647058815</v>
      </c>
      <c r="O1025" s="6">
        <v>0.021558823529411852</v>
      </c>
      <c r="P1025" s="6">
        <v>0.15</v>
      </c>
      <c r="Q1025" s="6">
        <v>0.16</v>
      </c>
      <c r="R1025" s="6">
        <v>0.17600000000000002</v>
      </c>
    </row>
    <row r="1026" ht="15.75" customHeight="1">
      <c r="A1026" s="3">
        <v>2103.0</v>
      </c>
      <c r="B1026" s="3" t="s">
        <v>2035</v>
      </c>
      <c r="C1026" s="3" t="s">
        <v>876</v>
      </c>
      <c r="D1026" s="3" t="s">
        <v>2355</v>
      </c>
      <c r="E1026" s="3" t="s">
        <v>2366</v>
      </c>
      <c r="F1026" s="3" t="s">
        <v>2390</v>
      </c>
      <c r="G1026" s="3" t="s">
        <v>22</v>
      </c>
      <c r="H1026" s="3" t="s">
        <v>2355</v>
      </c>
      <c r="I1026" s="3" t="s">
        <v>2368</v>
      </c>
      <c r="J1026" s="3" t="s">
        <v>2391</v>
      </c>
      <c r="K1026" s="3" t="s">
        <v>22</v>
      </c>
      <c r="L1026" s="4">
        <v>0.2</v>
      </c>
      <c r="M1026" s="5">
        <v>0.23</v>
      </c>
      <c r="N1026" s="6">
        <v>0.2</v>
      </c>
      <c r="O1026" s="6" t="s">
        <v>27</v>
      </c>
      <c r="P1026" s="6">
        <v>0.2</v>
      </c>
      <c r="Q1026" s="6">
        <v>0.2</v>
      </c>
      <c r="R1026" s="6">
        <v>0.2</v>
      </c>
    </row>
    <row r="1027" ht="15.75" customHeight="1">
      <c r="A1027" s="3">
        <v>2194.0</v>
      </c>
      <c r="B1027" s="3" t="s">
        <v>2035</v>
      </c>
      <c r="C1027" s="3" t="s">
        <v>876</v>
      </c>
      <c r="D1027" s="3" t="s">
        <v>2355</v>
      </c>
      <c r="E1027" s="3" t="s">
        <v>2366</v>
      </c>
      <c r="F1027" s="3" t="s">
        <v>2392</v>
      </c>
      <c r="G1027" s="3" t="s">
        <v>22</v>
      </c>
      <c r="H1027" s="3" t="s">
        <v>2355</v>
      </c>
      <c r="I1027" s="3" t="s">
        <v>2368</v>
      </c>
      <c r="J1027" s="3" t="s">
        <v>2393</v>
      </c>
      <c r="K1027" s="3" t="s">
        <v>22</v>
      </c>
      <c r="L1027" s="4">
        <v>0.2</v>
      </c>
      <c r="M1027" s="5">
        <v>0.23</v>
      </c>
      <c r="N1027" s="6">
        <v>0.15</v>
      </c>
      <c r="O1027" s="6">
        <v>0.03</v>
      </c>
      <c r="P1027" s="6">
        <v>0.16999999999999998</v>
      </c>
      <c r="Q1027" s="6">
        <v>0.18</v>
      </c>
      <c r="R1027" s="6">
        <v>0.198</v>
      </c>
    </row>
    <row r="1028" ht="15.75" customHeight="1">
      <c r="A1028" s="3">
        <v>2195.0</v>
      </c>
      <c r="B1028" s="3" t="s">
        <v>2035</v>
      </c>
      <c r="C1028" s="3" t="s">
        <v>876</v>
      </c>
      <c r="D1028" s="3" t="s">
        <v>2355</v>
      </c>
      <c r="E1028" s="3" t="s">
        <v>2366</v>
      </c>
      <c r="F1028" s="3" t="s">
        <v>2394</v>
      </c>
      <c r="G1028" s="3" t="s">
        <v>22</v>
      </c>
      <c r="H1028" s="3" t="s">
        <v>2355</v>
      </c>
      <c r="I1028" s="3" t="s">
        <v>2368</v>
      </c>
      <c r="J1028" s="3" t="s">
        <v>2395</v>
      </c>
      <c r="K1028" s="3" t="s">
        <v>22</v>
      </c>
      <c r="L1028" s="4">
        <v>0.2</v>
      </c>
      <c r="M1028" s="5">
        <v>0.23</v>
      </c>
      <c r="N1028" s="6">
        <v>0.15</v>
      </c>
      <c r="O1028" s="6">
        <v>0.03</v>
      </c>
      <c r="P1028" s="6">
        <v>0.16999999999999998</v>
      </c>
      <c r="Q1028" s="6">
        <v>0.18</v>
      </c>
      <c r="R1028" s="6">
        <v>0.198</v>
      </c>
    </row>
    <row r="1029" ht="15.75" customHeight="1">
      <c r="A1029" s="3">
        <v>2196.0</v>
      </c>
      <c r="B1029" s="3" t="s">
        <v>2035</v>
      </c>
      <c r="C1029" s="3" t="s">
        <v>876</v>
      </c>
      <c r="D1029" s="3" t="s">
        <v>2355</v>
      </c>
      <c r="E1029" s="3" t="s">
        <v>2366</v>
      </c>
      <c r="F1029" s="3" t="s">
        <v>2396</v>
      </c>
      <c r="G1029" s="3" t="s">
        <v>22</v>
      </c>
      <c r="H1029" s="3" t="s">
        <v>2355</v>
      </c>
      <c r="I1029" s="3" t="s">
        <v>2368</v>
      </c>
      <c r="J1029" s="3" t="s">
        <v>2397</v>
      </c>
      <c r="K1029" s="3" t="s">
        <v>22</v>
      </c>
      <c r="L1029" s="4">
        <v>0.2</v>
      </c>
      <c r="M1029" s="5">
        <v>0.23</v>
      </c>
      <c r="N1029" s="6">
        <v>0.15</v>
      </c>
      <c r="O1029" s="6">
        <v>0.010000000000000009</v>
      </c>
      <c r="P1029" s="6">
        <v>0.15</v>
      </c>
      <c r="Q1029" s="6">
        <v>0.15</v>
      </c>
      <c r="R1029" s="6">
        <v>0.17600000000000002</v>
      </c>
    </row>
    <row r="1030" ht="15.75" customHeight="1">
      <c r="A1030" s="3">
        <v>2706.0</v>
      </c>
      <c r="B1030" s="3" t="s">
        <v>2035</v>
      </c>
      <c r="C1030" s="3" t="s">
        <v>876</v>
      </c>
      <c r="D1030" s="3" t="s">
        <v>2355</v>
      </c>
      <c r="E1030" s="3" t="s">
        <v>2366</v>
      </c>
      <c r="F1030" s="3" t="s">
        <v>2398</v>
      </c>
      <c r="G1030" s="3" t="s">
        <v>22</v>
      </c>
      <c r="H1030" s="3" t="s">
        <v>2355</v>
      </c>
      <c r="I1030" s="3" t="s">
        <v>2368</v>
      </c>
      <c r="J1030" s="3" t="s">
        <v>2399</v>
      </c>
      <c r="K1030" s="3" t="s">
        <v>22</v>
      </c>
      <c r="L1030" s="4">
        <v>0.2</v>
      </c>
      <c r="M1030" s="5">
        <v>0.23</v>
      </c>
      <c r="N1030" s="6">
        <v>0.15</v>
      </c>
      <c r="O1030" s="6">
        <v>0.010000000000000009</v>
      </c>
      <c r="P1030" s="6">
        <v>0.15</v>
      </c>
      <c r="Q1030" s="6">
        <v>0.15</v>
      </c>
      <c r="R1030" s="6">
        <v>0.17600000000000002</v>
      </c>
    </row>
    <row r="1031" ht="15.75" customHeight="1">
      <c r="A1031" s="3">
        <v>3413.0</v>
      </c>
      <c r="B1031" s="3" t="s">
        <v>2035</v>
      </c>
      <c r="C1031" s="3" t="s">
        <v>876</v>
      </c>
      <c r="D1031" s="3" t="s">
        <v>2355</v>
      </c>
      <c r="E1031" s="3" t="s">
        <v>2366</v>
      </c>
      <c r="F1031" s="3" t="s">
        <v>2400</v>
      </c>
      <c r="G1031" s="3" t="s">
        <v>22</v>
      </c>
      <c r="H1031" s="3" t="s">
        <v>2355</v>
      </c>
      <c r="I1031" s="3" t="s">
        <v>2368</v>
      </c>
      <c r="J1031" s="3" t="s">
        <v>2401</v>
      </c>
      <c r="K1031" s="3" t="s">
        <v>22</v>
      </c>
      <c r="L1031" s="4">
        <v>0.2</v>
      </c>
      <c r="M1031" s="5">
        <v>0.23</v>
      </c>
      <c r="N1031" s="6">
        <v>0.13844117647058815</v>
      </c>
      <c r="O1031" s="6">
        <v>0.04155882352941184</v>
      </c>
      <c r="P1031" s="6">
        <v>0.16999999999999998</v>
      </c>
      <c r="Q1031" s="6">
        <v>0.18</v>
      </c>
      <c r="R1031" s="6">
        <v>0.198</v>
      </c>
    </row>
    <row r="1032" ht="15.75" customHeight="1">
      <c r="A1032" s="3">
        <v>3434.0</v>
      </c>
      <c r="B1032" s="3" t="s">
        <v>2035</v>
      </c>
      <c r="C1032" s="3" t="s">
        <v>876</v>
      </c>
      <c r="D1032" s="3" t="s">
        <v>2355</v>
      </c>
      <c r="E1032" s="3" t="s">
        <v>2356</v>
      </c>
      <c r="F1032" s="3" t="s">
        <v>2402</v>
      </c>
      <c r="G1032" s="3" t="s">
        <v>22</v>
      </c>
      <c r="H1032" s="3" t="s">
        <v>2355</v>
      </c>
      <c r="I1032" s="3" t="s">
        <v>2358</v>
      </c>
      <c r="J1032" s="3" t="s">
        <v>2403</v>
      </c>
      <c r="K1032" s="3" t="s">
        <v>22</v>
      </c>
      <c r="L1032" s="4">
        <v>0.2</v>
      </c>
      <c r="M1032" s="5">
        <v>0.23</v>
      </c>
      <c r="N1032" s="6">
        <v>0.16</v>
      </c>
      <c r="O1032" s="6" t="s">
        <v>27</v>
      </c>
      <c r="P1032" s="6">
        <v>0.16</v>
      </c>
      <c r="Q1032" s="6">
        <v>0.16</v>
      </c>
      <c r="R1032" s="6">
        <v>0.16</v>
      </c>
    </row>
    <row r="1033" ht="15.75" customHeight="1">
      <c r="A1033" s="3">
        <v>3605.0</v>
      </c>
      <c r="B1033" s="3" t="s">
        <v>2035</v>
      </c>
      <c r="C1033" s="3" t="s">
        <v>876</v>
      </c>
      <c r="D1033" s="3" t="s">
        <v>2355</v>
      </c>
      <c r="E1033" s="3" t="s">
        <v>2366</v>
      </c>
      <c r="F1033" s="3" t="s">
        <v>2404</v>
      </c>
      <c r="G1033" s="3" t="s">
        <v>22</v>
      </c>
      <c r="H1033" s="3" t="s">
        <v>2355</v>
      </c>
      <c r="I1033" s="3" t="s">
        <v>2368</v>
      </c>
      <c r="J1033" s="3" t="s">
        <v>2405</v>
      </c>
      <c r="K1033" s="3" t="s">
        <v>22</v>
      </c>
      <c r="L1033" s="4">
        <v>0.2</v>
      </c>
      <c r="M1033" s="5">
        <v>0.23</v>
      </c>
      <c r="N1033" s="6">
        <v>0.15</v>
      </c>
      <c r="O1033" s="6">
        <v>0.010000000000000009</v>
      </c>
      <c r="P1033" s="6">
        <v>0.15</v>
      </c>
      <c r="Q1033" s="6">
        <v>0.15</v>
      </c>
      <c r="R1033" s="6">
        <v>0.17600000000000002</v>
      </c>
    </row>
    <row r="1034" ht="15.75" customHeight="1">
      <c r="A1034" s="3">
        <v>3607.0</v>
      </c>
      <c r="B1034" s="3" t="s">
        <v>2035</v>
      </c>
      <c r="C1034" s="3" t="s">
        <v>876</v>
      </c>
      <c r="D1034" s="3" t="s">
        <v>2355</v>
      </c>
      <c r="E1034" s="3" t="s">
        <v>2366</v>
      </c>
      <c r="F1034" s="3" t="s">
        <v>2406</v>
      </c>
      <c r="G1034" s="3" t="s">
        <v>22</v>
      </c>
      <c r="H1034" s="3" t="s">
        <v>2355</v>
      </c>
      <c r="I1034" s="3" t="s">
        <v>2368</v>
      </c>
      <c r="J1034" s="3" t="s">
        <v>2407</v>
      </c>
      <c r="K1034" s="3" t="s">
        <v>22</v>
      </c>
      <c r="L1034" s="4">
        <v>0.2</v>
      </c>
      <c r="M1034" s="5">
        <v>0.23</v>
      </c>
      <c r="N1034" s="6">
        <v>0.13844117647058815</v>
      </c>
      <c r="O1034" s="6">
        <v>0.021558823529411852</v>
      </c>
      <c r="P1034" s="6">
        <v>0.15</v>
      </c>
      <c r="Q1034" s="6">
        <v>0.16</v>
      </c>
      <c r="R1034" s="6">
        <v>0.17600000000000002</v>
      </c>
    </row>
    <row r="1035" ht="15.75" customHeight="1">
      <c r="A1035" s="3">
        <v>3608.0</v>
      </c>
      <c r="B1035" s="3" t="s">
        <v>2035</v>
      </c>
      <c r="C1035" s="3" t="s">
        <v>876</v>
      </c>
      <c r="D1035" s="3" t="s">
        <v>2355</v>
      </c>
      <c r="E1035" s="3" t="s">
        <v>2366</v>
      </c>
      <c r="F1035" s="3" t="s">
        <v>2408</v>
      </c>
      <c r="G1035" s="3" t="s">
        <v>22</v>
      </c>
      <c r="H1035" s="3" t="s">
        <v>2355</v>
      </c>
      <c r="I1035" s="3" t="s">
        <v>2368</v>
      </c>
      <c r="J1035" s="3" t="s">
        <v>2409</v>
      </c>
      <c r="K1035" s="3" t="s">
        <v>22</v>
      </c>
      <c r="L1035" s="4">
        <v>0.2</v>
      </c>
      <c r="M1035" s="5">
        <v>0.23</v>
      </c>
      <c r="N1035" s="6">
        <v>0.15</v>
      </c>
      <c r="O1035" s="6">
        <v>0.03</v>
      </c>
      <c r="P1035" s="6">
        <v>0.16999999999999998</v>
      </c>
      <c r="Q1035" s="6">
        <v>0.18</v>
      </c>
      <c r="R1035" s="6">
        <v>0.198</v>
      </c>
    </row>
    <row r="1036" ht="15.75" customHeight="1">
      <c r="A1036" s="3">
        <v>3609.0</v>
      </c>
      <c r="B1036" s="3" t="s">
        <v>2035</v>
      </c>
      <c r="C1036" s="3" t="s">
        <v>876</v>
      </c>
      <c r="D1036" s="3" t="s">
        <v>2355</v>
      </c>
      <c r="E1036" s="3" t="s">
        <v>2366</v>
      </c>
      <c r="F1036" s="3" t="s">
        <v>2410</v>
      </c>
      <c r="G1036" s="3" t="s">
        <v>22</v>
      </c>
      <c r="H1036" s="3" t="s">
        <v>2355</v>
      </c>
      <c r="I1036" s="3" t="s">
        <v>2368</v>
      </c>
      <c r="J1036" s="3" t="s">
        <v>2411</v>
      </c>
      <c r="K1036" s="3" t="s">
        <v>22</v>
      </c>
      <c r="L1036" s="4">
        <v>0.2</v>
      </c>
      <c r="M1036" s="5">
        <v>0.23</v>
      </c>
      <c r="N1036" s="6">
        <v>0.13844117647058815</v>
      </c>
      <c r="O1036" s="6">
        <v>0.0015588235294118624</v>
      </c>
      <c r="P1036" s="6">
        <v>0.13844117647058815</v>
      </c>
      <c r="Q1036" s="6">
        <v>0.13844117647058815</v>
      </c>
      <c r="R1036" s="6">
        <v>0.15400000000000003</v>
      </c>
    </row>
    <row r="1037" ht="15.75" customHeight="1">
      <c r="A1037" s="3">
        <v>3611.0</v>
      </c>
      <c r="B1037" s="3" t="s">
        <v>2035</v>
      </c>
      <c r="C1037" s="3" t="s">
        <v>876</v>
      </c>
      <c r="D1037" s="3" t="s">
        <v>2355</v>
      </c>
      <c r="E1037" s="3" t="s">
        <v>2366</v>
      </c>
      <c r="F1037" s="3" t="s">
        <v>2412</v>
      </c>
      <c r="G1037" s="3" t="s">
        <v>22</v>
      </c>
      <c r="H1037" s="3" t="s">
        <v>2355</v>
      </c>
      <c r="I1037" s="3" t="s">
        <v>2368</v>
      </c>
      <c r="J1037" s="3" t="s">
        <v>2413</v>
      </c>
      <c r="K1037" s="3" t="s">
        <v>22</v>
      </c>
      <c r="L1037" s="4">
        <v>0.2</v>
      </c>
      <c r="M1037" s="5">
        <v>0.23</v>
      </c>
      <c r="N1037" s="6">
        <v>0.15</v>
      </c>
      <c r="O1037" s="6">
        <v>0.03</v>
      </c>
      <c r="P1037" s="6">
        <v>0.16999999999999998</v>
      </c>
      <c r="Q1037" s="6">
        <v>0.18</v>
      </c>
      <c r="R1037" s="6">
        <v>0.198</v>
      </c>
    </row>
    <row r="1038" ht="15.75" customHeight="1">
      <c r="A1038" s="3">
        <v>3612.0</v>
      </c>
      <c r="B1038" s="3" t="s">
        <v>2035</v>
      </c>
      <c r="C1038" s="3" t="s">
        <v>876</v>
      </c>
      <c r="D1038" s="3" t="s">
        <v>2355</v>
      </c>
      <c r="E1038" s="3" t="s">
        <v>2366</v>
      </c>
      <c r="F1038" s="3" t="s">
        <v>2414</v>
      </c>
      <c r="G1038" s="3" t="s">
        <v>22</v>
      </c>
      <c r="H1038" s="3" t="s">
        <v>2355</v>
      </c>
      <c r="I1038" s="3" t="s">
        <v>2368</v>
      </c>
      <c r="J1038" s="3" t="s">
        <v>2415</v>
      </c>
      <c r="K1038" s="3" t="s">
        <v>22</v>
      </c>
      <c r="L1038" s="4">
        <v>0.2</v>
      </c>
      <c r="M1038" s="5">
        <v>0.23</v>
      </c>
      <c r="N1038" s="6">
        <v>0.15</v>
      </c>
      <c r="O1038" s="6">
        <v>0.03</v>
      </c>
      <c r="P1038" s="6">
        <v>0.16999999999999998</v>
      </c>
      <c r="Q1038" s="6">
        <v>0.18</v>
      </c>
      <c r="R1038" s="6">
        <v>0.198</v>
      </c>
    </row>
    <row r="1039" ht="15.75" customHeight="1">
      <c r="A1039" s="3">
        <v>3613.0</v>
      </c>
      <c r="B1039" s="3" t="s">
        <v>2035</v>
      </c>
      <c r="C1039" s="3" t="s">
        <v>876</v>
      </c>
      <c r="D1039" s="3" t="s">
        <v>2355</v>
      </c>
      <c r="E1039" s="3" t="s">
        <v>2366</v>
      </c>
      <c r="F1039" s="3" t="s">
        <v>2416</v>
      </c>
      <c r="G1039" s="3" t="s">
        <v>22</v>
      </c>
      <c r="H1039" s="3" t="s">
        <v>2355</v>
      </c>
      <c r="I1039" s="3" t="s">
        <v>2368</v>
      </c>
      <c r="J1039" s="3" t="s">
        <v>2417</v>
      </c>
      <c r="K1039" s="3" t="s">
        <v>22</v>
      </c>
      <c r="L1039" s="4">
        <v>0.2</v>
      </c>
      <c r="M1039" s="5">
        <v>0.23</v>
      </c>
      <c r="N1039" s="6">
        <v>0.15</v>
      </c>
      <c r="O1039" s="6">
        <v>0.010000000000000009</v>
      </c>
      <c r="P1039" s="6">
        <v>0.15</v>
      </c>
      <c r="Q1039" s="6">
        <v>0.15</v>
      </c>
      <c r="R1039" s="6">
        <v>0.17600000000000002</v>
      </c>
    </row>
    <row r="1040" ht="15.75" customHeight="1">
      <c r="A1040" s="3">
        <v>3614.0</v>
      </c>
      <c r="B1040" s="3" t="s">
        <v>2035</v>
      </c>
      <c r="C1040" s="3" t="s">
        <v>876</v>
      </c>
      <c r="D1040" s="3" t="s">
        <v>2355</v>
      </c>
      <c r="E1040" s="3" t="s">
        <v>2366</v>
      </c>
      <c r="F1040" s="3" t="s">
        <v>2418</v>
      </c>
      <c r="G1040" s="3" t="s">
        <v>22</v>
      </c>
      <c r="H1040" s="3" t="s">
        <v>2355</v>
      </c>
      <c r="I1040" s="3" t="s">
        <v>2368</v>
      </c>
      <c r="J1040" s="3" t="s">
        <v>2419</v>
      </c>
      <c r="K1040" s="3" t="s">
        <v>22</v>
      </c>
      <c r="L1040" s="4">
        <v>0.2</v>
      </c>
      <c r="M1040" s="5">
        <v>0.23</v>
      </c>
      <c r="N1040" s="6">
        <v>0.15</v>
      </c>
      <c r="O1040" s="6">
        <v>0.010000000000000009</v>
      </c>
      <c r="P1040" s="6">
        <v>0.15</v>
      </c>
      <c r="Q1040" s="6">
        <v>0.15</v>
      </c>
      <c r="R1040" s="6">
        <v>0.17600000000000002</v>
      </c>
    </row>
    <row r="1041" ht="15.75" customHeight="1">
      <c r="A1041" s="3">
        <v>3615.0</v>
      </c>
      <c r="B1041" s="3" t="s">
        <v>2035</v>
      </c>
      <c r="C1041" s="3" t="s">
        <v>876</v>
      </c>
      <c r="D1041" s="3" t="s">
        <v>2355</v>
      </c>
      <c r="E1041" s="3" t="s">
        <v>2366</v>
      </c>
      <c r="F1041" s="3" t="s">
        <v>2420</v>
      </c>
      <c r="G1041" s="3" t="s">
        <v>22</v>
      </c>
      <c r="H1041" s="3" t="s">
        <v>2355</v>
      </c>
      <c r="I1041" s="3" t="s">
        <v>2368</v>
      </c>
      <c r="J1041" s="3" t="s">
        <v>2421</v>
      </c>
      <c r="K1041" s="3" t="s">
        <v>22</v>
      </c>
      <c r="L1041" s="4">
        <v>0.2</v>
      </c>
      <c r="M1041" s="5">
        <v>0.23</v>
      </c>
      <c r="N1041" s="6">
        <v>0.13844117647058815</v>
      </c>
      <c r="O1041" s="6">
        <v>0.04155882352941184</v>
      </c>
      <c r="P1041" s="6">
        <v>0.16999999999999998</v>
      </c>
      <c r="Q1041" s="6">
        <v>0.18</v>
      </c>
      <c r="R1041" s="6">
        <v>0.198</v>
      </c>
    </row>
    <row r="1042" ht="15.75" customHeight="1">
      <c r="A1042" s="3">
        <v>3617.0</v>
      </c>
      <c r="B1042" s="3" t="s">
        <v>2035</v>
      </c>
      <c r="C1042" s="3" t="s">
        <v>876</v>
      </c>
      <c r="D1042" s="3" t="s">
        <v>2355</v>
      </c>
      <c r="E1042" s="3" t="s">
        <v>2366</v>
      </c>
      <c r="F1042" s="3" t="s">
        <v>2422</v>
      </c>
      <c r="G1042" s="3" t="s">
        <v>22</v>
      </c>
      <c r="H1042" s="3" t="s">
        <v>2355</v>
      </c>
      <c r="I1042" s="3" t="s">
        <v>2368</v>
      </c>
      <c r="J1042" s="3" t="s">
        <v>2423</v>
      </c>
      <c r="K1042" s="3" t="s">
        <v>22</v>
      </c>
      <c r="L1042" s="4">
        <v>0.2</v>
      </c>
      <c r="M1042" s="5">
        <v>0.23</v>
      </c>
      <c r="N1042" s="6">
        <v>0.15</v>
      </c>
      <c r="O1042" s="6">
        <v>0.03</v>
      </c>
      <c r="P1042" s="6">
        <v>0.16999999999999998</v>
      </c>
      <c r="Q1042" s="6">
        <v>0.18</v>
      </c>
      <c r="R1042" s="6">
        <v>0.198</v>
      </c>
    </row>
    <row r="1043" ht="15.75" customHeight="1">
      <c r="A1043" s="3">
        <v>3619.0</v>
      </c>
      <c r="B1043" s="3" t="s">
        <v>2035</v>
      </c>
      <c r="C1043" s="3" t="s">
        <v>876</v>
      </c>
      <c r="D1043" s="3" t="s">
        <v>2355</v>
      </c>
      <c r="E1043" s="3" t="s">
        <v>2366</v>
      </c>
      <c r="F1043" s="3" t="s">
        <v>2424</v>
      </c>
      <c r="G1043" s="3" t="s">
        <v>22</v>
      </c>
      <c r="H1043" s="3" t="s">
        <v>2355</v>
      </c>
      <c r="I1043" s="3" t="s">
        <v>2368</v>
      </c>
      <c r="J1043" s="3" t="s">
        <v>2425</v>
      </c>
      <c r="K1043" s="3" t="s">
        <v>22</v>
      </c>
      <c r="L1043" s="4">
        <v>0.2</v>
      </c>
      <c r="M1043" s="5">
        <v>0.23</v>
      </c>
      <c r="N1043" s="6">
        <v>0.15</v>
      </c>
      <c r="O1043" s="6">
        <v>0.03</v>
      </c>
      <c r="P1043" s="6">
        <v>0.16999999999999998</v>
      </c>
      <c r="Q1043" s="6">
        <v>0.18</v>
      </c>
      <c r="R1043" s="6">
        <v>0.198</v>
      </c>
    </row>
    <row r="1044" ht="15.75" customHeight="1">
      <c r="A1044" s="3">
        <v>3620.0</v>
      </c>
      <c r="B1044" s="3" t="s">
        <v>2035</v>
      </c>
      <c r="C1044" s="3" t="s">
        <v>876</v>
      </c>
      <c r="D1044" s="3" t="s">
        <v>2355</v>
      </c>
      <c r="E1044" s="3" t="s">
        <v>2366</v>
      </c>
      <c r="F1044" s="3" t="s">
        <v>2426</v>
      </c>
      <c r="G1044" s="3" t="s">
        <v>22</v>
      </c>
      <c r="H1044" s="3" t="s">
        <v>2355</v>
      </c>
      <c r="I1044" s="3" t="s">
        <v>2368</v>
      </c>
      <c r="J1044" s="3" t="s">
        <v>2427</v>
      </c>
      <c r="K1044" s="3" t="s">
        <v>22</v>
      </c>
      <c r="L1044" s="4">
        <v>0.2</v>
      </c>
      <c r="M1044" s="5">
        <v>0.23</v>
      </c>
      <c r="N1044" s="6">
        <v>0.15</v>
      </c>
      <c r="O1044" s="6">
        <v>0.03</v>
      </c>
      <c r="P1044" s="6">
        <v>0.16999999999999998</v>
      </c>
      <c r="Q1044" s="6">
        <v>0.18</v>
      </c>
      <c r="R1044" s="6">
        <v>0.198</v>
      </c>
    </row>
    <row r="1045" ht="15.75" customHeight="1">
      <c r="A1045" s="3">
        <v>3622.0</v>
      </c>
      <c r="B1045" s="3" t="s">
        <v>2035</v>
      </c>
      <c r="C1045" s="3" t="s">
        <v>876</v>
      </c>
      <c r="D1045" s="3" t="s">
        <v>2355</v>
      </c>
      <c r="E1045" s="3" t="s">
        <v>2366</v>
      </c>
      <c r="F1045" s="3" t="s">
        <v>2428</v>
      </c>
      <c r="G1045" s="3" t="s">
        <v>22</v>
      </c>
      <c r="H1045" s="3" t="s">
        <v>2355</v>
      </c>
      <c r="I1045" s="3" t="s">
        <v>2368</v>
      </c>
      <c r="J1045" s="3" t="s">
        <v>2429</v>
      </c>
      <c r="K1045" s="3" t="s">
        <v>22</v>
      </c>
      <c r="L1045" s="4">
        <v>0.2</v>
      </c>
      <c r="M1045" s="5">
        <v>0.23</v>
      </c>
      <c r="N1045" s="6">
        <v>0.15</v>
      </c>
      <c r="O1045" s="6">
        <v>0.010000000000000009</v>
      </c>
      <c r="P1045" s="6">
        <v>0.15</v>
      </c>
      <c r="Q1045" s="6">
        <v>0.15</v>
      </c>
      <c r="R1045" s="6">
        <v>0.17600000000000002</v>
      </c>
    </row>
    <row r="1046" ht="15.75" customHeight="1">
      <c r="A1046" s="3">
        <v>3623.0</v>
      </c>
      <c r="B1046" s="3" t="s">
        <v>2035</v>
      </c>
      <c r="C1046" s="3" t="s">
        <v>876</v>
      </c>
      <c r="D1046" s="3" t="s">
        <v>2355</v>
      </c>
      <c r="E1046" s="3" t="s">
        <v>2366</v>
      </c>
      <c r="F1046" s="3" t="s">
        <v>2430</v>
      </c>
      <c r="G1046" s="3" t="s">
        <v>22</v>
      </c>
      <c r="H1046" s="3" t="s">
        <v>2355</v>
      </c>
      <c r="I1046" s="3" t="s">
        <v>2368</v>
      </c>
      <c r="J1046" s="3" t="s">
        <v>2431</v>
      </c>
      <c r="K1046" s="3" t="s">
        <v>22</v>
      </c>
      <c r="L1046" s="4">
        <v>0.2</v>
      </c>
      <c r="M1046" s="5">
        <v>0.23</v>
      </c>
      <c r="N1046" s="6">
        <v>0.15</v>
      </c>
      <c r="O1046" s="6">
        <v>0.010000000000000009</v>
      </c>
      <c r="P1046" s="6">
        <v>0.15</v>
      </c>
      <c r="Q1046" s="6">
        <v>0.15</v>
      </c>
      <c r="R1046" s="6">
        <v>0.17600000000000002</v>
      </c>
    </row>
    <row r="1047" ht="15.75" customHeight="1">
      <c r="A1047" s="3">
        <v>3624.0</v>
      </c>
      <c r="B1047" s="3" t="s">
        <v>2035</v>
      </c>
      <c r="C1047" s="3" t="s">
        <v>876</v>
      </c>
      <c r="D1047" s="3" t="s">
        <v>2355</v>
      </c>
      <c r="E1047" s="3" t="s">
        <v>2366</v>
      </c>
      <c r="F1047" s="3" t="s">
        <v>2432</v>
      </c>
      <c r="G1047" s="3" t="s">
        <v>22</v>
      </c>
      <c r="H1047" s="3" t="s">
        <v>2355</v>
      </c>
      <c r="I1047" s="3" t="s">
        <v>2368</v>
      </c>
      <c r="J1047" s="3" t="s">
        <v>2433</v>
      </c>
      <c r="K1047" s="3" t="s">
        <v>22</v>
      </c>
      <c r="L1047" s="4">
        <v>0.2</v>
      </c>
      <c r="M1047" s="5">
        <v>0.23</v>
      </c>
      <c r="N1047" s="6">
        <v>0.13844117647058815</v>
      </c>
      <c r="O1047" s="6">
        <v>0.021558823529411852</v>
      </c>
      <c r="P1047" s="6">
        <v>0.15</v>
      </c>
      <c r="Q1047" s="6">
        <v>0.16</v>
      </c>
      <c r="R1047" s="6">
        <v>0.17600000000000002</v>
      </c>
    </row>
    <row r="1048" ht="15.75" customHeight="1">
      <c r="A1048" s="3">
        <v>3626.0</v>
      </c>
      <c r="B1048" s="3" t="s">
        <v>2035</v>
      </c>
      <c r="C1048" s="3" t="s">
        <v>876</v>
      </c>
      <c r="D1048" s="3" t="s">
        <v>2355</v>
      </c>
      <c r="E1048" s="3" t="s">
        <v>2356</v>
      </c>
      <c r="F1048" s="3" t="s">
        <v>2434</v>
      </c>
      <c r="G1048" s="3" t="s">
        <v>22</v>
      </c>
      <c r="H1048" s="3" t="s">
        <v>2355</v>
      </c>
      <c r="I1048" s="3" t="s">
        <v>2358</v>
      </c>
      <c r="J1048" s="3" t="s">
        <v>2435</v>
      </c>
      <c r="K1048" s="3" t="s">
        <v>22</v>
      </c>
      <c r="L1048" s="4">
        <v>0.2</v>
      </c>
      <c r="M1048" s="5">
        <v>0.23</v>
      </c>
      <c r="N1048" s="6">
        <v>0.15</v>
      </c>
      <c r="O1048" s="6">
        <v>0.03</v>
      </c>
      <c r="P1048" s="6">
        <v>0.16999999999999998</v>
      </c>
      <c r="Q1048" s="6">
        <v>0.18</v>
      </c>
      <c r="R1048" s="6">
        <v>0.198</v>
      </c>
    </row>
    <row r="1049" ht="15.75" customHeight="1">
      <c r="A1049" s="3">
        <v>3627.0</v>
      </c>
      <c r="B1049" s="3" t="s">
        <v>2035</v>
      </c>
      <c r="C1049" s="3" t="s">
        <v>876</v>
      </c>
      <c r="D1049" s="3" t="s">
        <v>2355</v>
      </c>
      <c r="E1049" s="3" t="s">
        <v>2356</v>
      </c>
      <c r="F1049" s="3" t="s">
        <v>2436</v>
      </c>
      <c r="G1049" s="3" t="s">
        <v>22</v>
      </c>
      <c r="H1049" s="3" t="s">
        <v>2355</v>
      </c>
      <c r="I1049" s="3" t="s">
        <v>2358</v>
      </c>
      <c r="J1049" s="3" t="s">
        <v>2437</v>
      </c>
      <c r="K1049" s="3" t="s">
        <v>22</v>
      </c>
      <c r="L1049" s="4">
        <v>0.2</v>
      </c>
      <c r="M1049" s="5">
        <v>0.23</v>
      </c>
      <c r="N1049" s="6">
        <v>0.15</v>
      </c>
      <c r="O1049" s="6">
        <v>0.010000000000000009</v>
      </c>
      <c r="P1049" s="6">
        <v>0.15</v>
      </c>
      <c r="Q1049" s="6">
        <v>0.15</v>
      </c>
      <c r="R1049" s="6">
        <v>0.17600000000000002</v>
      </c>
    </row>
    <row r="1050" ht="15.75" customHeight="1">
      <c r="A1050" s="3">
        <v>3628.0</v>
      </c>
      <c r="B1050" s="3" t="s">
        <v>2035</v>
      </c>
      <c r="C1050" s="3" t="s">
        <v>876</v>
      </c>
      <c r="D1050" s="3" t="s">
        <v>2355</v>
      </c>
      <c r="E1050" s="3" t="s">
        <v>2356</v>
      </c>
      <c r="F1050" s="3" t="s">
        <v>2438</v>
      </c>
      <c r="G1050" s="3" t="s">
        <v>22</v>
      </c>
      <c r="H1050" s="3" t="s">
        <v>2355</v>
      </c>
      <c r="I1050" s="3" t="s">
        <v>2358</v>
      </c>
      <c r="J1050" s="3" t="s">
        <v>2439</v>
      </c>
      <c r="K1050" s="3" t="s">
        <v>22</v>
      </c>
      <c r="L1050" s="4">
        <v>0.2</v>
      </c>
      <c r="M1050" s="5">
        <v>0.23</v>
      </c>
      <c r="N1050" s="6">
        <v>0.13844117647058815</v>
      </c>
      <c r="O1050" s="6">
        <v>0.021558823529411852</v>
      </c>
      <c r="P1050" s="6">
        <v>0.15</v>
      </c>
      <c r="Q1050" s="6">
        <v>0.16</v>
      </c>
      <c r="R1050" s="6">
        <v>0.17600000000000002</v>
      </c>
    </row>
    <row r="1051" ht="15.75" customHeight="1">
      <c r="A1051" s="3">
        <v>3629.0</v>
      </c>
      <c r="B1051" s="3" t="s">
        <v>2035</v>
      </c>
      <c r="C1051" s="3" t="s">
        <v>876</v>
      </c>
      <c r="D1051" s="3" t="s">
        <v>2355</v>
      </c>
      <c r="E1051" s="3" t="s">
        <v>2356</v>
      </c>
      <c r="F1051" s="3" t="s">
        <v>2440</v>
      </c>
      <c r="G1051" s="3" t="s">
        <v>22</v>
      </c>
      <c r="H1051" s="3" t="s">
        <v>2355</v>
      </c>
      <c r="I1051" s="3" t="s">
        <v>2358</v>
      </c>
      <c r="J1051" s="3" t="s">
        <v>2441</v>
      </c>
      <c r="K1051" s="3" t="s">
        <v>22</v>
      </c>
      <c r="L1051" s="4">
        <v>0.2</v>
      </c>
      <c r="M1051" s="5">
        <v>0.23</v>
      </c>
      <c r="N1051" s="6">
        <v>0.15</v>
      </c>
      <c r="O1051" s="6" t="s">
        <v>27</v>
      </c>
      <c r="P1051" s="6">
        <v>0.15</v>
      </c>
      <c r="Q1051" s="6">
        <v>0.15</v>
      </c>
      <c r="R1051" s="6">
        <v>0.15</v>
      </c>
    </row>
    <row r="1052" ht="15.75" customHeight="1">
      <c r="A1052" s="3">
        <v>3630.0</v>
      </c>
      <c r="B1052" s="3" t="s">
        <v>2035</v>
      </c>
      <c r="C1052" s="3" t="s">
        <v>876</v>
      </c>
      <c r="D1052" s="3" t="s">
        <v>2355</v>
      </c>
      <c r="E1052" s="3" t="s">
        <v>2356</v>
      </c>
      <c r="F1052" s="3" t="s">
        <v>2442</v>
      </c>
      <c r="G1052" s="3" t="s">
        <v>22</v>
      </c>
      <c r="H1052" s="3" t="s">
        <v>2355</v>
      </c>
      <c r="I1052" s="3" t="s">
        <v>2358</v>
      </c>
      <c r="J1052" s="3" t="s">
        <v>2443</v>
      </c>
      <c r="K1052" s="3" t="s">
        <v>22</v>
      </c>
      <c r="L1052" s="4">
        <v>0.2</v>
      </c>
      <c r="M1052" s="5">
        <v>0.23</v>
      </c>
      <c r="N1052" s="6">
        <v>0.13844117647058815</v>
      </c>
      <c r="O1052" s="6">
        <v>0.021558823529411852</v>
      </c>
      <c r="P1052" s="6">
        <v>0.15</v>
      </c>
      <c r="Q1052" s="6">
        <v>0.16</v>
      </c>
      <c r="R1052" s="6">
        <v>0.17600000000000002</v>
      </c>
    </row>
    <row r="1053" ht="15.75" customHeight="1">
      <c r="A1053" s="3">
        <v>3631.0</v>
      </c>
      <c r="B1053" s="3" t="s">
        <v>2035</v>
      </c>
      <c r="C1053" s="3" t="s">
        <v>876</v>
      </c>
      <c r="D1053" s="3" t="s">
        <v>2355</v>
      </c>
      <c r="E1053" s="3" t="s">
        <v>2356</v>
      </c>
      <c r="F1053" s="3" t="s">
        <v>2444</v>
      </c>
      <c r="G1053" s="3" t="s">
        <v>22</v>
      </c>
      <c r="H1053" s="3" t="s">
        <v>2355</v>
      </c>
      <c r="I1053" s="3" t="s">
        <v>2358</v>
      </c>
      <c r="J1053" s="3" t="s">
        <v>2445</v>
      </c>
      <c r="K1053" s="3" t="s">
        <v>22</v>
      </c>
      <c r="L1053" s="4">
        <v>0.2</v>
      </c>
      <c r="M1053" s="5">
        <v>0.23</v>
      </c>
      <c r="N1053" s="6">
        <v>0.15</v>
      </c>
      <c r="O1053" s="6">
        <v>0.010000000000000009</v>
      </c>
      <c r="P1053" s="6">
        <v>0.15</v>
      </c>
      <c r="Q1053" s="6">
        <v>0.15</v>
      </c>
      <c r="R1053" s="6">
        <v>0.17600000000000002</v>
      </c>
    </row>
    <row r="1054" ht="15.75" customHeight="1">
      <c r="A1054" s="3">
        <v>3632.0</v>
      </c>
      <c r="B1054" s="3" t="s">
        <v>2035</v>
      </c>
      <c r="C1054" s="3" t="s">
        <v>876</v>
      </c>
      <c r="D1054" s="3" t="s">
        <v>2355</v>
      </c>
      <c r="E1054" s="3" t="s">
        <v>2356</v>
      </c>
      <c r="F1054" s="3" t="s">
        <v>2446</v>
      </c>
      <c r="G1054" s="3" t="s">
        <v>22</v>
      </c>
      <c r="H1054" s="3" t="s">
        <v>2355</v>
      </c>
      <c r="I1054" s="3" t="s">
        <v>2358</v>
      </c>
      <c r="J1054" s="3" t="s">
        <v>2447</v>
      </c>
      <c r="K1054" s="3" t="s">
        <v>22</v>
      </c>
      <c r="L1054" s="4">
        <v>0.2</v>
      </c>
      <c r="M1054" s="5">
        <v>0.23</v>
      </c>
      <c r="N1054" s="6">
        <v>0.15</v>
      </c>
      <c r="O1054" s="6">
        <v>0.010000000000000009</v>
      </c>
      <c r="P1054" s="6">
        <v>0.15</v>
      </c>
      <c r="Q1054" s="6">
        <v>0.15</v>
      </c>
      <c r="R1054" s="6">
        <v>0.17600000000000002</v>
      </c>
    </row>
    <row r="1055" ht="15.75" customHeight="1">
      <c r="A1055" s="3">
        <v>3633.0</v>
      </c>
      <c r="B1055" s="3" t="s">
        <v>2035</v>
      </c>
      <c r="C1055" s="3" t="s">
        <v>876</v>
      </c>
      <c r="D1055" s="3" t="s">
        <v>2355</v>
      </c>
      <c r="E1055" s="3" t="s">
        <v>2356</v>
      </c>
      <c r="F1055" s="3" t="s">
        <v>2448</v>
      </c>
      <c r="G1055" s="3" t="s">
        <v>22</v>
      </c>
      <c r="H1055" s="3" t="s">
        <v>2355</v>
      </c>
      <c r="I1055" s="3" t="s">
        <v>2358</v>
      </c>
      <c r="J1055" s="3" t="s">
        <v>2449</v>
      </c>
      <c r="K1055" s="3" t="s">
        <v>22</v>
      </c>
      <c r="L1055" s="4">
        <v>0.2</v>
      </c>
      <c r="M1055" s="5">
        <v>0.23</v>
      </c>
      <c r="N1055" s="6">
        <v>0.15</v>
      </c>
      <c r="O1055" s="6">
        <v>0.05000000000000002</v>
      </c>
      <c r="P1055" s="6">
        <v>0.19</v>
      </c>
      <c r="Q1055" s="6">
        <v>0.2</v>
      </c>
      <c r="R1055" s="6">
        <v>0.22000000000000003</v>
      </c>
    </row>
    <row r="1056" ht="15.75" customHeight="1">
      <c r="A1056" s="3">
        <v>3634.0</v>
      </c>
      <c r="B1056" s="3" t="s">
        <v>2035</v>
      </c>
      <c r="C1056" s="3" t="s">
        <v>876</v>
      </c>
      <c r="D1056" s="3" t="s">
        <v>2355</v>
      </c>
      <c r="E1056" s="3" t="s">
        <v>2372</v>
      </c>
      <c r="F1056" s="3" t="s">
        <v>2450</v>
      </c>
      <c r="G1056" s="3" t="s">
        <v>22</v>
      </c>
      <c r="H1056" s="3" t="s">
        <v>2355</v>
      </c>
      <c r="I1056" s="3" t="s">
        <v>2374</v>
      </c>
      <c r="J1056" s="3" t="s">
        <v>2451</v>
      </c>
      <c r="K1056" s="3" t="s">
        <v>22</v>
      </c>
      <c r="L1056" s="4">
        <v>0.2</v>
      </c>
      <c r="M1056" s="5">
        <v>0.23</v>
      </c>
      <c r="N1056" s="6">
        <v>0.13</v>
      </c>
      <c r="O1056" s="6">
        <v>0.03</v>
      </c>
      <c r="P1056" s="6">
        <v>0.15</v>
      </c>
      <c r="Q1056" s="6">
        <v>0.16</v>
      </c>
      <c r="R1056" s="6">
        <v>0.17600000000000002</v>
      </c>
    </row>
    <row r="1057" ht="15.75" customHeight="1">
      <c r="A1057" s="3">
        <v>3635.0</v>
      </c>
      <c r="B1057" s="3" t="s">
        <v>2035</v>
      </c>
      <c r="C1057" s="3" t="s">
        <v>876</v>
      </c>
      <c r="D1057" s="3" t="s">
        <v>2355</v>
      </c>
      <c r="E1057" s="3" t="s">
        <v>2372</v>
      </c>
      <c r="F1057" s="3" t="s">
        <v>2452</v>
      </c>
      <c r="G1057" s="3" t="s">
        <v>22</v>
      </c>
      <c r="H1057" s="3" t="s">
        <v>2355</v>
      </c>
      <c r="I1057" s="3" t="s">
        <v>2374</v>
      </c>
      <c r="J1057" s="3" t="s">
        <v>2453</v>
      </c>
      <c r="K1057" s="3" t="s">
        <v>22</v>
      </c>
      <c r="L1057" s="4">
        <v>0.2</v>
      </c>
      <c r="M1057" s="5">
        <v>0.23</v>
      </c>
      <c r="N1057" s="6">
        <v>0.13844117647058815</v>
      </c>
      <c r="O1057" s="6">
        <v>0.06155882352941186</v>
      </c>
      <c r="P1057" s="6">
        <v>0.19</v>
      </c>
      <c r="Q1057" s="6">
        <v>0.2</v>
      </c>
      <c r="R1057" s="6">
        <v>0.22000000000000003</v>
      </c>
    </row>
    <row r="1058" ht="15.75" customHeight="1">
      <c r="A1058" s="3">
        <v>3636.0</v>
      </c>
      <c r="B1058" s="3" t="s">
        <v>2035</v>
      </c>
      <c r="C1058" s="3" t="s">
        <v>876</v>
      </c>
      <c r="D1058" s="3" t="s">
        <v>2355</v>
      </c>
      <c r="E1058" s="3" t="s">
        <v>2372</v>
      </c>
      <c r="F1058" s="3" t="s">
        <v>2454</v>
      </c>
      <c r="G1058" s="3" t="s">
        <v>22</v>
      </c>
      <c r="H1058" s="3" t="s">
        <v>2355</v>
      </c>
      <c r="I1058" s="3" t="s">
        <v>2374</v>
      </c>
      <c r="J1058" s="3" t="s">
        <v>2455</v>
      </c>
      <c r="K1058" s="3" t="s">
        <v>22</v>
      </c>
      <c r="L1058" s="4">
        <v>0.2</v>
      </c>
      <c r="M1058" s="5">
        <v>0.23</v>
      </c>
      <c r="N1058" s="6">
        <v>0.15</v>
      </c>
      <c r="O1058" s="6">
        <v>0.010000000000000009</v>
      </c>
      <c r="P1058" s="6">
        <v>0.15</v>
      </c>
      <c r="Q1058" s="6">
        <v>0.15</v>
      </c>
      <c r="R1058" s="6">
        <v>0.17600000000000002</v>
      </c>
    </row>
    <row r="1059" ht="15.75" customHeight="1">
      <c r="A1059" s="3">
        <v>3638.0</v>
      </c>
      <c r="B1059" s="3" t="s">
        <v>2035</v>
      </c>
      <c r="C1059" s="3" t="s">
        <v>876</v>
      </c>
      <c r="D1059" s="3" t="s">
        <v>2355</v>
      </c>
      <c r="E1059" s="3" t="s">
        <v>2372</v>
      </c>
      <c r="F1059" s="3" t="s">
        <v>2456</v>
      </c>
      <c r="G1059" s="3" t="s">
        <v>22</v>
      </c>
      <c r="H1059" s="3" t="s">
        <v>2355</v>
      </c>
      <c r="I1059" s="3" t="s">
        <v>2374</v>
      </c>
      <c r="J1059" s="3" t="s">
        <v>2457</v>
      </c>
      <c r="K1059" s="3" t="s">
        <v>22</v>
      </c>
      <c r="L1059" s="4">
        <v>0.2</v>
      </c>
      <c r="M1059" s="5">
        <v>0.23</v>
      </c>
      <c r="N1059" s="6">
        <v>0.15</v>
      </c>
      <c r="O1059" s="6">
        <v>0.05000000000000002</v>
      </c>
      <c r="P1059" s="6">
        <v>0.19</v>
      </c>
      <c r="Q1059" s="6">
        <v>0.2</v>
      </c>
      <c r="R1059" s="6">
        <v>0.22000000000000003</v>
      </c>
    </row>
    <row r="1060" ht="15.75" customHeight="1">
      <c r="A1060" s="3">
        <v>3639.0</v>
      </c>
      <c r="B1060" s="3" t="s">
        <v>2035</v>
      </c>
      <c r="C1060" s="3" t="s">
        <v>876</v>
      </c>
      <c r="D1060" s="3" t="s">
        <v>2355</v>
      </c>
      <c r="E1060" s="3" t="s">
        <v>2372</v>
      </c>
      <c r="F1060" s="3" t="s">
        <v>2458</v>
      </c>
      <c r="G1060" s="3" t="s">
        <v>22</v>
      </c>
      <c r="H1060" s="3" t="s">
        <v>2355</v>
      </c>
      <c r="I1060" s="3" t="s">
        <v>2374</v>
      </c>
      <c r="J1060" s="3" t="s">
        <v>2459</v>
      </c>
      <c r="K1060" s="3" t="s">
        <v>22</v>
      </c>
      <c r="L1060" s="4">
        <v>0.2</v>
      </c>
      <c r="M1060" s="5">
        <v>0.23</v>
      </c>
      <c r="N1060" s="6">
        <v>0.15</v>
      </c>
      <c r="O1060" s="6">
        <v>0.03</v>
      </c>
      <c r="P1060" s="6">
        <v>0.16999999999999998</v>
      </c>
      <c r="Q1060" s="6">
        <v>0.18</v>
      </c>
      <c r="R1060" s="6">
        <v>0.198</v>
      </c>
    </row>
    <row r="1061" ht="15.75" customHeight="1">
      <c r="A1061" s="3">
        <v>3640.0</v>
      </c>
      <c r="B1061" s="3" t="s">
        <v>2035</v>
      </c>
      <c r="C1061" s="3" t="s">
        <v>876</v>
      </c>
      <c r="D1061" s="3" t="s">
        <v>2355</v>
      </c>
      <c r="E1061" s="3" t="s">
        <v>2372</v>
      </c>
      <c r="F1061" s="3" t="s">
        <v>2460</v>
      </c>
      <c r="G1061" s="3" t="s">
        <v>22</v>
      </c>
      <c r="H1061" s="3" t="s">
        <v>2355</v>
      </c>
      <c r="I1061" s="3" t="s">
        <v>2374</v>
      </c>
      <c r="J1061" s="3" t="s">
        <v>2461</v>
      </c>
      <c r="K1061" s="3" t="s">
        <v>22</v>
      </c>
      <c r="L1061" s="4">
        <v>0.2</v>
      </c>
      <c r="M1061" s="5">
        <v>0.23</v>
      </c>
      <c r="N1061" s="6">
        <v>0.15</v>
      </c>
      <c r="O1061" s="6">
        <v>0.05000000000000002</v>
      </c>
      <c r="P1061" s="6">
        <v>0.19</v>
      </c>
      <c r="Q1061" s="6">
        <v>0.2</v>
      </c>
      <c r="R1061" s="6">
        <v>0.22000000000000003</v>
      </c>
    </row>
    <row r="1062" ht="15.75" customHeight="1">
      <c r="A1062" s="3">
        <v>1665.0</v>
      </c>
      <c r="B1062" s="3" t="s">
        <v>2035</v>
      </c>
      <c r="C1062" s="3" t="s">
        <v>2462</v>
      </c>
      <c r="D1062" s="3" t="s">
        <v>2463</v>
      </c>
      <c r="E1062" s="3" t="s">
        <v>2464</v>
      </c>
      <c r="F1062" s="3" t="s">
        <v>2465</v>
      </c>
      <c r="G1062" s="3" t="s">
        <v>22</v>
      </c>
      <c r="H1062" s="3" t="s">
        <v>2466</v>
      </c>
      <c r="I1062" s="3" t="s">
        <v>2467</v>
      </c>
      <c r="J1062" s="3" t="s">
        <v>2468</v>
      </c>
      <c r="K1062" s="3" t="s">
        <v>22</v>
      </c>
      <c r="L1062" s="4">
        <v>0.18</v>
      </c>
      <c r="M1062" s="5">
        <v>0.21</v>
      </c>
      <c r="N1062" s="6">
        <v>0.15</v>
      </c>
      <c r="O1062" s="6">
        <v>0.05000000000000002</v>
      </c>
      <c r="P1062" s="6">
        <v>0.19</v>
      </c>
      <c r="Q1062" s="6">
        <v>0.2</v>
      </c>
      <c r="R1062" s="6">
        <v>0.22000000000000003</v>
      </c>
    </row>
    <row r="1063" ht="15.75" customHeight="1">
      <c r="A1063" s="3">
        <v>1669.0</v>
      </c>
      <c r="B1063" s="3" t="s">
        <v>2035</v>
      </c>
      <c r="C1063" s="3" t="s">
        <v>2462</v>
      </c>
      <c r="D1063" s="3" t="s">
        <v>2463</v>
      </c>
      <c r="E1063" s="3" t="s">
        <v>2464</v>
      </c>
      <c r="F1063" s="3" t="s">
        <v>2469</v>
      </c>
      <c r="G1063" s="3" t="s">
        <v>22</v>
      </c>
      <c r="H1063" s="3" t="s">
        <v>2466</v>
      </c>
      <c r="I1063" s="3" t="s">
        <v>2467</v>
      </c>
      <c r="J1063" s="3" t="s">
        <v>2470</v>
      </c>
      <c r="K1063" s="3" t="s">
        <v>22</v>
      </c>
      <c r="L1063" s="4">
        <v>0.16</v>
      </c>
      <c r="M1063" s="5">
        <v>0.18</v>
      </c>
      <c r="N1063" s="6">
        <v>0.13844117647058815</v>
      </c>
      <c r="O1063" s="6">
        <v>0.021558823529411852</v>
      </c>
      <c r="P1063" s="6">
        <v>0.15</v>
      </c>
      <c r="Q1063" s="6">
        <v>0.16</v>
      </c>
      <c r="R1063" s="6">
        <v>0.17600000000000002</v>
      </c>
    </row>
    <row r="1064" ht="15.75" customHeight="1">
      <c r="A1064" s="3">
        <v>1670.0</v>
      </c>
      <c r="B1064" s="3" t="s">
        <v>2035</v>
      </c>
      <c r="C1064" s="3" t="s">
        <v>2462</v>
      </c>
      <c r="D1064" s="3" t="s">
        <v>2463</v>
      </c>
      <c r="E1064" s="3" t="s">
        <v>2471</v>
      </c>
      <c r="F1064" s="3" t="s">
        <v>2472</v>
      </c>
      <c r="G1064" s="3" t="s">
        <v>22</v>
      </c>
      <c r="H1064" s="3" t="s">
        <v>2466</v>
      </c>
      <c r="I1064" s="3" t="s">
        <v>2473</v>
      </c>
      <c r="J1064" s="3" t="s">
        <v>2474</v>
      </c>
      <c r="K1064" s="3" t="s">
        <v>22</v>
      </c>
      <c r="L1064" s="4">
        <v>0.16</v>
      </c>
      <c r="M1064" s="5">
        <v>0.18</v>
      </c>
      <c r="N1064" s="6">
        <v>0.15</v>
      </c>
      <c r="O1064" s="6">
        <v>0.05000000000000002</v>
      </c>
      <c r="P1064" s="6">
        <v>0.19</v>
      </c>
      <c r="Q1064" s="6">
        <v>0.2</v>
      </c>
      <c r="R1064" s="6">
        <v>0.22000000000000003</v>
      </c>
    </row>
    <row r="1065" ht="15.75" customHeight="1">
      <c r="A1065" s="3">
        <v>1671.0</v>
      </c>
      <c r="B1065" s="3" t="s">
        <v>2035</v>
      </c>
      <c r="C1065" s="3" t="s">
        <v>2462</v>
      </c>
      <c r="D1065" s="3" t="s">
        <v>2463</v>
      </c>
      <c r="E1065" s="3" t="s">
        <v>2464</v>
      </c>
      <c r="F1065" s="3" t="s">
        <v>2475</v>
      </c>
      <c r="G1065" s="3" t="s">
        <v>22</v>
      </c>
      <c r="H1065" s="3" t="s">
        <v>2466</v>
      </c>
      <c r="I1065" s="3" t="s">
        <v>2467</v>
      </c>
      <c r="J1065" s="3" t="s">
        <v>2476</v>
      </c>
      <c r="K1065" s="3" t="s">
        <v>22</v>
      </c>
      <c r="L1065" s="4">
        <v>0.18</v>
      </c>
      <c r="M1065" s="5">
        <v>0.21</v>
      </c>
      <c r="N1065" s="6">
        <v>0.15</v>
      </c>
      <c r="O1065" s="6">
        <v>0.010000000000000009</v>
      </c>
      <c r="P1065" s="6">
        <v>0.15</v>
      </c>
      <c r="Q1065" s="6">
        <v>0.15</v>
      </c>
      <c r="R1065" s="6">
        <v>0.17600000000000002</v>
      </c>
    </row>
    <row r="1066" ht="15.75" customHeight="1">
      <c r="A1066" s="3">
        <v>1672.0</v>
      </c>
      <c r="B1066" s="3" t="s">
        <v>2035</v>
      </c>
      <c r="C1066" s="3" t="s">
        <v>2462</v>
      </c>
      <c r="D1066" s="3" t="s">
        <v>2463</v>
      </c>
      <c r="E1066" s="3" t="s">
        <v>2471</v>
      </c>
      <c r="F1066" s="3" t="s">
        <v>2477</v>
      </c>
      <c r="G1066" s="3" t="s">
        <v>22</v>
      </c>
      <c r="H1066" s="3" t="s">
        <v>2466</v>
      </c>
      <c r="I1066" s="3" t="s">
        <v>2473</v>
      </c>
      <c r="J1066" s="3" t="s">
        <v>2478</v>
      </c>
      <c r="K1066" s="3" t="s">
        <v>22</v>
      </c>
      <c r="L1066" s="4">
        <v>0.18</v>
      </c>
      <c r="M1066" s="5">
        <v>0.21</v>
      </c>
      <c r="N1066" s="6">
        <v>0.13844117647058815</v>
      </c>
      <c r="O1066" s="6">
        <v>0.06155882352941186</v>
      </c>
      <c r="P1066" s="6">
        <v>0.19</v>
      </c>
      <c r="Q1066" s="6">
        <v>0.2</v>
      </c>
      <c r="R1066" s="6">
        <v>0.22000000000000003</v>
      </c>
    </row>
    <row r="1067" ht="15.75" customHeight="1">
      <c r="A1067" s="3">
        <v>1674.0</v>
      </c>
      <c r="B1067" s="3" t="s">
        <v>2035</v>
      </c>
      <c r="C1067" s="3" t="s">
        <v>2462</v>
      </c>
      <c r="D1067" s="3" t="s">
        <v>2463</v>
      </c>
      <c r="E1067" s="3" t="s">
        <v>2464</v>
      </c>
      <c r="F1067" s="3" t="s">
        <v>2479</v>
      </c>
      <c r="G1067" s="3" t="s">
        <v>22</v>
      </c>
      <c r="H1067" s="3" t="s">
        <v>2466</v>
      </c>
      <c r="I1067" s="3" t="s">
        <v>2467</v>
      </c>
      <c r="J1067" s="3" t="s">
        <v>2480</v>
      </c>
      <c r="K1067" s="3" t="s">
        <v>22</v>
      </c>
      <c r="L1067" s="4">
        <v>0.16</v>
      </c>
      <c r="M1067" s="5">
        <v>0.18</v>
      </c>
      <c r="N1067" s="6">
        <v>0.15</v>
      </c>
      <c r="O1067" s="6">
        <v>0.010000000000000009</v>
      </c>
      <c r="P1067" s="6">
        <v>0.15</v>
      </c>
      <c r="Q1067" s="6">
        <v>0.15</v>
      </c>
      <c r="R1067" s="6">
        <v>0.17600000000000002</v>
      </c>
    </row>
    <row r="1068" ht="15.75" customHeight="1">
      <c r="A1068" s="3">
        <v>1675.0</v>
      </c>
      <c r="B1068" s="3" t="s">
        <v>2035</v>
      </c>
      <c r="C1068" s="3" t="s">
        <v>2462</v>
      </c>
      <c r="D1068" s="3" t="s">
        <v>2463</v>
      </c>
      <c r="E1068" s="3" t="s">
        <v>2464</v>
      </c>
      <c r="F1068" s="3" t="s">
        <v>2481</v>
      </c>
      <c r="G1068" s="3" t="s">
        <v>22</v>
      </c>
      <c r="H1068" s="3" t="s">
        <v>2466</v>
      </c>
      <c r="I1068" s="3" t="s">
        <v>2467</v>
      </c>
      <c r="J1068" s="3" t="s">
        <v>2482</v>
      </c>
      <c r="K1068" s="3" t="s">
        <v>22</v>
      </c>
      <c r="L1068" s="4">
        <v>0.16</v>
      </c>
      <c r="M1068" s="5">
        <v>0.18</v>
      </c>
      <c r="N1068" s="6">
        <v>0.0</v>
      </c>
      <c r="O1068" s="6">
        <v>0.16</v>
      </c>
      <c r="P1068" s="6">
        <v>0.15</v>
      </c>
      <c r="Q1068" s="6">
        <v>0.16</v>
      </c>
      <c r="R1068" s="6">
        <v>0.17600000000000002</v>
      </c>
    </row>
    <row r="1069" ht="15.75" customHeight="1">
      <c r="A1069" s="3">
        <v>1683.0</v>
      </c>
      <c r="B1069" s="3" t="s">
        <v>2035</v>
      </c>
      <c r="C1069" s="3" t="s">
        <v>2462</v>
      </c>
      <c r="D1069" s="3" t="s">
        <v>2463</v>
      </c>
      <c r="E1069" s="3" t="s">
        <v>2464</v>
      </c>
      <c r="F1069" s="3" t="s">
        <v>2483</v>
      </c>
      <c r="G1069" s="3" t="s">
        <v>22</v>
      </c>
      <c r="H1069" s="3" t="s">
        <v>2466</v>
      </c>
      <c r="I1069" s="3" t="s">
        <v>2467</v>
      </c>
      <c r="J1069" s="3" t="s">
        <v>2484</v>
      </c>
      <c r="K1069" s="3" t="s">
        <v>22</v>
      </c>
      <c r="L1069" s="4">
        <v>0.18</v>
      </c>
      <c r="M1069" s="5">
        <v>0.21</v>
      </c>
      <c r="N1069" s="6">
        <v>0.15</v>
      </c>
      <c r="O1069" s="6">
        <v>0.010000000000000009</v>
      </c>
      <c r="P1069" s="6">
        <v>0.15</v>
      </c>
      <c r="Q1069" s="6">
        <v>0.15</v>
      </c>
      <c r="R1069" s="6">
        <v>0.17600000000000002</v>
      </c>
    </row>
    <row r="1070" ht="15.75" customHeight="1">
      <c r="A1070" s="3">
        <v>1685.0</v>
      </c>
      <c r="B1070" s="3" t="s">
        <v>2035</v>
      </c>
      <c r="C1070" s="3" t="s">
        <v>2462</v>
      </c>
      <c r="D1070" s="3" t="s">
        <v>2463</v>
      </c>
      <c r="E1070" s="3" t="s">
        <v>2464</v>
      </c>
      <c r="F1070" s="3" t="s">
        <v>2485</v>
      </c>
      <c r="G1070" s="3" t="s">
        <v>22</v>
      </c>
      <c r="H1070" s="3" t="s">
        <v>2466</v>
      </c>
      <c r="I1070" s="3" t="s">
        <v>2467</v>
      </c>
      <c r="J1070" s="3" t="s">
        <v>2486</v>
      </c>
      <c r="K1070" s="3" t="s">
        <v>22</v>
      </c>
      <c r="L1070" s="4">
        <v>0.18</v>
      </c>
      <c r="M1070" s="5">
        <v>0.21</v>
      </c>
      <c r="N1070" s="6">
        <v>0.15</v>
      </c>
      <c r="O1070" s="6">
        <v>0.010000000000000009</v>
      </c>
      <c r="P1070" s="6">
        <v>0.15</v>
      </c>
      <c r="Q1070" s="6">
        <v>0.15</v>
      </c>
      <c r="R1070" s="6">
        <v>0.17600000000000002</v>
      </c>
    </row>
    <row r="1071" ht="15.75" customHeight="1">
      <c r="A1071" s="3">
        <v>1686.0</v>
      </c>
      <c r="B1071" s="3" t="s">
        <v>2035</v>
      </c>
      <c r="C1071" s="3" t="s">
        <v>2462</v>
      </c>
      <c r="D1071" s="3" t="s">
        <v>2463</v>
      </c>
      <c r="E1071" s="3" t="s">
        <v>2464</v>
      </c>
      <c r="F1071" s="3" t="s">
        <v>2487</v>
      </c>
      <c r="G1071" s="3" t="s">
        <v>22</v>
      </c>
      <c r="H1071" s="3" t="s">
        <v>2466</v>
      </c>
      <c r="I1071" s="3" t="s">
        <v>2467</v>
      </c>
      <c r="J1071" s="3" t="s">
        <v>2488</v>
      </c>
      <c r="K1071" s="3" t="s">
        <v>22</v>
      </c>
      <c r="L1071" s="4">
        <v>0.18</v>
      </c>
      <c r="M1071" s="5">
        <v>0.21</v>
      </c>
      <c r="N1071" s="6">
        <v>0.13844117647058815</v>
      </c>
      <c r="O1071" s="6">
        <v>0.021558823529411852</v>
      </c>
      <c r="P1071" s="6">
        <v>0.15</v>
      </c>
      <c r="Q1071" s="6">
        <v>0.16</v>
      </c>
      <c r="R1071" s="6">
        <v>0.17600000000000002</v>
      </c>
    </row>
    <row r="1072" ht="15.75" customHeight="1">
      <c r="A1072" s="3">
        <v>1690.0</v>
      </c>
      <c r="B1072" s="3" t="s">
        <v>2035</v>
      </c>
      <c r="C1072" s="3" t="s">
        <v>2462</v>
      </c>
      <c r="D1072" s="3" t="s">
        <v>2463</v>
      </c>
      <c r="E1072" s="3" t="s">
        <v>2464</v>
      </c>
      <c r="F1072" s="3" t="s">
        <v>2489</v>
      </c>
      <c r="G1072" s="3" t="s">
        <v>22</v>
      </c>
      <c r="H1072" s="3" t="s">
        <v>2466</v>
      </c>
      <c r="I1072" s="3" t="s">
        <v>2467</v>
      </c>
      <c r="J1072" s="3" t="s">
        <v>2490</v>
      </c>
      <c r="K1072" s="3" t="s">
        <v>22</v>
      </c>
      <c r="L1072" s="4">
        <v>0.16</v>
      </c>
      <c r="M1072" s="5">
        <v>0.18</v>
      </c>
      <c r="N1072" s="6">
        <v>0.15</v>
      </c>
      <c r="O1072" s="6">
        <v>0.010000000000000009</v>
      </c>
      <c r="P1072" s="6">
        <v>0.15</v>
      </c>
      <c r="Q1072" s="6">
        <v>0.15</v>
      </c>
      <c r="R1072" s="6">
        <v>0.17600000000000002</v>
      </c>
    </row>
    <row r="1073" ht="15.75" customHeight="1">
      <c r="A1073" s="3">
        <v>1691.0</v>
      </c>
      <c r="B1073" s="3" t="s">
        <v>2035</v>
      </c>
      <c r="C1073" s="3" t="s">
        <v>2462</v>
      </c>
      <c r="D1073" s="3" t="s">
        <v>2463</v>
      </c>
      <c r="E1073" s="3" t="s">
        <v>2464</v>
      </c>
      <c r="F1073" s="3" t="s">
        <v>2491</v>
      </c>
      <c r="G1073" s="3" t="s">
        <v>22</v>
      </c>
      <c r="H1073" s="3" t="s">
        <v>2466</v>
      </c>
      <c r="I1073" s="3" t="s">
        <v>2467</v>
      </c>
      <c r="J1073" s="3" t="s">
        <v>2492</v>
      </c>
      <c r="K1073" s="3" t="s">
        <v>22</v>
      </c>
      <c r="L1073" s="4">
        <v>0.16</v>
      </c>
      <c r="M1073" s="5">
        <v>0.18</v>
      </c>
      <c r="N1073" s="6">
        <v>0.15</v>
      </c>
      <c r="O1073" s="6">
        <v>0.03</v>
      </c>
      <c r="P1073" s="6">
        <v>0.16999999999999998</v>
      </c>
      <c r="Q1073" s="6">
        <v>0.18</v>
      </c>
      <c r="R1073" s="6">
        <v>0.198</v>
      </c>
    </row>
    <row r="1074" ht="15.75" customHeight="1">
      <c r="A1074" s="3">
        <v>1694.0</v>
      </c>
      <c r="B1074" s="3" t="s">
        <v>2035</v>
      </c>
      <c r="C1074" s="3" t="s">
        <v>2462</v>
      </c>
      <c r="D1074" s="3" t="s">
        <v>2463</v>
      </c>
      <c r="E1074" s="3" t="s">
        <v>2464</v>
      </c>
      <c r="F1074" s="3" t="s">
        <v>2493</v>
      </c>
      <c r="G1074" s="3" t="s">
        <v>22</v>
      </c>
      <c r="H1074" s="3" t="s">
        <v>2466</v>
      </c>
      <c r="I1074" s="3" t="s">
        <v>2467</v>
      </c>
      <c r="J1074" s="3" t="s">
        <v>2494</v>
      </c>
      <c r="K1074" s="3" t="s">
        <v>22</v>
      </c>
      <c r="L1074" s="4">
        <v>0.18</v>
      </c>
      <c r="M1074" s="5">
        <v>0.21</v>
      </c>
      <c r="N1074" s="6">
        <v>0.15</v>
      </c>
      <c r="O1074" s="6">
        <v>0.03</v>
      </c>
      <c r="P1074" s="6">
        <v>0.16999999999999998</v>
      </c>
      <c r="Q1074" s="6">
        <v>0.18</v>
      </c>
      <c r="R1074" s="6">
        <v>0.198</v>
      </c>
    </row>
    <row r="1075" ht="15.75" customHeight="1">
      <c r="A1075" s="3">
        <v>1696.0</v>
      </c>
      <c r="B1075" s="3" t="s">
        <v>2035</v>
      </c>
      <c r="C1075" s="3" t="s">
        <v>2462</v>
      </c>
      <c r="D1075" s="3" t="s">
        <v>2463</v>
      </c>
      <c r="E1075" s="3" t="s">
        <v>2464</v>
      </c>
      <c r="F1075" s="3" t="s">
        <v>2495</v>
      </c>
      <c r="G1075" s="3" t="s">
        <v>22</v>
      </c>
      <c r="H1075" s="3" t="s">
        <v>2466</v>
      </c>
      <c r="I1075" s="3" t="s">
        <v>2467</v>
      </c>
      <c r="J1075" s="3" t="s">
        <v>2496</v>
      </c>
      <c r="K1075" s="3" t="s">
        <v>22</v>
      </c>
      <c r="L1075" s="4">
        <v>0.16</v>
      </c>
      <c r="M1075" s="5">
        <v>0.18</v>
      </c>
      <c r="N1075" s="6">
        <v>0.15</v>
      </c>
      <c r="O1075" s="6">
        <v>0.05000000000000002</v>
      </c>
      <c r="P1075" s="6">
        <v>0.19</v>
      </c>
      <c r="Q1075" s="6">
        <v>0.2</v>
      </c>
      <c r="R1075" s="6">
        <v>0.22000000000000003</v>
      </c>
    </row>
    <row r="1076" ht="15.75" customHeight="1">
      <c r="A1076" s="3">
        <v>1705.0</v>
      </c>
      <c r="B1076" s="3" t="s">
        <v>2035</v>
      </c>
      <c r="C1076" s="3" t="s">
        <v>2462</v>
      </c>
      <c r="D1076" s="3" t="s">
        <v>2463</v>
      </c>
      <c r="E1076" s="3" t="s">
        <v>2471</v>
      </c>
      <c r="F1076" s="3" t="s">
        <v>2497</v>
      </c>
      <c r="G1076" s="3" t="s">
        <v>22</v>
      </c>
      <c r="H1076" s="3" t="s">
        <v>2466</v>
      </c>
      <c r="I1076" s="3" t="s">
        <v>2473</v>
      </c>
      <c r="J1076" s="3" t="s">
        <v>2498</v>
      </c>
      <c r="K1076" s="3" t="s">
        <v>22</v>
      </c>
      <c r="L1076" s="4">
        <v>0.16</v>
      </c>
      <c r="M1076" s="5">
        <v>0.18</v>
      </c>
      <c r="N1076" s="6">
        <v>0.13844117647058815</v>
      </c>
      <c r="O1076" s="6">
        <v>0.04155882352941184</v>
      </c>
      <c r="P1076" s="6">
        <v>0.16999999999999998</v>
      </c>
      <c r="Q1076" s="6">
        <v>0.18</v>
      </c>
      <c r="R1076" s="6">
        <v>0.198</v>
      </c>
    </row>
    <row r="1077" ht="15.75" customHeight="1">
      <c r="A1077" s="3">
        <v>1751.0</v>
      </c>
      <c r="B1077" s="3" t="s">
        <v>2035</v>
      </c>
      <c r="C1077" s="3" t="s">
        <v>2462</v>
      </c>
      <c r="D1077" s="3" t="s">
        <v>2463</v>
      </c>
      <c r="E1077" s="3" t="s">
        <v>2499</v>
      </c>
      <c r="F1077" s="3" t="s">
        <v>22</v>
      </c>
      <c r="G1077" s="3" t="s">
        <v>22</v>
      </c>
      <c r="H1077" s="3" t="s">
        <v>2466</v>
      </c>
      <c r="I1077" s="3" t="s">
        <v>2500</v>
      </c>
      <c r="J1077" s="3" t="s">
        <v>22</v>
      </c>
      <c r="K1077" s="3" t="s">
        <v>22</v>
      </c>
      <c r="L1077" s="4">
        <v>0.14</v>
      </c>
      <c r="M1077" s="5">
        <v>0.16</v>
      </c>
      <c r="N1077" s="6">
        <v>0.15</v>
      </c>
      <c r="O1077" s="6">
        <v>0.03</v>
      </c>
      <c r="P1077" s="6">
        <v>0.16999999999999998</v>
      </c>
      <c r="Q1077" s="6">
        <v>0.18</v>
      </c>
      <c r="R1077" s="6">
        <v>0.198</v>
      </c>
    </row>
    <row r="1078" ht="15.75" customHeight="1">
      <c r="A1078" s="3">
        <v>1752.0</v>
      </c>
      <c r="B1078" s="3" t="s">
        <v>2035</v>
      </c>
      <c r="C1078" s="3" t="s">
        <v>2462</v>
      </c>
      <c r="D1078" s="3" t="s">
        <v>2463</v>
      </c>
      <c r="E1078" s="3" t="s">
        <v>2464</v>
      </c>
      <c r="F1078" s="3" t="s">
        <v>2501</v>
      </c>
      <c r="G1078" s="3" t="s">
        <v>22</v>
      </c>
      <c r="H1078" s="3" t="s">
        <v>2466</v>
      </c>
      <c r="I1078" s="3" t="s">
        <v>2467</v>
      </c>
      <c r="J1078" s="3" t="s">
        <v>2502</v>
      </c>
      <c r="K1078" s="3" t="s">
        <v>22</v>
      </c>
      <c r="L1078" s="4">
        <v>0.18</v>
      </c>
      <c r="M1078" s="5">
        <v>0.21</v>
      </c>
      <c r="N1078" s="6">
        <v>0.15</v>
      </c>
      <c r="O1078" s="6">
        <v>0.010000000000000009</v>
      </c>
      <c r="P1078" s="6">
        <v>0.15</v>
      </c>
      <c r="Q1078" s="6">
        <v>0.15</v>
      </c>
      <c r="R1078" s="6">
        <v>0.17600000000000002</v>
      </c>
    </row>
    <row r="1079" ht="15.75" customHeight="1">
      <c r="A1079" s="3">
        <v>1753.0</v>
      </c>
      <c r="B1079" s="3" t="s">
        <v>2035</v>
      </c>
      <c r="C1079" s="3" t="s">
        <v>2462</v>
      </c>
      <c r="D1079" s="3" t="s">
        <v>2463</v>
      </c>
      <c r="E1079" s="3" t="s">
        <v>2471</v>
      </c>
      <c r="F1079" s="3" t="s">
        <v>2503</v>
      </c>
      <c r="G1079" s="3" t="s">
        <v>22</v>
      </c>
      <c r="H1079" s="3" t="s">
        <v>2466</v>
      </c>
      <c r="I1079" s="3" t="s">
        <v>2473</v>
      </c>
      <c r="J1079" s="3" t="s">
        <v>2504</v>
      </c>
      <c r="K1079" s="3" t="s">
        <v>22</v>
      </c>
      <c r="L1079" s="4">
        <v>0.14</v>
      </c>
      <c r="M1079" s="5">
        <v>0.16</v>
      </c>
      <c r="N1079" s="6">
        <v>0.15</v>
      </c>
      <c r="O1079" s="6">
        <v>0.010000000000000009</v>
      </c>
      <c r="P1079" s="6">
        <v>0.15</v>
      </c>
      <c r="Q1079" s="6">
        <v>0.15</v>
      </c>
      <c r="R1079" s="6">
        <v>0.17600000000000002</v>
      </c>
    </row>
    <row r="1080" ht="15.75" customHeight="1">
      <c r="A1080" s="3">
        <v>1755.0</v>
      </c>
      <c r="B1080" s="3" t="s">
        <v>2035</v>
      </c>
      <c r="C1080" s="3" t="s">
        <v>2462</v>
      </c>
      <c r="D1080" s="3" t="s">
        <v>2463</v>
      </c>
      <c r="E1080" s="3" t="s">
        <v>2471</v>
      </c>
      <c r="F1080" s="3" t="s">
        <v>2505</v>
      </c>
      <c r="G1080" s="3" t="s">
        <v>22</v>
      </c>
      <c r="H1080" s="3" t="s">
        <v>2466</v>
      </c>
      <c r="I1080" s="3" t="s">
        <v>2473</v>
      </c>
      <c r="J1080" s="3" t="s">
        <v>2506</v>
      </c>
      <c r="K1080" s="3" t="s">
        <v>22</v>
      </c>
      <c r="L1080" s="4">
        <v>0.16</v>
      </c>
      <c r="M1080" s="5">
        <v>0.18</v>
      </c>
      <c r="N1080" s="6">
        <v>0.15</v>
      </c>
      <c r="O1080" s="6">
        <v>0.010000000000000009</v>
      </c>
      <c r="P1080" s="6">
        <v>0.15</v>
      </c>
      <c r="Q1080" s="6">
        <v>0.15</v>
      </c>
      <c r="R1080" s="6">
        <v>0.17600000000000002</v>
      </c>
    </row>
    <row r="1081" ht="15.75" customHeight="1">
      <c r="A1081" s="3">
        <v>1756.0</v>
      </c>
      <c r="B1081" s="3" t="s">
        <v>2035</v>
      </c>
      <c r="C1081" s="3" t="s">
        <v>2462</v>
      </c>
      <c r="D1081" s="3" t="s">
        <v>2463</v>
      </c>
      <c r="E1081" s="3" t="s">
        <v>2507</v>
      </c>
      <c r="F1081" s="3" t="s">
        <v>22</v>
      </c>
      <c r="G1081" s="3" t="s">
        <v>22</v>
      </c>
      <c r="H1081" s="3" t="s">
        <v>2466</v>
      </c>
      <c r="I1081" s="3" t="s">
        <v>2508</v>
      </c>
      <c r="J1081" s="3" t="s">
        <v>22</v>
      </c>
      <c r="K1081" s="3" t="s">
        <v>22</v>
      </c>
      <c r="L1081" s="4">
        <v>0.14</v>
      </c>
      <c r="M1081" s="5">
        <v>0.16</v>
      </c>
      <c r="N1081" s="6">
        <v>0.1421428571428571</v>
      </c>
      <c r="O1081" s="6">
        <v>0.037857142857142895</v>
      </c>
      <c r="P1081" s="6">
        <v>0.16999999999999998</v>
      </c>
      <c r="Q1081" s="6">
        <v>0.18</v>
      </c>
      <c r="R1081" s="6">
        <v>0.198</v>
      </c>
    </row>
    <row r="1082" ht="15.75" customHeight="1">
      <c r="A1082" s="3">
        <v>1757.0</v>
      </c>
      <c r="B1082" s="3" t="s">
        <v>2035</v>
      </c>
      <c r="C1082" s="3" t="s">
        <v>2462</v>
      </c>
      <c r="D1082" s="3" t="s">
        <v>2463</v>
      </c>
      <c r="E1082" s="3" t="s">
        <v>2471</v>
      </c>
      <c r="F1082" s="3" t="s">
        <v>2509</v>
      </c>
      <c r="G1082" s="3" t="s">
        <v>22</v>
      </c>
      <c r="H1082" s="3" t="s">
        <v>2466</v>
      </c>
      <c r="I1082" s="3" t="s">
        <v>2473</v>
      </c>
      <c r="J1082" s="3" t="s">
        <v>2510</v>
      </c>
      <c r="K1082" s="3" t="s">
        <v>22</v>
      </c>
      <c r="L1082" s="4">
        <v>0.16</v>
      </c>
      <c r="M1082" s="5">
        <v>0.18</v>
      </c>
      <c r="N1082" s="6">
        <v>0.1421428571428571</v>
      </c>
      <c r="O1082" s="6">
        <v>0.037857142857142895</v>
      </c>
      <c r="P1082" s="6">
        <v>0.16999999999999998</v>
      </c>
      <c r="Q1082" s="6">
        <v>0.18</v>
      </c>
      <c r="R1082" s="6">
        <v>0.198</v>
      </c>
    </row>
    <row r="1083" ht="15.75" customHeight="1">
      <c r="A1083" s="3">
        <v>1759.0</v>
      </c>
      <c r="B1083" s="3" t="s">
        <v>2035</v>
      </c>
      <c r="C1083" s="3" t="s">
        <v>2462</v>
      </c>
      <c r="D1083" s="3" t="s">
        <v>2463</v>
      </c>
      <c r="E1083" s="3" t="s">
        <v>2471</v>
      </c>
      <c r="F1083" s="3" t="s">
        <v>2511</v>
      </c>
      <c r="G1083" s="3" t="s">
        <v>22</v>
      </c>
      <c r="H1083" s="3" t="s">
        <v>2466</v>
      </c>
      <c r="I1083" s="3" t="s">
        <v>2473</v>
      </c>
      <c r="J1083" s="3" t="s">
        <v>2512</v>
      </c>
      <c r="K1083" s="3" t="s">
        <v>22</v>
      </c>
      <c r="L1083" s="4">
        <v>0.16</v>
      </c>
      <c r="M1083" s="5">
        <v>0.18</v>
      </c>
      <c r="N1083" s="6">
        <v>0.15</v>
      </c>
      <c r="O1083" s="6">
        <v>0.03</v>
      </c>
      <c r="P1083" s="6">
        <v>0.16999999999999998</v>
      </c>
      <c r="Q1083" s="6">
        <v>0.18</v>
      </c>
      <c r="R1083" s="6">
        <v>0.198</v>
      </c>
    </row>
    <row r="1084" ht="15.75" customHeight="1">
      <c r="A1084" s="3">
        <v>1760.0</v>
      </c>
      <c r="B1084" s="3" t="s">
        <v>2035</v>
      </c>
      <c r="C1084" s="3" t="s">
        <v>2462</v>
      </c>
      <c r="D1084" s="3" t="s">
        <v>2463</v>
      </c>
      <c r="E1084" s="3" t="s">
        <v>2471</v>
      </c>
      <c r="F1084" s="3" t="s">
        <v>2513</v>
      </c>
      <c r="G1084" s="3" t="s">
        <v>22</v>
      </c>
      <c r="H1084" s="3" t="s">
        <v>2466</v>
      </c>
      <c r="I1084" s="3" t="s">
        <v>2473</v>
      </c>
      <c r="J1084" s="3" t="s">
        <v>2514</v>
      </c>
      <c r="K1084" s="3" t="s">
        <v>22</v>
      </c>
      <c r="L1084" s="4">
        <v>0.16</v>
      </c>
      <c r="M1084" s="5">
        <v>0.18</v>
      </c>
      <c r="N1084" s="6">
        <v>0.15</v>
      </c>
      <c r="O1084" s="6">
        <v>0.05000000000000002</v>
      </c>
      <c r="P1084" s="6">
        <v>0.19</v>
      </c>
      <c r="Q1084" s="6">
        <v>0.2</v>
      </c>
      <c r="R1084" s="6">
        <v>0.22000000000000003</v>
      </c>
    </row>
    <row r="1085" ht="15.75" customHeight="1">
      <c r="A1085" s="3">
        <v>1762.0</v>
      </c>
      <c r="B1085" s="3" t="s">
        <v>2035</v>
      </c>
      <c r="C1085" s="3" t="s">
        <v>2462</v>
      </c>
      <c r="D1085" s="3" t="s">
        <v>2463</v>
      </c>
      <c r="E1085" s="3" t="s">
        <v>2471</v>
      </c>
      <c r="F1085" s="3" t="s">
        <v>2515</v>
      </c>
      <c r="G1085" s="3" t="s">
        <v>22</v>
      </c>
      <c r="H1085" s="3" t="s">
        <v>2466</v>
      </c>
      <c r="I1085" s="3" t="s">
        <v>2473</v>
      </c>
      <c r="J1085" s="3" t="s">
        <v>2516</v>
      </c>
      <c r="K1085" s="3" t="s">
        <v>22</v>
      </c>
      <c r="L1085" s="4">
        <v>0.16</v>
      </c>
      <c r="M1085" s="5">
        <v>0.18</v>
      </c>
      <c r="N1085" s="6">
        <v>0.12</v>
      </c>
      <c r="O1085" s="6">
        <v>0.08000000000000002</v>
      </c>
      <c r="P1085" s="6">
        <v>0.19</v>
      </c>
      <c r="Q1085" s="6">
        <v>0.2</v>
      </c>
      <c r="R1085" s="6">
        <v>0.22000000000000003</v>
      </c>
    </row>
    <row r="1086" ht="15.75" customHeight="1">
      <c r="A1086" s="3">
        <v>1763.0</v>
      </c>
      <c r="B1086" s="3" t="s">
        <v>2035</v>
      </c>
      <c r="C1086" s="3" t="s">
        <v>2462</v>
      </c>
      <c r="D1086" s="3" t="s">
        <v>2463</v>
      </c>
      <c r="E1086" s="3" t="s">
        <v>2464</v>
      </c>
      <c r="F1086" s="3" t="s">
        <v>2517</v>
      </c>
      <c r="G1086" s="3" t="s">
        <v>22</v>
      </c>
      <c r="H1086" s="3" t="s">
        <v>2466</v>
      </c>
      <c r="I1086" s="3" t="s">
        <v>2467</v>
      </c>
      <c r="J1086" s="3" t="s">
        <v>2518</v>
      </c>
      <c r="K1086" s="3" t="s">
        <v>22</v>
      </c>
      <c r="L1086" s="4">
        <v>0.18</v>
      </c>
      <c r="M1086" s="5">
        <v>0.21</v>
      </c>
      <c r="N1086" s="6">
        <v>0.15</v>
      </c>
      <c r="O1086" s="6">
        <v>0.05000000000000002</v>
      </c>
      <c r="P1086" s="6">
        <v>0.19</v>
      </c>
      <c r="Q1086" s="6">
        <v>0.2</v>
      </c>
      <c r="R1086" s="6">
        <v>0.22000000000000003</v>
      </c>
    </row>
    <row r="1087" ht="15.75" customHeight="1">
      <c r="A1087" s="3">
        <v>1787.0</v>
      </c>
      <c r="B1087" s="3" t="s">
        <v>2035</v>
      </c>
      <c r="C1087" s="3" t="s">
        <v>2462</v>
      </c>
      <c r="D1087" s="3" t="s">
        <v>2463</v>
      </c>
      <c r="E1087" s="3" t="s">
        <v>2471</v>
      </c>
      <c r="F1087" s="3" t="s">
        <v>2519</v>
      </c>
      <c r="G1087" s="3" t="s">
        <v>22</v>
      </c>
      <c r="H1087" s="3" t="s">
        <v>2466</v>
      </c>
      <c r="I1087" s="3" t="s">
        <v>2473</v>
      </c>
      <c r="J1087" s="3" t="s">
        <v>2520</v>
      </c>
      <c r="K1087" s="3" t="s">
        <v>22</v>
      </c>
      <c r="L1087" s="4">
        <v>0.16</v>
      </c>
      <c r="M1087" s="5">
        <v>0.18</v>
      </c>
      <c r="N1087" s="6">
        <v>0.1421428571428571</v>
      </c>
      <c r="O1087" s="6" t="s">
        <v>27</v>
      </c>
      <c r="P1087" s="6">
        <v>0.1421428571428571</v>
      </c>
      <c r="Q1087" s="6">
        <v>0.1421428571428571</v>
      </c>
      <c r="R1087" s="6">
        <v>0.1421428571428571</v>
      </c>
    </row>
    <row r="1088" ht="15.75" customHeight="1">
      <c r="A1088" s="3">
        <v>1948.0</v>
      </c>
      <c r="B1088" s="3" t="s">
        <v>2035</v>
      </c>
      <c r="C1088" s="3" t="s">
        <v>2462</v>
      </c>
      <c r="D1088" s="3" t="s">
        <v>2463</v>
      </c>
      <c r="E1088" s="3" t="s">
        <v>2471</v>
      </c>
      <c r="F1088" s="3" t="s">
        <v>2521</v>
      </c>
      <c r="G1088" s="3" t="s">
        <v>22</v>
      </c>
      <c r="H1088" s="3" t="s">
        <v>2466</v>
      </c>
      <c r="I1088" s="3" t="s">
        <v>2473</v>
      </c>
      <c r="J1088" s="3" t="s">
        <v>2522</v>
      </c>
      <c r="K1088" s="3" t="s">
        <v>22</v>
      </c>
      <c r="L1088" s="4">
        <v>0.16</v>
      </c>
      <c r="M1088" s="5">
        <v>0.18</v>
      </c>
      <c r="N1088" s="6">
        <v>0.07</v>
      </c>
      <c r="O1088" s="6">
        <v>0.13</v>
      </c>
      <c r="P1088" s="6">
        <v>0.19</v>
      </c>
      <c r="Q1088" s="6">
        <v>0.2</v>
      </c>
      <c r="R1088" s="6">
        <v>0.22000000000000003</v>
      </c>
    </row>
    <row r="1089" ht="15.75" customHeight="1">
      <c r="A1089" s="3">
        <v>2076.0</v>
      </c>
      <c r="B1089" s="3" t="s">
        <v>2035</v>
      </c>
      <c r="C1089" s="3" t="s">
        <v>2462</v>
      </c>
      <c r="D1089" s="3" t="s">
        <v>2463</v>
      </c>
      <c r="E1089" s="3" t="s">
        <v>2464</v>
      </c>
      <c r="F1089" s="3" t="s">
        <v>2523</v>
      </c>
      <c r="G1089" s="3" t="s">
        <v>22</v>
      </c>
      <c r="H1089" s="3" t="s">
        <v>2466</v>
      </c>
      <c r="I1089" s="3" t="s">
        <v>2467</v>
      </c>
      <c r="J1089" s="3" t="s">
        <v>2524</v>
      </c>
      <c r="K1089" s="3" t="s">
        <v>22</v>
      </c>
      <c r="L1089" s="4">
        <v>0.18</v>
      </c>
      <c r="M1089" s="5">
        <v>0.21</v>
      </c>
      <c r="N1089" s="6">
        <v>0.15</v>
      </c>
      <c r="O1089" s="6">
        <v>0.05000000000000002</v>
      </c>
      <c r="P1089" s="6">
        <v>0.19</v>
      </c>
      <c r="Q1089" s="6">
        <v>0.2</v>
      </c>
      <c r="R1089" s="6">
        <v>0.22000000000000003</v>
      </c>
    </row>
    <row r="1090" ht="15.75" customHeight="1">
      <c r="A1090" s="3">
        <v>2121.0</v>
      </c>
      <c r="B1090" s="3" t="s">
        <v>2035</v>
      </c>
      <c r="C1090" s="3" t="s">
        <v>2462</v>
      </c>
      <c r="D1090" s="3" t="s">
        <v>2463</v>
      </c>
      <c r="E1090" s="3" t="s">
        <v>2471</v>
      </c>
      <c r="F1090" s="3" t="s">
        <v>2525</v>
      </c>
      <c r="G1090" s="3" t="s">
        <v>22</v>
      </c>
      <c r="H1090" s="3" t="s">
        <v>2466</v>
      </c>
      <c r="I1090" s="3" t="s">
        <v>2473</v>
      </c>
      <c r="J1090" s="3" t="s">
        <v>2526</v>
      </c>
      <c r="K1090" s="3" t="s">
        <v>22</v>
      </c>
      <c r="L1090" s="4">
        <v>0.16</v>
      </c>
      <c r="M1090" s="5">
        <v>0.18</v>
      </c>
      <c r="N1090" s="6">
        <v>0.15</v>
      </c>
      <c r="O1090" s="6">
        <v>0.03</v>
      </c>
      <c r="P1090" s="6">
        <v>0.16999999999999998</v>
      </c>
      <c r="Q1090" s="6">
        <v>0.18</v>
      </c>
      <c r="R1090" s="6">
        <v>0.198</v>
      </c>
    </row>
    <row r="1091" ht="15.75" customHeight="1">
      <c r="A1091" s="3">
        <v>2126.0</v>
      </c>
      <c r="B1091" s="3" t="s">
        <v>2035</v>
      </c>
      <c r="C1091" s="3" t="s">
        <v>2462</v>
      </c>
      <c r="D1091" s="3" t="s">
        <v>2463</v>
      </c>
      <c r="E1091" s="3" t="s">
        <v>2471</v>
      </c>
      <c r="F1091" s="3" t="s">
        <v>2527</v>
      </c>
      <c r="G1091" s="3" t="s">
        <v>22</v>
      </c>
      <c r="H1091" s="3" t="s">
        <v>2466</v>
      </c>
      <c r="I1091" s="3" t="s">
        <v>2473</v>
      </c>
      <c r="J1091" s="3" t="s">
        <v>2528</v>
      </c>
      <c r="K1091" s="3" t="s">
        <v>22</v>
      </c>
      <c r="L1091" s="4">
        <v>0.16</v>
      </c>
      <c r="M1091" s="5">
        <v>0.18</v>
      </c>
      <c r="N1091" s="6">
        <v>0.15</v>
      </c>
      <c r="O1091" s="6">
        <v>0.010000000000000009</v>
      </c>
      <c r="P1091" s="6">
        <v>0.15</v>
      </c>
      <c r="Q1091" s="6">
        <v>0.15</v>
      </c>
      <c r="R1091" s="6">
        <v>0.17600000000000002</v>
      </c>
    </row>
    <row r="1092" ht="15.75" customHeight="1">
      <c r="A1092" s="3">
        <v>2129.0</v>
      </c>
      <c r="B1092" s="3" t="s">
        <v>2035</v>
      </c>
      <c r="C1092" s="3" t="s">
        <v>2462</v>
      </c>
      <c r="D1092" s="3" t="s">
        <v>2463</v>
      </c>
      <c r="E1092" s="3" t="s">
        <v>2471</v>
      </c>
      <c r="F1092" s="3" t="s">
        <v>2529</v>
      </c>
      <c r="G1092" s="3" t="s">
        <v>22</v>
      </c>
      <c r="H1092" s="3" t="s">
        <v>2466</v>
      </c>
      <c r="I1092" s="3" t="s">
        <v>2473</v>
      </c>
      <c r="J1092" s="3" t="s">
        <v>2530</v>
      </c>
      <c r="K1092" s="3" t="s">
        <v>22</v>
      </c>
      <c r="L1092" s="4">
        <v>0.16</v>
      </c>
      <c r="M1092" s="5">
        <v>0.18</v>
      </c>
      <c r="N1092" s="6">
        <v>0.1421428571428571</v>
      </c>
      <c r="O1092" s="6">
        <v>0.037857142857142895</v>
      </c>
      <c r="P1092" s="6">
        <v>0.16999999999999998</v>
      </c>
      <c r="Q1092" s="6">
        <v>0.18</v>
      </c>
      <c r="R1092" s="6">
        <v>0.198</v>
      </c>
    </row>
    <row r="1093" ht="15.75" customHeight="1">
      <c r="A1093" s="3">
        <v>2133.0</v>
      </c>
      <c r="B1093" s="3" t="s">
        <v>2035</v>
      </c>
      <c r="C1093" s="3" t="s">
        <v>2462</v>
      </c>
      <c r="D1093" s="3" t="s">
        <v>2463</v>
      </c>
      <c r="E1093" s="3" t="s">
        <v>2471</v>
      </c>
      <c r="F1093" s="3" t="s">
        <v>2531</v>
      </c>
      <c r="G1093" s="3" t="s">
        <v>22</v>
      </c>
      <c r="H1093" s="3" t="s">
        <v>2466</v>
      </c>
      <c r="I1093" s="3" t="s">
        <v>2473</v>
      </c>
      <c r="J1093" s="3" t="s">
        <v>2532</v>
      </c>
      <c r="K1093" s="3" t="s">
        <v>22</v>
      </c>
      <c r="L1093" s="4">
        <v>0.16</v>
      </c>
      <c r="M1093" s="5">
        <v>0.18</v>
      </c>
      <c r="N1093" s="6">
        <v>0.15</v>
      </c>
      <c r="O1093" s="6">
        <v>0.03</v>
      </c>
      <c r="P1093" s="6">
        <v>0.16999999999999998</v>
      </c>
      <c r="Q1093" s="6">
        <v>0.18</v>
      </c>
      <c r="R1093" s="6">
        <v>0.198</v>
      </c>
    </row>
    <row r="1094" ht="15.75" customHeight="1">
      <c r="A1094" s="3">
        <v>2134.0</v>
      </c>
      <c r="B1094" s="3" t="s">
        <v>2035</v>
      </c>
      <c r="C1094" s="3" t="s">
        <v>2462</v>
      </c>
      <c r="D1094" s="3" t="s">
        <v>2463</v>
      </c>
      <c r="E1094" s="3" t="s">
        <v>2471</v>
      </c>
      <c r="F1094" s="3" t="s">
        <v>2533</v>
      </c>
      <c r="G1094" s="3" t="s">
        <v>22</v>
      </c>
      <c r="H1094" s="3" t="s">
        <v>2466</v>
      </c>
      <c r="I1094" s="3" t="s">
        <v>2473</v>
      </c>
      <c r="J1094" s="3" t="s">
        <v>2534</v>
      </c>
      <c r="K1094" s="3" t="s">
        <v>22</v>
      </c>
      <c r="L1094" s="4">
        <v>0.16</v>
      </c>
      <c r="M1094" s="5">
        <v>0.18</v>
      </c>
      <c r="N1094" s="6">
        <v>0.15</v>
      </c>
      <c r="O1094" s="6">
        <v>0.03</v>
      </c>
      <c r="P1094" s="6">
        <v>0.16999999999999998</v>
      </c>
      <c r="Q1094" s="6">
        <v>0.18</v>
      </c>
      <c r="R1094" s="6">
        <v>0.198</v>
      </c>
    </row>
    <row r="1095" ht="15.75" customHeight="1">
      <c r="A1095" s="3">
        <v>2136.0</v>
      </c>
      <c r="B1095" s="3" t="s">
        <v>2035</v>
      </c>
      <c r="C1095" s="3" t="s">
        <v>2462</v>
      </c>
      <c r="D1095" s="3" t="s">
        <v>2463</v>
      </c>
      <c r="E1095" s="3" t="s">
        <v>2471</v>
      </c>
      <c r="F1095" s="3" t="s">
        <v>2535</v>
      </c>
      <c r="G1095" s="3" t="s">
        <v>22</v>
      </c>
      <c r="H1095" s="3" t="s">
        <v>2466</v>
      </c>
      <c r="I1095" s="3" t="s">
        <v>2473</v>
      </c>
      <c r="J1095" s="3" t="s">
        <v>2536</v>
      </c>
      <c r="K1095" s="3" t="s">
        <v>22</v>
      </c>
      <c r="L1095" s="4">
        <v>0.16</v>
      </c>
      <c r="M1095" s="5">
        <v>0.18</v>
      </c>
      <c r="N1095" s="6">
        <v>0.15</v>
      </c>
      <c r="O1095" s="6">
        <v>0.03</v>
      </c>
      <c r="P1095" s="6">
        <v>0.16999999999999998</v>
      </c>
      <c r="Q1095" s="6">
        <v>0.18</v>
      </c>
      <c r="R1095" s="6">
        <v>0.198</v>
      </c>
    </row>
    <row r="1096" ht="15.75" customHeight="1">
      <c r="A1096" s="3">
        <v>2137.0</v>
      </c>
      <c r="B1096" s="3" t="s">
        <v>2035</v>
      </c>
      <c r="C1096" s="3" t="s">
        <v>2462</v>
      </c>
      <c r="D1096" s="3" t="s">
        <v>2463</v>
      </c>
      <c r="E1096" s="3" t="s">
        <v>2464</v>
      </c>
      <c r="F1096" s="3" t="s">
        <v>2537</v>
      </c>
      <c r="G1096" s="3" t="s">
        <v>22</v>
      </c>
      <c r="H1096" s="3" t="s">
        <v>2466</v>
      </c>
      <c r="I1096" s="3" t="s">
        <v>2467</v>
      </c>
      <c r="J1096" s="3" t="s">
        <v>2538</v>
      </c>
      <c r="K1096" s="3" t="s">
        <v>22</v>
      </c>
      <c r="L1096" s="4">
        <v>0.16</v>
      </c>
      <c r="M1096" s="5">
        <v>0.18</v>
      </c>
      <c r="N1096" s="6">
        <v>0.15</v>
      </c>
      <c r="O1096" s="6" t="s">
        <v>27</v>
      </c>
      <c r="P1096" s="6">
        <v>0.15</v>
      </c>
      <c r="Q1096" s="6">
        <v>0.15</v>
      </c>
      <c r="R1096" s="6">
        <v>0.15</v>
      </c>
    </row>
    <row r="1097" ht="15.75" customHeight="1">
      <c r="A1097" s="3">
        <v>2140.0</v>
      </c>
      <c r="B1097" s="3" t="s">
        <v>2035</v>
      </c>
      <c r="C1097" s="3" t="s">
        <v>2462</v>
      </c>
      <c r="D1097" s="3" t="s">
        <v>2463</v>
      </c>
      <c r="E1097" s="3" t="s">
        <v>2471</v>
      </c>
      <c r="F1097" s="3" t="s">
        <v>2539</v>
      </c>
      <c r="G1097" s="3" t="s">
        <v>22</v>
      </c>
      <c r="H1097" s="3" t="s">
        <v>2466</v>
      </c>
      <c r="I1097" s="3" t="s">
        <v>2473</v>
      </c>
      <c r="J1097" s="3" t="s">
        <v>2540</v>
      </c>
      <c r="K1097" s="3" t="s">
        <v>22</v>
      </c>
      <c r="L1097" s="4">
        <v>0.16</v>
      </c>
      <c r="M1097" s="5">
        <v>0.18</v>
      </c>
      <c r="N1097" s="6">
        <v>0.1421428571428571</v>
      </c>
      <c r="O1097" s="6">
        <v>0.037857142857142895</v>
      </c>
      <c r="P1097" s="6">
        <v>0.16999999999999998</v>
      </c>
      <c r="Q1097" s="6">
        <v>0.18</v>
      </c>
      <c r="R1097" s="6">
        <v>0.198</v>
      </c>
    </row>
    <row r="1098" ht="15.75" customHeight="1">
      <c r="A1098" s="3">
        <v>2141.0</v>
      </c>
      <c r="B1098" s="3" t="s">
        <v>2035</v>
      </c>
      <c r="C1098" s="3" t="s">
        <v>2462</v>
      </c>
      <c r="D1098" s="3" t="s">
        <v>2463</v>
      </c>
      <c r="E1098" s="3" t="s">
        <v>2471</v>
      </c>
      <c r="F1098" s="3" t="s">
        <v>2541</v>
      </c>
      <c r="G1098" s="3" t="s">
        <v>22</v>
      </c>
      <c r="H1098" s="3" t="s">
        <v>2466</v>
      </c>
      <c r="I1098" s="3" t="s">
        <v>2473</v>
      </c>
      <c r="J1098" s="3" t="s">
        <v>2542</v>
      </c>
      <c r="K1098" s="3" t="s">
        <v>22</v>
      </c>
      <c r="L1098" s="4">
        <v>0.16</v>
      </c>
      <c r="M1098" s="5">
        <v>0.18</v>
      </c>
      <c r="N1098" s="6">
        <v>0.15</v>
      </c>
      <c r="O1098" s="6">
        <v>0.010000000000000009</v>
      </c>
      <c r="P1098" s="6">
        <v>0.15</v>
      </c>
      <c r="Q1098" s="6">
        <v>0.15</v>
      </c>
      <c r="R1098" s="6">
        <v>0.17600000000000002</v>
      </c>
    </row>
    <row r="1099" ht="15.75" customHeight="1">
      <c r="A1099" s="3">
        <v>2142.0</v>
      </c>
      <c r="B1099" s="3" t="s">
        <v>2035</v>
      </c>
      <c r="C1099" s="3" t="s">
        <v>2462</v>
      </c>
      <c r="D1099" s="3" t="s">
        <v>2463</v>
      </c>
      <c r="E1099" s="3" t="s">
        <v>2471</v>
      </c>
      <c r="F1099" s="3" t="s">
        <v>2543</v>
      </c>
      <c r="G1099" s="3" t="s">
        <v>22</v>
      </c>
      <c r="H1099" s="3" t="s">
        <v>2466</v>
      </c>
      <c r="I1099" s="3" t="s">
        <v>2473</v>
      </c>
      <c r="J1099" s="3" t="s">
        <v>2544</v>
      </c>
      <c r="K1099" s="3" t="s">
        <v>22</v>
      </c>
      <c r="L1099" s="4">
        <v>0.16</v>
      </c>
      <c r="M1099" s="5">
        <v>0.18</v>
      </c>
      <c r="N1099" s="6">
        <v>0.15</v>
      </c>
      <c r="O1099" s="6">
        <v>0.010000000000000009</v>
      </c>
      <c r="P1099" s="6">
        <v>0.15</v>
      </c>
      <c r="Q1099" s="6">
        <v>0.15</v>
      </c>
      <c r="R1099" s="6">
        <v>0.17600000000000002</v>
      </c>
    </row>
    <row r="1100" ht="15.75" customHeight="1">
      <c r="A1100" s="3">
        <v>2144.0</v>
      </c>
      <c r="B1100" s="3" t="s">
        <v>2035</v>
      </c>
      <c r="C1100" s="3" t="s">
        <v>2462</v>
      </c>
      <c r="D1100" s="3" t="s">
        <v>2463</v>
      </c>
      <c r="E1100" s="3" t="s">
        <v>2471</v>
      </c>
      <c r="F1100" s="3" t="s">
        <v>2545</v>
      </c>
      <c r="G1100" s="3" t="s">
        <v>22</v>
      </c>
      <c r="H1100" s="3" t="s">
        <v>2466</v>
      </c>
      <c r="I1100" s="3" t="s">
        <v>2473</v>
      </c>
      <c r="J1100" s="3" t="s">
        <v>2546</v>
      </c>
      <c r="K1100" s="3" t="s">
        <v>22</v>
      </c>
      <c r="L1100" s="4">
        <v>0.16</v>
      </c>
      <c r="M1100" s="5">
        <v>0.18</v>
      </c>
      <c r="N1100" s="6">
        <v>0.15</v>
      </c>
      <c r="O1100" s="6">
        <v>0.010000000000000009</v>
      </c>
      <c r="P1100" s="6">
        <v>0.15</v>
      </c>
      <c r="Q1100" s="6">
        <v>0.15</v>
      </c>
      <c r="R1100" s="6">
        <v>0.17600000000000002</v>
      </c>
    </row>
    <row r="1101" ht="15.75" customHeight="1">
      <c r="A1101" s="3">
        <v>2145.0</v>
      </c>
      <c r="B1101" s="3" t="s">
        <v>2035</v>
      </c>
      <c r="C1101" s="3" t="s">
        <v>2462</v>
      </c>
      <c r="D1101" s="3" t="s">
        <v>2463</v>
      </c>
      <c r="E1101" s="3" t="s">
        <v>2471</v>
      </c>
      <c r="F1101" s="3" t="s">
        <v>2547</v>
      </c>
      <c r="G1101" s="3" t="s">
        <v>22</v>
      </c>
      <c r="H1101" s="3" t="s">
        <v>2466</v>
      </c>
      <c r="I1101" s="3" t="s">
        <v>2473</v>
      </c>
      <c r="J1101" s="3" t="s">
        <v>2548</v>
      </c>
      <c r="K1101" s="3" t="s">
        <v>22</v>
      </c>
      <c r="L1101" s="4">
        <v>0.16</v>
      </c>
      <c r="M1101" s="5">
        <v>0.18</v>
      </c>
      <c r="N1101" s="6">
        <v>0.15</v>
      </c>
      <c r="O1101" s="6">
        <v>0.010000000000000009</v>
      </c>
      <c r="P1101" s="6">
        <v>0.15</v>
      </c>
      <c r="Q1101" s="6">
        <v>0.15</v>
      </c>
      <c r="R1101" s="6">
        <v>0.17600000000000002</v>
      </c>
    </row>
    <row r="1102" ht="15.75" customHeight="1">
      <c r="A1102" s="3">
        <v>2207.0</v>
      </c>
      <c r="B1102" s="3" t="s">
        <v>2035</v>
      </c>
      <c r="C1102" s="3" t="s">
        <v>2462</v>
      </c>
      <c r="D1102" s="3" t="s">
        <v>2463</v>
      </c>
      <c r="E1102" s="3" t="s">
        <v>2464</v>
      </c>
      <c r="F1102" s="3" t="s">
        <v>2549</v>
      </c>
      <c r="G1102" s="3" t="s">
        <v>22</v>
      </c>
      <c r="H1102" s="3" t="s">
        <v>2466</v>
      </c>
      <c r="I1102" s="3" t="s">
        <v>2467</v>
      </c>
      <c r="J1102" s="3" t="s">
        <v>2550</v>
      </c>
      <c r="K1102" s="3" t="s">
        <v>22</v>
      </c>
      <c r="L1102" s="4">
        <v>0.18</v>
      </c>
      <c r="M1102" s="5">
        <v>0.21</v>
      </c>
      <c r="N1102" s="6">
        <v>0.15</v>
      </c>
      <c r="O1102" s="6">
        <v>0.05000000000000002</v>
      </c>
      <c r="P1102" s="6">
        <v>0.19</v>
      </c>
      <c r="Q1102" s="6">
        <v>0.2</v>
      </c>
      <c r="R1102" s="6">
        <v>0.22000000000000003</v>
      </c>
    </row>
    <row r="1103" ht="15.75" customHeight="1">
      <c r="A1103" s="3">
        <v>2240.0</v>
      </c>
      <c r="B1103" s="3" t="s">
        <v>2035</v>
      </c>
      <c r="C1103" s="3" t="s">
        <v>2462</v>
      </c>
      <c r="D1103" s="3" t="s">
        <v>2463</v>
      </c>
      <c r="E1103" s="3" t="s">
        <v>2464</v>
      </c>
      <c r="F1103" s="3" t="s">
        <v>2551</v>
      </c>
      <c r="G1103" s="3" t="s">
        <v>22</v>
      </c>
      <c r="H1103" s="3" t="s">
        <v>2466</v>
      </c>
      <c r="I1103" s="3" t="s">
        <v>2467</v>
      </c>
      <c r="J1103" s="3" t="s">
        <v>2552</v>
      </c>
      <c r="K1103" s="3" t="s">
        <v>22</v>
      </c>
      <c r="L1103" s="4">
        <v>0.18</v>
      </c>
      <c r="M1103" s="5">
        <v>0.21</v>
      </c>
      <c r="N1103" s="6">
        <v>0.14999999999999997</v>
      </c>
      <c r="O1103" s="6">
        <v>0.010000000000000037</v>
      </c>
      <c r="P1103" s="6">
        <v>0.14999999999999997</v>
      </c>
      <c r="Q1103" s="6">
        <v>0.14999999999999997</v>
      </c>
      <c r="R1103" s="6">
        <v>0.17600000000000002</v>
      </c>
    </row>
    <row r="1104" ht="15.75" customHeight="1">
      <c r="A1104" s="3">
        <v>3389.0</v>
      </c>
      <c r="B1104" s="3" t="s">
        <v>2035</v>
      </c>
      <c r="C1104" s="3" t="s">
        <v>2462</v>
      </c>
      <c r="D1104" s="3" t="s">
        <v>2463</v>
      </c>
      <c r="E1104" s="3" t="s">
        <v>2464</v>
      </c>
      <c r="F1104" s="3" t="s">
        <v>2553</v>
      </c>
      <c r="G1104" s="3" t="s">
        <v>22</v>
      </c>
      <c r="H1104" s="3" t="s">
        <v>2466</v>
      </c>
      <c r="I1104" s="3" t="s">
        <v>2467</v>
      </c>
      <c r="J1104" s="3" t="s">
        <v>2554</v>
      </c>
      <c r="K1104" s="3" t="s">
        <v>22</v>
      </c>
      <c r="L1104" s="4">
        <v>0.14</v>
      </c>
      <c r="M1104" s="5">
        <v>0.16</v>
      </c>
      <c r="N1104" s="6">
        <v>0.15</v>
      </c>
      <c r="O1104" s="6">
        <v>0.010000000000000009</v>
      </c>
      <c r="P1104" s="6">
        <v>0.15</v>
      </c>
      <c r="Q1104" s="6">
        <v>0.15</v>
      </c>
      <c r="R1104" s="6">
        <v>0.17600000000000002</v>
      </c>
    </row>
    <row r="1105" ht="15.75" customHeight="1">
      <c r="A1105" s="3">
        <v>3410.0</v>
      </c>
      <c r="B1105" s="3" t="s">
        <v>2035</v>
      </c>
      <c r="C1105" s="3" t="s">
        <v>2462</v>
      </c>
      <c r="D1105" s="3" t="s">
        <v>2463</v>
      </c>
      <c r="E1105" s="3" t="s">
        <v>2471</v>
      </c>
      <c r="F1105" s="3" t="s">
        <v>2555</v>
      </c>
      <c r="G1105" s="3" t="s">
        <v>22</v>
      </c>
      <c r="H1105" s="3" t="s">
        <v>2466</v>
      </c>
      <c r="I1105" s="3" t="s">
        <v>2473</v>
      </c>
      <c r="J1105" s="3" t="s">
        <v>2556</v>
      </c>
      <c r="K1105" s="3" t="s">
        <v>22</v>
      </c>
      <c r="L1105" s="4">
        <v>0.16</v>
      </c>
      <c r="M1105" s="5">
        <v>0.18</v>
      </c>
      <c r="N1105" s="6">
        <v>0.15</v>
      </c>
      <c r="O1105" s="6">
        <v>0.010000000000000009</v>
      </c>
      <c r="P1105" s="6">
        <v>0.15</v>
      </c>
      <c r="Q1105" s="6">
        <v>0.15</v>
      </c>
      <c r="R1105" s="6">
        <v>0.17600000000000002</v>
      </c>
    </row>
    <row r="1106" ht="15.75" customHeight="1">
      <c r="A1106" s="3">
        <v>3411.0</v>
      </c>
      <c r="B1106" s="3" t="s">
        <v>2035</v>
      </c>
      <c r="C1106" s="3" t="s">
        <v>2462</v>
      </c>
      <c r="D1106" s="3" t="s">
        <v>2463</v>
      </c>
      <c r="E1106" s="3" t="s">
        <v>2471</v>
      </c>
      <c r="F1106" s="3" t="s">
        <v>2557</v>
      </c>
      <c r="G1106" s="3" t="s">
        <v>22</v>
      </c>
      <c r="H1106" s="3" t="s">
        <v>2466</v>
      </c>
      <c r="I1106" s="3" t="s">
        <v>2473</v>
      </c>
      <c r="J1106" s="3" t="s">
        <v>2558</v>
      </c>
      <c r="K1106" s="3" t="s">
        <v>22</v>
      </c>
      <c r="L1106" s="4">
        <v>0.16</v>
      </c>
      <c r="M1106" s="5">
        <v>0.18</v>
      </c>
      <c r="N1106" s="6">
        <v>0.15</v>
      </c>
      <c r="O1106" s="6">
        <v>0.010000000000000009</v>
      </c>
      <c r="P1106" s="6">
        <v>0.15</v>
      </c>
      <c r="Q1106" s="6">
        <v>0.15</v>
      </c>
      <c r="R1106" s="6">
        <v>0.17600000000000002</v>
      </c>
    </row>
    <row r="1107" ht="15.75" customHeight="1">
      <c r="A1107" s="3">
        <v>3889.0</v>
      </c>
      <c r="B1107" s="3" t="s">
        <v>2035</v>
      </c>
      <c r="C1107" s="3" t="s">
        <v>2462</v>
      </c>
      <c r="D1107" s="3" t="s">
        <v>2463</v>
      </c>
      <c r="E1107" s="3" t="s">
        <v>2559</v>
      </c>
      <c r="F1107" s="3" t="s">
        <v>22</v>
      </c>
      <c r="G1107" s="3" t="s">
        <v>22</v>
      </c>
      <c r="H1107" s="3" t="s">
        <v>2466</v>
      </c>
      <c r="I1107" s="3" t="s">
        <v>2560</v>
      </c>
      <c r="J1107" s="3" t="s">
        <v>22</v>
      </c>
      <c r="K1107" s="3" t="s">
        <v>22</v>
      </c>
      <c r="L1107" s="4">
        <v>0.12</v>
      </c>
      <c r="M1107" s="5">
        <v>0.14</v>
      </c>
      <c r="N1107" s="6">
        <v>0.15</v>
      </c>
      <c r="O1107" s="6">
        <v>0.010000000000000009</v>
      </c>
      <c r="P1107" s="6">
        <v>0.15</v>
      </c>
      <c r="Q1107" s="6">
        <v>0.15</v>
      </c>
      <c r="R1107" s="6">
        <v>0.17600000000000002</v>
      </c>
    </row>
    <row r="1108" ht="15.75" customHeight="1">
      <c r="A1108" s="3">
        <v>1701.0</v>
      </c>
      <c r="B1108" s="3" t="s">
        <v>2035</v>
      </c>
      <c r="C1108" s="3" t="s">
        <v>2462</v>
      </c>
      <c r="D1108" s="3" t="s">
        <v>2561</v>
      </c>
      <c r="E1108" s="3" t="s">
        <v>2562</v>
      </c>
      <c r="F1108" s="3" t="s">
        <v>22</v>
      </c>
      <c r="G1108" s="3" t="s">
        <v>22</v>
      </c>
      <c r="H1108" s="3" t="s">
        <v>2563</v>
      </c>
      <c r="I1108" s="3" t="s">
        <v>2564</v>
      </c>
      <c r="J1108" s="3" t="s">
        <v>22</v>
      </c>
      <c r="K1108" s="3" t="s">
        <v>22</v>
      </c>
      <c r="L1108" s="4">
        <v>0.2</v>
      </c>
      <c r="M1108" s="5">
        <v>0.23</v>
      </c>
      <c r="N1108" s="6">
        <v>0.14999999999999997</v>
      </c>
      <c r="O1108" s="6">
        <v>0.050000000000000044</v>
      </c>
      <c r="P1108" s="6">
        <v>0.19</v>
      </c>
      <c r="Q1108" s="6">
        <v>0.2</v>
      </c>
      <c r="R1108" s="6">
        <v>0.22000000000000003</v>
      </c>
    </row>
    <row r="1109" ht="15.75" customHeight="1">
      <c r="A1109" s="3">
        <v>1706.0</v>
      </c>
      <c r="B1109" s="3" t="s">
        <v>2035</v>
      </c>
      <c r="C1109" s="3" t="s">
        <v>2462</v>
      </c>
      <c r="D1109" s="3" t="s">
        <v>2561</v>
      </c>
      <c r="E1109" s="3" t="s">
        <v>2565</v>
      </c>
      <c r="F1109" s="3" t="s">
        <v>22</v>
      </c>
      <c r="G1109" s="3" t="s">
        <v>22</v>
      </c>
      <c r="H1109" s="3" t="s">
        <v>2563</v>
      </c>
      <c r="I1109" s="3" t="s">
        <v>2566</v>
      </c>
      <c r="J1109" s="3" t="s">
        <v>22</v>
      </c>
      <c r="K1109" s="3" t="s">
        <v>22</v>
      </c>
      <c r="L1109" s="4">
        <v>0.2</v>
      </c>
      <c r="M1109" s="5">
        <v>0.23</v>
      </c>
      <c r="N1109" s="6">
        <v>0.15</v>
      </c>
      <c r="O1109" s="6">
        <v>0.010000000000000009</v>
      </c>
      <c r="P1109" s="6">
        <v>0.15</v>
      </c>
      <c r="Q1109" s="6">
        <v>0.15</v>
      </c>
      <c r="R1109" s="6">
        <v>0.17600000000000002</v>
      </c>
    </row>
    <row r="1110" ht="15.75" customHeight="1">
      <c r="A1110" s="3">
        <v>1749.0</v>
      </c>
      <c r="B1110" s="3" t="s">
        <v>2035</v>
      </c>
      <c r="C1110" s="3" t="s">
        <v>2462</v>
      </c>
      <c r="D1110" s="3" t="s">
        <v>2561</v>
      </c>
      <c r="E1110" s="3" t="s">
        <v>2567</v>
      </c>
      <c r="F1110" s="3" t="s">
        <v>22</v>
      </c>
      <c r="G1110" s="3" t="s">
        <v>22</v>
      </c>
      <c r="H1110" s="3" t="s">
        <v>2563</v>
      </c>
      <c r="I1110" s="3" t="s">
        <v>2568</v>
      </c>
      <c r="J1110" s="3" t="s">
        <v>22</v>
      </c>
      <c r="K1110" s="3" t="s">
        <v>22</v>
      </c>
      <c r="L1110" s="4">
        <v>0.2</v>
      </c>
      <c r="M1110" s="5">
        <v>0.23</v>
      </c>
      <c r="N1110" s="6">
        <v>0.15</v>
      </c>
      <c r="O1110" s="6">
        <v>0.05000000000000002</v>
      </c>
      <c r="P1110" s="6">
        <v>0.19</v>
      </c>
      <c r="Q1110" s="6">
        <v>0.2</v>
      </c>
      <c r="R1110" s="6">
        <v>0.22000000000000003</v>
      </c>
    </row>
    <row r="1111" ht="15.75" customHeight="1">
      <c r="A1111" s="3">
        <v>1767.0</v>
      </c>
      <c r="B1111" s="3" t="s">
        <v>2035</v>
      </c>
      <c r="C1111" s="3" t="s">
        <v>2462</v>
      </c>
      <c r="D1111" s="3" t="s">
        <v>2561</v>
      </c>
      <c r="E1111" s="3" t="s">
        <v>2569</v>
      </c>
      <c r="F1111" s="3" t="s">
        <v>22</v>
      </c>
      <c r="G1111" s="3" t="s">
        <v>22</v>
      </c>
      <c r="H1111" s="3" t="s">
        <v>2563</v>
      </c>
      <c r="I1111" s="3" t="s">
        <v>2570</v>
      </c>
      <c r="J1111" s="3" t="s">
        <v>22</v>
      </c>
      <c r="K1111" s="3" t="s">
        <v>22</v>
      </c>
      <c r="L1111" s="4">
        <v>0.16</v>
      </c>
      <c r="M1111" s="5">
        <v>0.18</v>
      </c>
      <c r="N1111" s="6">
        <v>0.15</v>
      </c>
      <c r="O1111" s="6">
        <v>0.010000000000000009</v>
      </c>
      <c r="P1111" s="6">
        <v>0.15</v>
      </c>
      <c r="Q1111" s="6">
        <v>0.15</v>
      </c>
      <c r="R1111" s="6">
        <v>0.17600000000000002</v>
      </c>
    </row>
    <row r="1112" ht="15.75" customHeight="1">
      <c r="A1112" s="3">
        <v>1771.0</v>
      </c>
      <c r="B1112" s="3" t="s">
        <v>2035</v>
      </c>
      <c r="C1112" s="3" t="s">
        <v>2462</v>
      </c>
      <c r="D1112" s="3" t="s">
        <v>2561</v>
      </c>
      <c r="E1112" s="3" t="s">
        <v>2571</v>
      </c>
      <c r="F1112" s="3" t="s">
        <v>22</v>
      </c>
      <c r="G1112" s="3" t="s">
        <v>22</v>
      </c>
      <c r="H1112" s="3" t="s">
        <v>2563</v>
      </c>
      <c r="I1112" s="3" t="s">
        <v>2572</v>
      </c>
      <c r="J1112" s="3" t="s">
        <v>22</v>
      </c>
      <c r="K1112" s="3" t="s">
        <v>22</v>
      </c>
      <c r="L1112" s="4">
        <v>0.16</v>
      </c>
      <c r="M1112" s="5">
        <v>0.18</v>
      </c>
      <c r="N1112" s="6">
        <v>0.15</v>
      </c>
      <c r="O1112" s="6">
        <v>0.010000000000000009</v>
      </c>
      <c r="P1112" s="6">
        <v>0.15</v>
      </c>
      <c r="Q1112" s="6">
        <v>0.15</v>
      </c>
      <c r="R1112" s="6">
        <v>0.17600000000000002</v>
      </c>
    </row>
    <row r="1113" ht="15.75" customHeight="1">
      <c r="A1113" s="3">
        <v>1780.0</v>
      </c>
      <c r="B1113" s="3" t="s">
        <v>2035</v>
      </c>
      <c r="C1113" s="3" t="s">
        <v>2462</v>
      </c>
      <c r="D1113" s="3" t="s">
        <v>2561</v>
      </c>
      <c r="E1113" s="3" t="s">
        <v>2573</v>
      </c>
      <c r="F1113" s="3" t="s">
        <v>22</v>
      </c>
      <c r="G1113" s="3" t="s">
        <v>22</v>
      </c>
      <c r="H1113" s="3" t="s">
        <v>2563</v>
      </c>
      <c r="I1113" s="3" t="s">
        <v>2574</v>
      </c>
      <c r="J1113" s="3" t="s">
        <v>22</v>
      </c>
      <c r="K1113" s="3" t="s">
        <v>22</v>
      </c>
      <c r="L1113" s="4">
        <v>0.2</v>
      </c>
      <c r="M1113" s="5">
        <v>0.23</v>
      </c>
      <c r="N1113" s="6">
        <v>0.14999999999999997</v>
      </c>
      <c r="O1113" s="6">
        <v>0.010000000000000037</v>
      </c>
      <c r="P1113" s="6">
        <v>0.14999999999999997</v>
      </c>
      <c r="Q1113" s="6">
        <v>0.14999999999999997</v>
      </c>
      <c r="R1113" s="6">
        <v>0.17600000000000002</v>
      </c>
    </row>
    <row r="1114" ht="15.75" customHeight="1">
      <c r="A1114" s="3">
        <v>1788.0</v>
      </c>
      <c r="B1114" s="3" t="s">
        <v>2035</v>
      </c>
      <c r="C1114" s="3" t="s">
        <v>2462</v>
      </c>
      <c r="D1114" s="3" t="s">
        <v>2561</v>
      </c>
      <c r="E1114" s="3" t="s">
        <v>2575</v>
      </c>
      <c r="F1114" s="3" t="s">
        <v>22</v>
      </c>
      <c r="G1114" s="3" t="s">
        <v>22</v>
      </c>
      <c r="H1114" s="3" t="s">
        <v>2563</v>
      </c>
      <c r="I1114" s="3" t="s">
        <v>2576</v>
      </c>
      <c r="J1114" s="3" t="s">
        <v>22</v>
      </c>
      <c r="K1114" s="3" t="s">
        <v>22</v>
      </c>
      <c r="L1114" s="4">
        <v>0.16</v>
      </c>
      <c r="M1114" s="5">
        <v>0.18</v>
      </c>
      <c r="N1114" s="6">
        <v>0.14999999999999997</v>
      </c>
      <c r="O1114" s="6">
        <v>0.010000000000000037</v>
      </c>
      <c r="P1114" s="6">
        <v>0.14999999999999997</v>
      </c>
      <c r="Q1114" s="6">
        <v>0.14999999999999997</v>
      </c>
      <c r="R1114" s="6">
        <v>0.17600000000000002</v>
      </c>
    </row>
    <row r="1115" ht="15.75" customHeight="1">
      <c r="A1115" s="3">
        <v>1796.0</v>
      </c>
      <c r="B1115" s="3" t="s">
        <v>2035</v>
      </c>
      <c r="C1115" s="3" t="s">
        <v>2462</v>
      </c>
      <c r="D1115" s="3" t="s">
        <v>2561</v>
      </c>
      <c r="E1115" s="3" t="s">
        <v>2577</v>
      </c>
      <c r="F1115" s="3" t="s">
        <v>22</v>
      </c>
      <c r="G1115" s="3" t="s">
        <v>22</v>
      </c>
      <c r="H1115" s="3" t="s">
        <v>2563</v>
      </c>
      <c r="I1115" s="3" t="s">
        <v>2578</v>
      </c>
      <c r="J1115" s="3" t="s">
        <v>22</v>
      </c>
      <c r="K1115" s="3" t="s">
        <v>22</v>
      </c>
      <c r="L1115" s="4">
        <v>0.16</v>
      </c>
      <c r="M1115" s="5">
        <v>0.18</v>
      </c>
      <c r="N1115" s="6">
        <v>0.15</v>
      </c>
      <c r="O1115" s="6">
        <v>0.010000000000000009</v>
      </c>
      <c r="P1115" s="6">
        <v>0.15</v>
      </c>
      <c r="Q1115" s="6">
        <v>0.15</v>
      </c>
      <c r="R1115" s="6">
        <v>0.17600000000000002</v>
      </c>
    </row>
    <row r="1116" ht="15.75" customHeight="1">
      <c r="A1116" s="3">
        <v>1813.0</v>
      </c>
      <c r="B1116" s="3" t="s">
        <v>2035</v>
      </c>
      <c r="C1116" s="3" t="s">
        <v>2462</v>
      </c>
      <c r="D1116" s="3" t="s">
        <v>2561</v>
      </c>
      <c r="E1116" s="3" t="s">
        <v>2579</v>
      </c>
      <c r="F1116" s="3" t="s">
        <v>22</v>
      </c>
      <c r="G1116" s="3" t="s">
        <v>22</v>
      </c>
      <c r="H1116" s="3" t="s">
        <v>2563</v>
      </c>
      <c r="I1116" s="3" t="s">
        <v>2580</v>
      </c>
      <c r="J1116" s="3" t="s">
        <v>22</v>
      </c>
      <c r="K1116" s="3" t="s">
        <v>22</v>
      </c>
      <c r="L1116" s="4">
        <v>0.16</v>
      </c>
      <c r="M1116" s="5">
        <v>0.18</v>
      </c>
      <c r="N1116" s="6">
        <v>0.15</v>
      </c>
      <c r="O1116" s="6">
        <v>0.010000000000000009</v>
      </c>
      <c r="P1116" s="6">
        <v>0.15</v>
      </c>
      <c r="Q1116" s="6">
        <v>0.15</v>
      </c>
      <c r="R1116" s="6">
        <v>0.17600000000000002</v>
      </c>
    </row>
    <row r="1117" ht="15.75" customHeight="1">
      <c r="A1117" s="3">
        <v>1931.0</v>
      </c>
      <c r="B1117" s="3" t="s">
        <v>2035</v>
      </c>
      <c r="C1117" s="3" t="s">
        <v>2462</v>
      </c>
      <c r="D1117" s="3" t="s">
        <v>2561</v>
      </c>
      <c r="E1117" s="3" t="s">
        <v>2581</v>
      </c>
      <c r="F1117" s="3" t="s">
        <v>22</v>
      </c>
      <c r="G1117" s="3" t="s">
        <v>22</v>
      </c>
      <c r="H1117" s="3" t="s">
        <v>2563</v>
      </c>
      <c r="I1117" s="3" t="s">
        <v>2582</v>
      </c>
      <c r="J1117" s="3" t="s">
        <v>22</v>
      </c>
      <c r="K1117" s="3" t="s">
        <v>22</v>
      </c>
      <c r="L1117" s="4">
        <v>0.16</v>
      </c>
      <c r="M1117" s="5">
        <v>0.18</v>
      </c>
      <c r="N1117" s="6">
        <v>0.15</v>
      </c>
      <c r="O1117" s="6">
        <v>0.010000000000000009</v>
      </c>
      <c r="P1117" s="6">
        <v>0.15</v>
      </c>
      <c r="Q1117" s="6">
        <v>0.15</v>
      </c>
      <c r="R1117" s="6">
        <v>0.17600000000000002</v>
      </c>
    </row>
    <row r="1118" ht="15.75" customHeight="1">
      <c r="A1118" s="3">
        <v>2072.0</v>
      </c>
      <c r="B1118" s="3" t="s">
        <v>2035</v>
      </c>
      <c r="C1118" s="3" t="s">
        <v>2462</v>
      </c>
      <c r="D1118" s="3" t="s">
        <v>2561</v>
      </c>
      <c r="E1118" s="3" t="s">
        <v>2583</v>
      </c>
      <c r="F1118" s="3" t="s">
        <v>22</v>
      </c>
      <c r="G1118" s="3" t="s">
        <v>22</v>
      </c>
      <c r="H1118" s="3" t="s">
        <v>2563</v>
      </c>
      <c r="I1118" s="3" t="s">
        <v>2584</v>
      </c>
      <c r="J1118" s="3" t="s">
        <v>22</v>
      </c>
      <c r="K1118" s="3" t="s">
        <v>22</v>
      </c>
      <c r="L1118" s="4">
        <v>0.2</v>
      </c>
      <c r="M1118" s="5">
        <v>0.23</v>
      </c>
      <c r="N1118" s="6">
        <v>0.15</v>
      </c>
      <c r="O1118" s="6">
        <v>0.010000000000000009</v>
      </c>
      <c r="P1118" s="6">
        <v>0.15</v>
      </c>
      <c r="Q1118" s="6">
        <v>0.15</v>
      </c>
      <c r="R1118" s="6">
        <v>0.17600000000000002</v>
      </c>
    </row>
    <row r="1119" ht="15.75" customHeight="1">
      <c r="A1119" s="3">
        <v>2095.0</v>
      </c>
      <c r="B1119" s="3" t="s">
        <v>2035</v>
      </c>
      <c r="C1119" s="3" t="s">
        <v>2462</v>
      </c>
      <c r="D1119" s="3" t="s">
        <v>2561</v>
      </c>
      <c r="E1119" s="3" t="s">
        <v>2585</v>
      </c>
      <c r="F1119" s="3" t="s">
        <v>22</v>
      </c>
      <c r="G1119" s="3" t="s">
        <v>22</v>
      </c>
      <c r="H1119" s="3" t="s">
        <v>2563</v>
      </c>
      <c r="I1119" s="3" t="s">
        <v>2586</v>
      </c>
      <c r="J1119" s="3" t="s">
        <v>22</v>
      </c>
      <c r="K1119" s="3" t="s">
        <v>22</v>
      </c>
      <c r="L1119" s="4">
        <v>0.16</v>
      </c>
      <c r="M1119" s="5">
        <v>0.18</v>
      </c>
      <c r="N1119" s="6">
        <v>0.15</v>
      </c>
      <c r="O1119" s="6">
        <v>0.010000000000000009</v>
      </c>
      <c r="P1119" s="6">
        <v>0.15</v>
      </c>
      <c r="Q1119" s="6">
        <v>0.15</v>
      </c>
      <c r="R1119" s="6">
        <v>0.17600000000000002</v>
      </c>
    </row>
    <row r="1120" ht="15.75" customHeight="1">
      <c r="A1120" s="3">
        <v>2101.0</v>
      </c>
      <c r="B1120" s="3" t="s">
        <v>2035</v>
      </c>
      <c r="C1120" s="3" t="s">
        <v>2462</v>
      </c>
      <c r="D1120" s="3" t="s">
        <v>2561</v>
      </c>
      <c r="E1120" s="3" t="s">
        <v>2587</v>
      </c>
      <c r="F1120" s="3" t="s">
        <v>22</v>
      </c>
      <c r="G1120" s="3" t="s">
        <v>22</v>
      </c>
      <c r="H1120" s="3" t="s">
        <v>2563</v>
      </c>
      <c r="I1120" s="3" t="s">
        <v>2588</v>
      </c>
      <c r="J1120" s="3" t="s">
        <v>22</v>
      </c>
      <c r="K1120" s="3" t="s">
        <v>22</v>
      </c>
      <c r="L1120" s="4">
        <v>0.16</v>
      </c>
      <c r="M1120" s="5">
        <v>0.18</v>
      </c>
      <c r="N1120" s="6">
        <v>0.14999999999999997</v>
      </c>
      <c r="O1120" s="6">
        <v>0.010000000000000037</v>
      </c>
      <c r="P1120" s="6">
        <v>0.14999999999999997</v>
      </c>
      <c r="Q1120" s="6">
        <v>0.14999999999999997</v>
      </c>
      <c r="R1120" s="6">
        <v>0.17600000000000002</v>
      </c>
    </row>
    <row r="1121" ht="15.75" customHeight="1">
      <c r="A1121" s="3">
        <v>2149.0</v>
      </c>
      <c r="B1121" s="3" t="s">
        <v>2035</v>
      </c>
      <c r="C1121" s="3" t="s">
        <v>2462</v>
      </c>
      <c r="D1121" s="3" t="s">
        <v>2561</v>
      </c>
      <c r="E1121" s="3" t="s">
        <v>2589</v>
      </c>
      <c r="F1121" s="3" t="s">
        <v>22</v>
      </c>
      <c r="G1121" s="3" t="s">
        <v>22</v>
      </c>
      <c r="H1121" s="3" t="s">
        <v>2563</v>
      </c>
      <c r="I1121" s="3" t="s">
        <v>2590</v>
      </c>
      <c r="J1121" s="3" t="s">
        <v>22</v>
      </c>
      <c r="K1121" s="3" t="s">
        <v>22</v>
      </c>
      <c r="L1121" s="4">
        <v>0.18</v>
      </c>
      <c r="M1121" s="5">
        <v>0.21</v>
      </c>
      <c r="N1121" s="6">
        <v>0.15</v>
      </c>
      <c r="O1121" s="6">
        <v>0.05000000000000002</v>
      </c>
      <c r="P1121" s="6">
        <v>0.19</v>
      </c>
      <c r="Q1121" s="6">
        <v>0.2</v>
      </c>
      <c r="R1121" s="6">
        <v>0.22000000000000003</v>
      </c>
    </row>
    <row r="1122" ht="15.75" customHeight="1">
      <c r="A1122" s="3">
        <v>2190.0</v>
      </c>
      <c r="B1122" s="3" t="s">
        <v>2035</v>
      </c>
      <c r="C1122" s="3" t="s">
        <v>2462</v>
      </c>
      <c r="D1122" s="3" t="s">
        <v>2561</v>
      </c>
      <c r="E1122" s="3" t="s">
        <v>2591</v>
      </c>
      <c r="F1122" s="3" t="s">
        <v>22</v>
      </c>
      <c r="G1122" s="3" t="s">
        <v>22</v>
      </c>
      <c r="H1122" s="3" t="s">
        <v>2563</v>
      </c>
      <c r="I1122" s="3" t="s">
        <v>2592</v>
      </c>
      <c r="J1122" s="3" t="s">
        <v>22</v>
      </c>
      <c r="K1122" s="3" t="s">
        <v>22</v>
      </c>
      <c r="L1122" s="4">
        <v>0.16</v>
      </c>
      <c r="M1122" s="5">
        <v>0.18</v>
      </c>
      <c r="N1122" s="6">
        <v>0.15</v>
      </c>
      <c r="O1122" s="6">
        <v>0.05000000000000002</v>
      </c>
      <c r="P1122" s="6">
        <v>0.19</v>
      </c>
      <c r="Q1122" s="6">
        <v>0.2</v>
      </c>
      <c r="R1122" s="6">
        <v>0.22000000000000003</v>
      </c>
    </row>
    <row r="1123" ht="15.75" customHeight="1">
      <c r="A1123" s="3">
        <v>2226.0</v>
      </c>
      <c r="B1123" s="3" t="s">
        <v>2035</v>
      </c>
      <c r="C1123" s="3" t="s">
        <v>2462</v>
      </c>
      <c r="D1123" s="3" t="s">
        <v>2561</v>
      </c>
      <c r="E1123" s="3" t="s">
        <v>2593</v>
      </c>
      <c r="F1123" s="3" t="s">
        <v>22</v>
      </c>
      <c r="G1123" s="3" t="s">
        <v>22</v>
      </c>
      <c r="H1123" s="3" t="s">
        <v>2563</v>
      </c>
      <c r="I1123" s="3" t="s">
        <v>2594</v>
      </c>
      <c r="J1123" s="3" t="s">
        <v>22</v>
      </c>
      <c r="K1123" s="3" t="s">
        <v>22</v>
      </c>
      <c r="L1123" s="4">
        <v>0.18</v>
      </c>
      <c r="M1123" s="5">
        <v>0.21</v>
      </c>
      <c r="N1123" s="6">
        <v>0.15</v>
      </c>
      <c r="O1123" s="6">
        <v>0.03</v>
      </c>
      <c r="P1123" s="6">
        <v>0.16999999999999998</v>
      </c>
      <c r="Q1123" s="6">
        <v>0.18</v>
      </c>
      <c r="R1123" s="6">
        <v>0.198</v>
      </c>
    </row>
    <row r="1124" ht="15.75" customHeight="1">
      <c r="A1124" s="3">
        <v>2239.0</v>
      </c>
      <c r="B1124" s="3" t="s">
        <v>2035</v>
      </c>
      <c r="C1124" s="3" t="s">
        <v>2462</v>
      </c>
      <c r="D1124" s="3" t="s">
        <v>2561</v>
      </c>
      <c r="E1124" s="3" t="s">
        <v>2595</v>
      </c>
      <c r="F1124" s="3" t="s">
        <v>22</v>
      </c>
      <c r="G1124" s="3" t="s">
        <v>22</v>
      </c>
      <c r="H1124" s="3" t="s">
        <v>2563</v>
      </c>
      <c r="I1124" s="3" t="s">
        <v>2596</v>
      </c>
      <c r="J1124" s="3" t="s">
        <v>22</v>
      </c>
      <c r="K1124" s="3" t="s">
        <v>22</v>
      </c>
      <c r="L1124" s="4">
        <v>0.2</v>
      </c>
      <c r="M1124" s="5">
        <v>0.23</v>
      </c>
      <c r="N1124" s="6">
        <v>0.15</v>
      </c>
      <c r="O1124" s="6">
        <v>0.03</v>
      </c>
      <c r="P1124" s="6">
        <v>0.16999999999999998</v>
      </c>
      <c r="Q1124" s="6">
        <v>0.18</v>
      </c>
      <c r="R1124" s="6">
        <v>0.198</v>
      </c>
    </row>
    <row r="1125" ht="15.75" customHeight="1">
      <c r="A1125" s="3">
        <v>3412.0</v>
      </c>
      <c r="B1125" s="3" t="s">
        <v>2035</v>
      </c>
      <c r="C1125" s="3" t="s">
        <v>2462</v>
      </c>
      <c r="D1125" s="3" t="s">
        <v>2561</v>
      </c>
      <c r="E1125" s="3" t="s">
        <v>2597</v>
      </c>
      <c r="F1125" s="3" t="s">
        <v>22</v>
      </c>
      <c r="G1125" s="3" t="s">
        <v>22</v>
      </c>
      <c r="H1125" s="3" t="s">
        <v>2563</v>
      </c>
      <c r="I1125" s="3" t="s">
        <v>2598</v>
      </c>
      <c r="J1125" s="3" t="s">
        <v>22</v>
      </c>
      <c r="K1125" s="3" t="s">
        <v>22</v>
      </c>
      <c r="L1125" s="4">
        <v>0.16</v>
      </c>
      <c r="M1125" s="5">
        <v>0.18</v>
      </c>
      <c r="N1125" s="6">
        <v>0.15</v>
      </c>
      <c r="O1125" s="6">
        <v>0.03</v>
      </c>
      <c r="P1125" s="6">
        <v>0.16999999999999998</v>
      </c>
      <c r="Q1125" s="6">
        <v>0.18</v>
      </c>
      <c r="R1125" s="6">
        <v>0.198</v>
      </c>
    </row>
    <row r="1126" ht="15.75" customHeight="1">
      <c r="A1126" s="3">
        <v>3447.0</v>
      </c>
      <c r="B1126" s="3" t="s">
        <v>2035</v>
      </c>
      <c r="C1126" s="3" t="s">
        <v>2462</v>
      </c>
      <c r="D1126" s="3" t="s">
        <v>2561</v>
      </c>
      <c r="E1126" s="3" t="s">
        <v>2599</v>
      </c>
      <c r="F1126" s="3" t="s">
        <v>22</v>
      </c>
      <c r="G1126" s="3" t="s">
        <v>22</v>
      </c>
      <c r="H1126" s="3" t="s">
        <v>2563</v>
      </c>
      <c r="I1126" s="3" t="s">
        <v>2600</v>
      </c>
      <c r="J1126" s="3" t="s">
        <v>22</v>
      </c>
      <c r="K1126" s="3" t="s">
        <v>22</v>
      </c>
      <c r="L1126" s="4">
        <v>0.2</v>
      </c>
      <c r="M1126" s="5">
        <v>0.23</v>
      </c>
      <c r="N1126" s="6">
        <v>0.15</v>
      </c>
      <c r="O1126" s="6">
        <v>0.03</v>
      </c>
      <c r="P1126" s="6">
        <v>0.16999999999999998</v>
      </c>
      <c r="Q1126" s="6">
        <v>0.18</v>
      </c>
      <c r="R1126" s="6">
        <v>0.198</v>
      </c>
    </row>
    <row r="1127" ht="15.75" customHeight="1">
      <c r="A1127" s="3">
        <v>1680.0</v>
      </c>
      <c r="B1127" s="3" t="s">
        <v>2035</v>
      </c>
      <c r="C1127" s="3" t="s">
        <v>2462</v>
      </c>
      <c r="D1127" s="3" t="s">
        <v>2601</v>
      </c>
      <c r="E1127" s="3" t="s">
        <v>2602</v>
      </c>
      <c r="F1127" s="3" t="s">
        <v>22</v>
      </c>
      <c r="G1127" s="3" t="s">
        <v>22</v>
      </c>
      <c r="H1127" s="3" t="s">
        <v>2601</v>
      </c>
      <c r="I1127" s="3" t="s">
        <v>2603</v>
      </c>
      <c r="J1127" s="3" t="s">
        <v>22</v>
      </c>
      <c r="K1127" s="3" t="s">
        <v>22</v>
      </c>
      <c r="L1127" s="4">
        <v>0.18</v>
      </c>
      <c r="M1127" s="5">
        <v>0.21</v>
      </c>
      <c r="N1127" s="6">
        <v>0.15</v>
      </c>
      <c r="O1127" s="6">
        <v>0.03</v>
      </c>
      <c r="P1127" s="6">
        <v>0.16999999999999998</v>
      </c>
      <c r="Q1127" s="6">
        <v>0.18</v>
      </c>
      <c r="R1127" s="6">
        <v>0.198</v>
      </c>
    </row>
    <row r="1128" ht="15.75" customHeight="1">
      <c r="A1128" s="3">
        <v>1703.0</v>
      </c>
      <c r="B1128" s="3" t="s">
        <v>2035</v>
      </c>
      <c r="C1128" s="3" t="s">
        <v>2462</v>
      </c>
      <c r="D1128" s="3" t="s">
        <v>2601</v>
      </c>
      <c r="E1128" s="3" t="s">
        <v>2604</v>
      </c>
      <c r="F1128" s="3" t="s">
        <v>2605</v>
      </c>
      <c r="G1128" s="3" t="s">
        <v>22</v>
      </c>
      <c r="H1128" s="3" t="s">
        <v>2601</v>
      </c>
      <c r="I1128" s="3" t="s">
        <v>2606</v>
      </c>
      <c r="J1128" s="3" t="s">
        <v>2607</v>
      </c>
      <c r="K1128" s="3" t="s">
        <v>22</v>
      </c>
      <c r="L1128" s="4">
        <v>0.18</v>
      </c>
      <c r="M1128" s="5">
        <v>0.21</v>
      </c>
      <c r="N1128" s="6">
        <v>0.15</v>
      </c>
      <c r="O1128" s="6" t="s">
        <v>27</v>
      </c>
      <c r="P1128" s="6">
        <v>0.15</v>
      </c>
      <c r="Q1128" s="6">
        <v>0.15</v>
      </c>
      <c r="R1128" s="6">
        <v>0.15</v>
      </c>
    </row>
    <row r="1129" ht="15.75" customHeight="1">
      <c r="A1129" s="3">
        <v>1711.0</v>
      </c>
      <c r="B1129" s="3" t="s">
        <v>2035</v>
      </c>
      <c r="C1129" s="3" t="s">
        <v>2462</v>
      </c>
      <c r="D1129" s="3" t="s">
        <v>2601</v>
      </c>
      <c r="E1129" s="3" t="s">
        <v>2608</v>
      </c>
      <c r="F1129" s="3" t="s">
        <v>2609</v>
      </c>
      <c r="G1129" s="3" t="s">
        <v>22</v>
      </c>
      <c r="H1129" s="3" t="s">
        <v>2601</v>
      </c>
      <c r="I1129" s="3" t="s">
        <v>2610</v>
      </c>
      <c r="J1129" s="3" t="s">
        <v>2611</v>
      </c>
      <c r="K1129" s="3" t="s">
        <v>22</v>
      </c>
      <c r="L1129" s="4">
        <v>0.18</v>
      </c>
      <c r="M1129" s="5">
        <v>0.21</v>
      </c>
      <c r="N1129" s="6">
        <v>0.15</v>
      </c>
      <c r="O1129" s="6">
        <v>0.03</v>
      </c>
      <c r="P1129" s="6">
        <v>0.16999999999999998</v>
      </c>
      <c r="Q1129" s="6">
        <v>0.18</v>
      </c>
      <c r="R1129" s="6">
        <v>0.198</v>
      </c>
    </row>
    <row r="1130" ht="15.75" customHeight="1">
      <c r="A1130" s="3">
        <v>1712.0</v>
      </c>
      <c r="B1130" s="3" t="s">
        <v>2035</v>
      </c>
      <c r="C1130" s="3" t="s">
        <v>2462</v>
      </c>
      <c r="D1130" s="3" t="s">
        <v>2601</v>
      </c>
      <c r="E1130" s="3" t="s">
        <v>2608</v>
      </c>
      <c r="F1130" s="3" t="s">
        <v>2612</v>
      </c>
      <c r="G1130" s="3" t="s">
        <v>22</v>
      </c>
      <c r="H1130" s="3" t="s">
        <v>2601</v>
      </c>
      <c r="I1130" s="3" t="s">
        <v>2610</v>
      </c>
      <c r="J1130" s="3" t="s">
        <v>2613</v>
      </c>
      <c r="K1130" s="3" t="s">
        <v>22</v>
      </c>
      <c r="L1130" s="4">
        <v>0.18</v>
      </c>
      <c r="M1130" s="5">
        <v>0.21</v>
      </c>
      <c r="N1130" s="6">
        <v>0.15</v>
      </c>
      <c r="O1130" s="6">
        <v>0.03</v>
      </c>
      <c r="P1130" s="6">
        <v>0.16999999999999998</v>
      </c>
      <c r="Q1130" s="6">
        <v>0.18</v>
      </c>
      <c r="R1130" s="6">
        <v>0.198</v>
      </c>
    </row>
    <row r="1131" ht="15.75" customHeight="1">
      <c r="A1131" s="3">
        <v>1733.0</v>
      </c>
      <c r="B1131" s="3" t="s">
        <v>2035</v>
      </c>
      <c r="C1131" s="3" t="s">
        <v>2462</v>
      </c>
      <c r="D1131" s="3" t="s">
        <v>2601</v>
      </c>
      <c r="E1131" s="3" t="s">
        <v>2614</v>
      </c>
      <c r="F1131" s="3" t="s">
        <v>2615</v>
      </c>
      <c r="G1131" s="3" t="s">
        <v>22</v>
      </c>
      <c r="H1131" s="3" t="s">
        <v>2601</v>
      </c>
      <c r="I1131" s="3" t="s">
        <v>2616</v>
      </c>
      <c r="J1131" s="3" t="s">
        <v>2617</v>
      </c>
      <c r="K1131" s="3" t="s">
        <v>22</v>
      </c>
      <c r="L1131" s="4">
        <v>0.16</v>
      </c>
      <c r="M1131" s="5">
        <v>0.18</v>
      </c>
      <c r="N1131" s="6">
        <v>0.15</v>
      </c>
      <c r="O1131" s="6">
        <v>0.03</v>
      </c>
      <c r="P1131" s="6">
        <v>0.16999999999999998</v>
      </c>
      <c r="Q1131" s="6">
        <v>0.18</v>
      </c>
      <c r="R1131" s="6">
        <v>0.198</v>
      </c>
    </row>
    <row r="1132" ht="15.75" customHeight="1">
      <c r="A1132" s="3">
        <v>1735.0</v>
      </c>
      <c r="B1132" s="3" t="s">
        <v>2035</v>
      </c>
      <c r="C1132" s="3" t="s">
        <v>2462</v>
      </c>
      <c r="D1132" s="3" t="s">
        <v>2601</v>
      </c>
      <c r="E1132" s="3" t="s">
        <v>2618</v>
      </c>
      <c r="F1132" s="3" t="s">
        <v>2619</v>
      </c>
      <c r="G1132" s="3" t="s">
        <v>22</v>
      </c>
      <c r="H1132" s="3" t="s">
        <v>2601</v>
      </c>
      <c r="I1132" s="3" t="s">
        <v>2620</v>
      </c>
      <c r="J1132" s="3" t="s">
        <v>2621</v>
      </c>
      <c r="K1132" s="3" t="s">
        <v>22</v>
      </c>
      <c r="L1132" s="4">
        <v>0.18</v>
      </c>
      <c r="M1132" s="5">
        <v>0.21</v>
      </c>
      <c r="N1132" s="6">
        <v>0.15</v>
      </c>
      <c r="O1132" s="6">
        <v>0.03</v>
      </c>
      <c r="P1132" s="6">
        <v>0.16999999999999998</v>
      </c>
      <c r="Q1132" s="6">
        <v>0.18</v>
      </c>
      <c r="R1132" s="6">
        <v>0.198</v>
      </c>
    </row>
    <row r="1133" ht="15.75" customHeight="1">
      <c r="A1133" s="3">
        <v>1736.0</v>
      </c>
      <c r="B1133" s="3" t="s">
        <v>2035</v>
      </c>
      <c r="C1133" s="3" t="s">
        <v>2462</v>
      </c>
      <c r="D1133" s="3" t="s">
        <v>2601</v>
      </c>
      <c r="E1133" s="3" t="s">
        <v>2622</v>
      </c>
      <c r="F1133" s="3" t="s">
        <v>2623</v>
      </c>
      <c r="G1133" s="3" t="s">
        <v>22</v>
      </c>
      <c r="H1133" s="3" t="s">
        <v>2601</v>
      </c>
      <c r="I1133" s="3" t="s">
        <v>2624</v>
      </c>
      <c r="J1133" s="3" t="s">
        <v>2625</v>
      </c>
      <c r="K1133" s="3" t="s">
        <v>22</v>
      </c>
      <c r="L1133" s="4">
        <v>0.16</v>
      </c>
      <c r="M1133" s="5">
        <v>0.18</v>
      </c>
      <c r="N1133" s="6">
        <v>0.15</v>
      </c>
      <c r="O1133" s="6" t="s">
        <v>27</v>
      </c>
      <c r="P1133" s="6">
        <v>0.15</v>
      </c>
      <c r="Q1133" s="6">
        <v>0.15</v>
      </c>
      <c r="R1133" s="6">
        <v>0.15</v>
      </c>
    </row>
    <row r="1134" ht="15.75" customHeight="1">
      <c r="A1134" s="3">
        <v>1737.0</v>
      </c>
      <c r="B1134" s="3" t="s">
        <v>2035</v>
      </c>
      <c r="C1134" s="3" t="s">
        <v>2462</v>
      </c>
      <c r="D1134" s="3" t="s">
        <v>2601</v>
      </c>
      <c r="E1134" s="3" t="s">
        <v>2622</v>
      </c>
      <c r="F1134" s="3" t="s">
        <v>2626</v>
      </c>
      <c r="G1134" s="3" t="s">
        <v>22</v>
      </c>
      <c r="H1134" s="3" t="s">
        <v>2601</v>
      </c>
      <c r="I1134" s="3" t="s">
        <v>2624</v>
      </c>
      <c r="J1134" s="3" t="s">
        <v>2627</v>
      </c>
      <c r="K1134" s="3" t="s">
        <v>22</v>
      </c>
      <c r="L1134" s="4">
        <v>0.14</v>
      </c>
      <c r="M1134" s="5">
        <v>0.16</v>
      </c>
      <c r="N1134" s="6">
        <v>0.15</v>
      </c>
      <c r="O1134" s="6">
        <v>0.03</v>
      </c>
      <c r="P1134" s="6">
        <v>0.16999999999999998</v>
      </c>
      <c r="Q1134" s="6">
        <v>0.18</v>
      </c>
      <c r="R1134" s="6">
        <v>0.198</v>
      </c>
    </row>
    <row r="1135" ht="15.75" customHeight="1">
      <c r="A1135" s="3">
        <v>1740.0</v>
      </c>
      <c r="B1135" s="3" t="s">
        <v>2035</v>
      </c>
      <c r="C1135" s="3" t="s">
        <v>2462</v>
      </c>
      <c r="D1135" s="3" t="s">
        <v>2601</v>
      </c>
      <c r="E1135" s="3" t="s">
        <v>2622</v>
      </c>
      <c r="F1135" s="3" t="s">
        <v>2628</v>
      </c>
      <c r="G1135" s="3" t="s">
        <v>22</v>
      </c>
      <c r="H1135" s="3" t="s">
        <v>2601</v>
      </c>
      <c r="I1135" s="3" t="s">
        <v>2624</v>
      </c>
      <c r="J1135" s="3" t="s">
        <v>2629</v>
      </c>
      <c r="K1135" s="3" t="s">
        <v>22</v>
      </c>
      <c r="L1135" s="4">
        <v>0.14</v>
      </c>
      <c r="M1135" s="5">
        <v>0.16</v>
      </c>
      <c r="N1135" s="6">
        <v>0.15</v>
      </c>
      <c r="O1135" s="6">
        <v>0.010000000000000009</v>
      </c>
      <c r="P1135" s="6">
        <v>0.15</v>
      </c>
      <c r="Q1135" s="6">
        <v>0.15</v>
      </c>
      <c r="R1135" s="6">
        <v>0.17600000000000002</v>
      </c>
    </row>
    <row r="1136" ht="15.75" customHeight="1">
      <c r="A1136" s="3">
        <v>1741.0</v>
      </c>
      <c r="B1136" s="3" t="s">
        <v>2035</v>
      </c>
      <c r="C1136" s="3" t="s">
        <v>2462</v>
      </c>
      <c r="D1136" s="3" t="s">
        <v>2601</v>
      </c>
      <c r="E1136" s="3" t="s">
        <v>2622</v>
      </c>
      <c r="F1136" s="3" t="s">
        <v>2630</v>
      </c>
      <c r="G1136" s="3" t="s">
        <v>22</v>
      </c>
      <c r="H1136" s="3" t="s">
        <v>2601</v>
      </c>
      <c r="I1136" s="3" t="s">
        <v>2624</v>
      </c>
      <c r="J1136" s="3" t="s">
        <v>2631</v>
      </c>
      <c r="K1136" s="3" t="s">
        <v>22</v>
      </c>
      <c r="L1136" s="4">
        <v>0.16</v>
      </c>
      <c r="M1136" s="5">
        <v>0.18</v>
      </c>
      <c r="N1136" s="6">
        <v>0.15</v>
      </c>
      <c r="O1136" s="6">
        <v>0.010000000000000009</v>
      </c>
      <c r="P1136" s="6">
        <v>0.15</v>
      </c>
      <c r="Q1136" s="6">
        <v>0.15</v>
      </c>
      <c r="R1136" s="6">
        <v>0.17600000000000002</v>
      </c>
    </row>
    <row r="1137" ht="15.75" customHeight="1">
      <c r="A1137" s="3">
        <v>1742.0</v>
      </c>
      <c r="B1137" s="3" t="s">
        <v>2035</v>
      </c>
      <c r="C1137" s="3" t="s">
        <v>2462</v>
      </c>
      <c r="D1137" s="3" t="s">
        <v>2601</v>
      </c>
      <c r="E1137" s="3" t="s">
        <v>2614</v>
      </c>
      <c r="F1137" s="3" t="s">
        <v>2632</v>
      </c>
      <c r="G1137" s="3" t="s">
        <v>22</v>
      </c>
      <c r="H1137" s="3" t="s">
        <v>2601</v>
      </c>
      <c r="I1137" s="3" t="s">
        <v>2616</v>
      </c>
      <c r="J1137" s="3" t="s">
        <v>2633</v>
      </c>
      <c r="K1137" s="3" t="s">
        <v>22</v>
      </c>
      <c r="L1137" s="4">
        <v>0.16</v>
      </c>
      <c r="M1137" s="5">
        <v>0.18</v>
      </c>
      <c r="N1137" s="6">
        <v>0.15</v>
      </c>
      <c r="O1137" s="6">
        <v>0.010000000000000009</v>
      </c>
      <c r="P1137" s="6">
        <v>0.15</v>
      </c>
      <c r="Q1137" s="6">
        <v>0.15</v>
      </c>
      <c r="R1137" s="6">
        <v>0.17600000000000002</v>
      </c>
    </row>
    <row r="1138" ht="15.75" customHeight="1">
      <c r="A1138" s="3">
        <v>1743.0</v>
      </c>
      <c r="B1138" s="3" t="s">
        <v>2035</v>
      </c>
      <c r="C1138" s="3" t="s">
        <v>2462</v>
      </c>
      <c r="D1138" s="3" t="s">
        <v>2601</v>
      </c>
      <c r="E1138" s="3" t="s">
        <v>2634</v>
      </c>
      <c r="F1138" s="3" t="s">
        <v>2635</v>
      </c>
      <c r="G1138" s="3" t="s">
        <v>22</v>
      </c>
      <c r="H1138" s="3" t="s">
        <v>2601</v>
      </c>
      <c r="I1138" s="3" t="s">
        <v>2636</v>
      </c>
      <c r="J1138" s="3" t="s">
        <v>2637</v>
      </c>
      <c r="K1138" s="3" t="s">
        <v>22</v>
      </c>
      <c r="L1138" s="4">
        <v>0.14</v>
      </c>
      <c r="M1138" s="5">
        <v>0.16</v>
      </c>
      <c r="N1138" s="6">
        <v>0.15</v>
      </c>
      <c r="O1138" s="6">
        <v>0.03</v>
      </c>
      <c r="P1138" s="6">
        <v>0.16999999999999998</v>
      </c>
      <c r="Q1138" s="6">
        <v>0.18</v>
      </c>
      <c r="R1138" s="6">
        <v>0.198</v>
      </c>
    </row>
    <row r="1139" ht="15.75" customHeight="1">
      <c r="A1139" s="3">
        <v>1744.0</v>
      </c>
      <c r="B1139" s="3" t="s">
        <v>2035</v>
      </c>
      <c r="C1139" s="3" t="s">
        <v>2462</v>
      </c>
      <c r="D1139" s="3" t="s">
        <v>2601</v>
      </c>
      <c r="E1139" s="3" t="s">
        <v>2604</v>
      </c>
      <c r="F1139" s="3" t="s">
        <v>2638</v>
      </c>
      <c r="G1139" s="3" t="s">
        <v>22</v>
      </c>
      <c r="H1139" s="3" t="s">
        <v>2601</v>
      </c>
      <c r="I1139" s="3" t="s">
        <v>2606</v>
      </c>
      <c r="J1139" s="3" t="s">
        <v>2639</v>
      </c>
      <c r="K1139" s="3" t="s">
        <v>22</v>
      </c>
      <c r="L1139" s="4">
        <v>0.16</v>
      </c>
      <c r="M1139" s="5">
        <v>0.18</v>
      </c>
      <c r="N1139" s="6">
        <v>0.14999999999999997</v>
      </c>
      <c r="O1139" s="6">
        <v>0.010000000000000037</v>
      </c>
      <c r="P1139" s="6">
        <v>0.14999999999999997</v>
      </c>
      <c r="Q1139" s="6">
        <v>0.14999999999999997</v>
      </c>
      <c r="R1139" s="6">
        <v>0.17600000000000002</v>
      </c>
    </row>
    <row r="1140" ht="15.75" customHeight="1">
      <c r="A1140" s="3">
        <v>1745.0</v>
      </c>
      <c r="B1140" s="3" t="s">
        <v>2035</v>
      </c>
      <c r="C1140" s="3" t="s">
        <v>2462</v>
      </c>
      <c r="D1140" s="3" t="s">
        <v>2601</v>
      </c>
      <c r="E1140" s="3" t="s">
        <v>2604</v>
      </c>
      <c r="F1140" s="3" t="s">
        <v>2640</v>
      </c>
      <c r="G1140" s="3" t="s">
        <v>22</v>
      </c>
      <c r="H1140" s="3" t="s">
        <v>2601</v>
      </c>
      <c r="I1140" s="3" t="s">
        <v>2606</v>
      </c>
      <c r="J1140" s="3" t="s">
        <v>2641</v>
      </c>
      <c r="K1140" s="3" t="s">
        <v>22</v>
      </c>
      <c r="L1140" s="4">
        <v>0.18</v>
      </c>
      <c r="M1140" s="5">
        <v>0.21</v>
      </c>
      <c r="N1140" s="6">
        <v>0.15</v>
      </c>
      <c r="O1140" s="6">
        <v>0.03</v>
      </c>
      <c r="P1140" s="6">
        <v>0.16999999999999998</v>
      </c>
      <c r="Q1140" s="6">
        <v>0.18</v>
      </c>
      <c r="R1140" s="6">
        <v>0.198</v>
      </c>
    </row>
    <row r="1141" ht="15.75" customHeight="1">
      <c r="A1141" s="3">
        <v>1746.0</v>
      </c>
      <c r="B1141" s="3" t="s">
        <v>2035</v>
      </c>
      <c r="C1141" s="3" t="s">
        <v>2462</v>
      </c>
      <c r="D1141" s="3" t="s">
        <v>2601</v>
      </c>
      <c r="E1141" s="3" t="s">
        <v>2604</v>
      </c>
      <c r="F1141" s="3" t="s">
        <v>2642</v>
      </c>
      <c r="G1141" s="3" t="s">
        <v>22</v>
      </c>
      <c r="H1141" s="3" t="s">
        <v>2601</v>
      </c>
      <c r="I1141" s="3" t="s">
        <v>2606</v>
      </c>
      <c r="J1141" s="3" t="s">
        <v>2643</v>
      </c>
      <c r="K1141" s="3" t="s">
        <v>22</v>
      </c>
      <c r="L1141" s="4">
        <v>0.18</v>
      </c>
      <c r="M1141" s="5">
        <v>0.21</v>
      </c>
      <c r="N1141" s="6">
        <v>0.15</v>
      </c>
      <c r="O1141" s="6">
        <v>0.010000000000000009</v>
      </c>
      <c r="P1141" s="6">
        <v>0.15</v>
      </c>
      <c r="Q1141" s="6">
        <v>0.15</v>
      </c>
      <c r="R1141" s="6">
        <v>0.17600000000000002</v>
      </c>
    </row>
    <row r="1142" ht="15.75" customHeight="1">
      <c r="A1142" s="3">
        <v>1764.0</v>
      </c>
      <c r="B1142" s="3" t="s">
        <v>2035</v>
      </c>
      <c r="C1142" s="3" t="s">
        <v>2462</v>
      </c>
      <c r="D1142" s="3" t="s">
        <v>2601</v>
      </c>
      <c r="E1142" s="3" t="s">
        <v>2614</v>
      </c>
      <c r="F1142" s="3" t="s">
        <v>2644</v>
      </c>
      <c r="G1142" s="3" t="s">
        <v>22</v>
      </c>
      <c r="H1142" s="3" t="s">
        <v>2601</v>
      </c>
      <c r="I1142" s="3" t="s">
        <v>2616</v>
      </c>
      <c r="J1142" s="3" t="s">
        <v>2645</v>
      </c>
      <c r="K1142" s="3" t="s">
        <v>22</v>
      </c>
      <c r="L1142" s="4">
        <v>0.16</v>
      </c>
      <c r="M1142" s="5">
        <v>0.18</v>
      </c>
      <c r="N1142" s="6">
        <v>0.15</v>
      </c>
      <c r="O1142" s="6">
        <v>0.03</v>
      </c>
      <c r="P1142" s="6">
        <v>0.16999999999999998</v>
      </c>
      <c r="Q1142" s="6">
        <v>0.18</v>
      </c>
      <c r="R1142" s="6">
        <v>0.198</v>
      </c>
    </row>
    <row r="1143" ht="15.75" customHeight="1">
      <c r="A1143" s="3">
        <v>1766.0</v>
      </c>
      <c r="B1143" s="3" t="s">
        <v>2035</v>
      </c>
      <c r="C1143" s="3" t="s">
        <v>2462</v>
      </c>
      <c r="D1143" s="3" t="s">
        <v>2601</v>
      </c>
      <c r="E1143" s="3" t="s">
        <v>2646</v>
      </c>
      <c r="F1143" s="3" t="s">
        <v>2647</v>
      </c>
      <c r="G1143" s="3" t="s">
        <v>22</v>
      </c>
      <c r="H1143" s="3" t="s">
        <v>2601</v>
      </c>
      <c r="I1143" s="3" t="s">
        <v>2648</v>
      </c>
      <c r="J1143" s="3" t="s">
        <v>2649</v>
      </c>
      <c r="K1143" s="3" t="s">
        <v>22</v>
      </c>
      <c r="L1143" s="4">
        <v>0.16</v>
      </c>
      <c r="M1143" s="5">
        <v>0.18</v>
      </c>
      <c r="N1143" s="6">
        <v>0.15</v>
      </c>
      <c r="O1143" s="6">
        <v>0.03</v>
      </c>
      <c r="P1143" s="6">
        <v>0.16999999999999998</v>
      </c>
      <c r="Q1143" s="6">
        <v>0.18</v>
      </c>
      <c r="R1143" s="6">
        <v>0.198</v>
      </c>
    </row>
    <row r="1144" ht="15.75" customHeight="1">
      <c r="A1144" s="3">
        <v>1769.0</v>
      </c>
      <c r="B1144" s="3" t="s">
        <v>2035</v>
      </c>
      <c r="C1144" s="3" t="s">
        <v>2462</v>
      </c>
      <c r="D1144" s="3" t="s">
        <v>2601</v>
      </c>
      <c r="E1144" s="3" t="s">
        <v>2646</v>
      </c>
      <c r="F1144" s="3" t="s">
        <v>2650</v>
      </c>
      <c r="G1144" s="3" t="s">
        <v>22</v>
      </c>
      <c r="H1144" s="3" t="s">
        <v>2601</v>
      </c>
      <c r="I1144" s="3" t="s">
        <v>2648</v>
      </c>
      <c r="J1144" s="3" t="s">
        <v>2651</v>
      </c>
      <c r="K1144" s="3" t="s">
        <v>22</v>
      </c>
      <c r="L1144" s="4">
        <v>0.16</v>
      </c>
      <c r="M1144" s="5">
        <v>0.18</v>
      </c>
      <c r="N1144" s="6">
        <v>0.14999999999999997</v>
      </c>
      <c r="O1144" s="6">
        <v>0.010000000000000037</v>
      </c>
      <c r="P1144" s="6">
        <v>0.14999999999999997</v>
      </c>
      <c r="Q1144" s="6">
        <v>0.14999999999999997</v>
      </c>
      <c r="R1144" s="6">
        <v>0.17600000000000002</v>
      </c>
    </row>
    <row r="1145" ht="15.75" customHeight="1">
      <c r="A1145" s="3">
        <v>1774.0</v>
      </c>
      <c r="B1145" s="3" t="s">
        <v>2035</v>
      </c>
      <c r="C1145" s="3" t="s">
        <v>2462</v>
      </c>
      <c r="D1145" s="3" t="s">
        <v>2601</v>
      </c>
      <c r="E1145" s="3" t="s">
        <v>2646</v>
      </c>
      <c r="F1145" s="3" t="s">
        <v>2652</v>
      </c>
      <c r="G1145" s="3" t="s">
        <v>22</v>
      </c>
      <c r="H1145" s="3" t="s">
        <v>2601</v>
      </c>
      <c r="I1145" s="3" t="s">
        <v>2648</v>
      </c>
      <c r="J1145" s="3" t="s">
        <v>2653</v>
      </c>
      <c r="K1145" s="3" t="s">
        <v>22</v>
      </c>
      <c r="L1145" s="4">
        <v>0.16</v>
      </c>
      <c r="M1145" s="5">
        <v>0.18</v>
      </c>
      <c r="N1145" s="6">
        <v>0.0</v>
      </c>
      <c r="O1145" s="6">
        <v>0.16</v>
      </c>
      <c r="P1145" s="6">
        <v>0.15</v>
      </c>
      <c r="Q1145" s="6">
        <v>0.16</v>
      </c>
      <c r="R1145" s="6">
        <v>0.17600000000000002</v>
      </c>
    </row>
    <row r="1146" ht="15.75" customHeight="1">
      <c r="A1146" s="3">
        <v>1776.0</v>
      </c>
      <c r="B1146" s="3" t="s">
        <v>2035</v>
      </c>
      <c r="C1146" s="3" t="s">
        <v>2462</v>
      </c>
      <c r="D1146" s="3" t="s">
        <v>2601</v>
      </c>
      <c r="E1146" s="3" t="s">
        <v>2604</v>
      </c>
      <c r="F1146" s="3" t="s">
        <v>2654</v>
      </c>
      <c r="G1146" s="3" t="s">
        <v>22</v>
      </c>
      <c r="H1146" s="3" t="s">
        <v>2601</v>
      </c>
      <c r="I1146" s="3" t="s">
        <v>2606</v>
      </c>
      <c r="J1146" s="3" t="s">
        <v>2655</v>
      </c>
      <c r="K1146" s="3" t="s">
        <v>22</v>
      </c>
      <c r="L1146" s="4">
        <v>0.18</v>
      </c>
      <c r="M1146" s="5">
        <v>0.21</v>
      </c>
      <c r="N1146" s="6">
        <v>0.14999999999999997</v>
      </c>
      <c r="O1146" s="6">
        <v>0.030000000000000027</v>
      </c>
      <c r="P1146" s="6">
        <v>0.16999999999999998</v>
      </c>
      <c r="Q1146" s="6">
        <v>0.18</v>
      </c>
      <c r="R1146" s="6">
        <v>0.198</v>
      </c>
    </row>
    <row r="1147" ht="15.75" customHeight="1">
      <c r="A1147" s="3">
        <v>1777.0</v>
      </c>
      <c r="B1147" s="3" t="s">
        <v>2035</v>
      </c>
      <c r="C1147" s="3" t="s">
        <v>2462</v>
      </c>
      <c r="D1147" s="3" t="s">
        <v>2601</v>
      </c>
      <c r="E1147" s="3" t="s">
        <v>2604</v>
      </c>
      <c r="F1147" s="3" t="s">
        <v>2656</v>
      </c>
      <c r="G1147" s="3" t="s">
        <v>22</v>
      </c>
      <c r="H1147" s="3" t="s">
        <v>2601</v>
      </c>
      <c r="I1147" s="3" t="s">
        <v>2606</v>
      </c>
      <c r="J1147" s="3" t="s">
        <v>2657</v>
      </c>
      <c r="K1147" s="3" t="s">
        <v>22</v>
      </c>
      <c r="L1147" s="4">
        <v>0.18</v>
      </c>
      <c r="M1147" s="5">
        <v>0.21</v>
      </c>
      <c r="N1147" s="6">
        <v>0.15</v>
      </c>
      <c r="O1147" s="6">
        <v>0.010000000000000009</v>
      </c>
      <c r="P1147" s="6">
        <v>0.15</v>
      </c>
      <c r="Q1147" s="6">
        <v>0.15</v>
      </c>
      <c r="R1147" s="6">
        <v>0.17600000000000002</v>
      </c>
    </row>
    <row r="1148" ht="15.75" customHeight="1">
      <c r="A1148" s="3">
        <v>1784.0</v>
      </c>
      <c r="B1148" s="3" t="s">
        <v>2035</v>
      </c>
      <c r="C1148" s="3" t="s">
        <v>2462</v>
      </c>
      <c r="D1148" s="3" t="s">
        <v>2601</v>
      </c>
      <c r="E1148" s="3" t="s">
        <v>2658</v>
      </c>
      <c r="F1148" s="3" t="s">
        <v>22</v>
      </c>
      <c r="G1148" s="3" t="s">
        <v>22</v>
      </c>
      <c r="H1148" s="3" t="s">
        <v>2601</v>
      </c>
      <c r="I1148" s="3" t="s">
        <v>2659</v>
      </c>
      <c r="J1148" s="3" t="s">
        <v>22</v>
      </c>
      <c r="K1148" s="3" t="s">
        <v>22</v>
      </c>
      <c r="L1148" s="4">
        <v>0.18</v>
      </c>
      <c r="M1148" s="5">
        <v>0.21</v>
      </c>
      <c r="N1148" s="6">
        <v>0.15</v>
      </c>
      <c r="O1148" s="6">
        <v>0.010000000000000009</v>
      </c>
      <c r="P1148" s="6">
        <v>0.15</v>
      </c>
      <c r="Q1148" s="6">
        <v>0.15</v>
      </c>
      <c r="R1148" s="6">
        <v>0.17600000000000002</v>
      </c>
    </row>
    <row r="1149" ht="15.75" customHeight="1">
      <c r="A1149" s="3">
        <v>1786.0</v>
      </c>
      <c r="B1149" s="3" t="s">
        <v>2035</v>
      </c>
      <c r="C1149" s="3" t="s">
        <v>2462</v>
      </c>
      <c r="D1149" s="3" t="s">
        <v>2601</v>
      </c>
      <c r="E1149" s="3" t="s">
        <v>2608</v>
      </c>
      <c r="F1149" s="3" t="s">
        <v>2660</v>
      </c>
      <c r="G1149" s="3" t="s">
        <v>22</v>
      </c>
      <c r="H1149" s="3" t="s">
        <v>2601</v>
      </c>
      <c r="I1149" s="3" t="s">
        <v>2610</v>
      </c>
      <c r="J1149" s="3" t="s">
        <v>2661</v>
      </c>
      <c r="K1149" s="3" t="s">
        <v>22</v>
      </c>
      <c r="L1149" s="4">
        <v>0.18</v>
      </c>
      <c r="M1149" s="5">
        <v>0.21</v>
      </c>
      <c r="N1149" s="6">
        <v>0.14999999999999997</v>
      </c>
      <c r="O1149" s="6">
        <v>0.010000000000000037</v>
      </c>
      <c r="P1149" s="6">
        <v>0.14999999999999997</v>
      </c>
      <c r="Q1149" s="6">
        <v>0.14999999999999997</v>
      </c>
      <c r="R1149" s="6">
        <v>0.17600000000000002</v>
      </c>
    </row>
    <row r="1150" ht="15.75" customHeight="1">
      <c r="A1150" s="3">
        <v>1799.0</v>
      </c>
      <c r="B1150" s="3" t="s">
        <v>2035</v>
      </c>
      <c r="C1150" s="3" t="s">
        <v>2462</v>
      </c>
      <c r="D1150" s="3" t="s">
        <v>2601</v>
      </c>
      <c r="E1150" s="3" t="s">
        <v>2608</v>
      </c>
      <c r="F1150" s="3" t="s">
        <v>2662</v>
      </c>
      <c r="G1150" s="3" t="s">
        <v>22</v>
      </c>
      <c r="H1150" s="3" t="s">
        <v>2601</v>
      </c>
      <c r="I1150" s="3" t="s">
        <v>2610</v>
      </c>
      <c r="J1150" s="3" t="s">
        <v>2663</v>
      </c>
      <c r="K1150" s="3" t="s">
        <v>22</v>
      </c>
      <c r="L1150" s="4">
        <v>0.18</v>
      </c>
      <c r="M1150" s="5">
        <v>0.21</v>
      </c>
      <c r="N1150" s="6">
        <v>0.15</v>
      </c>
      <c r="O1150" s="6">
        <v>0.010000000000000009</v>
      </c>
      <c r="P1150" s="6">
        <v>0.15</v>
      </c>
      <c r="Q1150" s="6">
        <v>0.15</v>
      </c>
      <c r="R1150" s="6">
        <v>0.17600000000000002</v>
      </c>
    </row>
    <row r="1151" ht="15.75" customHeight="1">
      <c r="A1151" s="3">
        <v>1915.0</v>
      </c>
      <c r="B1151" s="3" t="s">
        <v>2035</v>
      </c>
      <c r="C1151" s="3" t="s">
        <v>2462</v>
      </c>
      <c r="D1151" s="3" t="s">
        <v>2601</v>
      </c>
      <c r="E1151" s="3" t="s">
        <v>2604</v>
      </c>
      <c r="F1151" s="3" t="s">
        <v>2664</v>
      </c>
      <c r="G1151" s="3" t="s">
        <v>22</v>
      </c>
      <c r="H1151" s="3" t="s">
        <v>2601</v>
      </c>
      <c r="I1151" s="3" t="s">
        <v>2606</v>
      </c>
      <c r="J1151" s="3" t="s">
        <v>2665</v>
      </c>
      <c r="K1151" s="3" t="s">
        <v>22</v>
      </c>
      <c r="L1151" s="4">
        <v>0.18</v>
      </c>
      <c r="M1151" s="5">
        <v>0.21</v>
      </c>
      <c r="N1151" s="6">
        <v>0.15</v>
      </c>
      <c r="O1151" s="6">
        <v>0.010000000000000009</v>
      </c>
      <c r="P1151" s="6">
        <v>0.15</v>
      </c>
      <c r="Q1151" s="6">
        <v>0.15</v>
      </c>
      <c r="R1151" s="6">
        <v>0.17600000000000002</v>
      </c>
    </row>
    <row r="1152" ht="15.75" customHeight="1">
      <c r="A1152" s="3">
        <v>1918.0</v>
      </c>
      <c r="B1152" s="3" t="s">
        <v>2035</v>
      </c>
      <c r="C1152" s="3" t="s">
        <v>2462</v>
      </c>
      <c r="D1152" s="3" t="s">
        <v>2601</v>
      </c>
      <c r="E1152" s="3" t="s">
        <v>2666</v>
      </c>
      <c r="F1152" s="3" t="s">
        <v>2667</v>
      </c>
      <c r="G1152" s="3" t="s">
        <v>22</v>
      </c>
      <c r="H1152" s="3" t="s">
        <v>2601</v>
      </c>
      <c r="I1152" s="3" t="s">
        <v>2668</v>
      </c>
      <c r="J1152" s="3" t="s">
        <v>2669</v>
      </c>
      <c r="K1152" s="3" t="s">
        <v>22</v>
      </c>
      <c r="L1152" s="4">
        <v>0.2</v>
      </c>
      <c r="M1152" s="5">
        <v>0.23</v>
      </c>
      <c r="N1152" s="6">
        <v>0.15</v>
      </c>
      <c r="O1152" s="6">
        <v>0.03</v>
      </c>
      <c r="P1152" s="6">
        <v>0.16999999999999998</v>
      </c>
      <c r="Q1152" s="6">
        <v>0.18</v>
      </c>
      <c r="R1152" s="6">
        <v>0.198</v>
      </c>
    </row>
    <row r="1153" ht="15.75" customHeight="1">
      <c r="A1153" s="3">
        <v>2059.0</v>
      </c>
      <c r="B1153" s="3" t="s">
        <v>2035</v>
      </c>
      <c r="C1153" s="3" t="s">
        <v>2462</v>
      </c>
      <c r="D1153" s="3" t="s">
        <v>2601</v>
      </c>
      <c r="E1153" s="3" t="s">
        <v>2666</v>
      </c>
      <c r="F1153" s="3" t="s">
        <v>2670</v>
      </c>
      <c r="G1153" s="3" t="s">
        <v>22</v>
      </c>
      <c r="H1153" s="3" t="s">
        <v>2601</v>
      </c>
      <c r="I1153" s="3" t="s">
        <v>2668</v>
      </c>
      <c r="J1153" s="3" t="s">
        <v>2671</v>
      </c>
      <c r="K1153" s="3" t="s">
        <v>22</v>
      </c>
      <c r="L1153" s="4">
        <v>0.14</v>
      </c>
      <c r="M1153" s="5">
        <v>0.16</v>
      </c>
      <c r="N1153" s="6">
        <v>0.15</v>
      </c>
      <c r="O1153" s="6">
        <v>0.010000000000000009</v>
      </c>
      <c r="P1153" s="6">
        <v>0.15</v>
      </c>
      <c r="Q1153" s="6">
        <v>0.15</v>
      </c>
      <c r="R1153" s="6">
        <v>0.17600000000000002</v>
      </c>
    </row>
    <row r="1154" ht="15.75" customHeight="1">
      <c r="A1154" s="3">
        <v>2070.0</v>
      </c>
      <c r="B1154" s="3" t="s">
        <v>2035</v>
      </c>
      <c r="C1154" s="3" t="s">
        <v>2462</v>
      </c>
      <c r="D1154" s="3" t="s">
        <v>2601</v>
      </c>
      <c r="E1154" s="3" t="s">
        <v>2672</v>
      </c>
      <c r="F1154" s="3" t="s">
        <v>2673</v>
      </c>
      <c r="G1154" s="3" t="s">
        <v>22</v>
      </c>
      <c r="H1154" s="3" t="s">
        <v>2601</v>
      </c>
      <c r="I1154" s="3" t="s">
        <v>2674</v>
      </c>
      <c r="J1154" s="3" t="s">
        <v>2675</v>
      </c>
      <c r="K1154" s="3" t="s">
        <v>22</v>
      </c>
      <c r="L1154" s="4">
        <v>0.16</v>
      </c>
      <c r="M1154" s="5">
        <v>0.18</v>
      </c>
      <c r="N1154" s="6">
        <v>0.09</v>
      </c>
      <c r="O1154" s="6">
        <v>0.05000000000000002</v>
      </c>
      <c r="P1154" s="6">
        <v>0.13</v>
      </c>
      <c r="Q1154" s="6">
        <v>0.14</v>
      </c>
      <c r="R1154" s="6">
        <v>0.15400000000000003</v>
      </c>
    </row>
    <row r="1155" ht="15.75" customHeight="1">
      <c r="A1155" s="3">
        <v>2074.0</v>
      </c>
      <c r="B1155" s="3" t="s">
        <v>2035</v>
      </c>
      <c r="C1155" s="3" t="s">
        <v>2462</v>
      </c>
      <c r="D1155" s="3" t="s">
        <v>2601</v>
      </c>
      <c r="E1155" s="3" t="s">
        <v>2618</v>
      </c>
      <c r="F1155" s="3" t="s">
        <v>2676</v>
      </c>
      <c r="G1155" s="3" t="s">
        <v>22</v>
      </c>
      <c r="H1155" s="3" t="s">
        <v>2601</v>
      </c>
      <c r="I1155" s="3" t="s">
        <v>2620</v>
      </c>
      <c r="J1155" s="3" t="s">
        <v>2677</v>
      </c>
      <c r="K1155" s="3" t="s">
        <v>22</v>
      </c>
      <c r="L1155" s="4">
        <v>0.18</v>
      </c>
      <c r="M1155" s="5">
        <v>0.21</v>
      </c>
      <c r="N1155" s="6">
        <v>0.14</v>
      </c>
      <c r="O1155" s="6">
        <v>0.01999999999999999</v>
      </c>
      <c r="P1155" s="6">
        <v>0.15</v>
      </c>
      <c r="Q1155" s="6">
        <v>0.16</v>
      </c>
      <c r="R1155" s="6">
        <v>0.17600000000000002</v>
      </c>
    </row>
    <row r="1156" ht="15.75" customHeight="1">
      <c r="A1156" s="3">
        <v>2088.0</v>
      </c>
      <c r="B1156" s="3" t="s">
        <v>2035</v>
      </c>
      <c r="C1156" s="3" t="s">
        <v>2462</v>
      </c>
      <c r="D1156" s="3" t="s">
        <v>2601</v>
      </c>
      <c r="E1156" s="3" t="s">
        <v>2672</v>
      </c>
      <c r="F1156" s="3" t="s">
        <v>2678</v>
      </c>
      <c r="G1156" s="3" t="s">
        <v>22</v>
      </c>
      <c r="H1156" s="3" t="s">
        <v>2601</v>
      </c>
      <c r="I1156" s="3" t="s">
        <v>2674</v>
      </c>
      <c r="J1156" s="3" t="s">
        <v>2679</v>
      </c>
      <c r="K1156" s="3" t="s">
        <v>22</v>
      </c>
      <c r="L1156" s="4">
        <v>0.16</v>
      </c>
      <c r="M1156" s="5">
        <v>0.18</v>
      </c>
      <c r="N1156" s="6">
        <v>0.15</v>
      </c>
      <c r="O1156" s="6">
        <v>0.010000000000000009</v>
      </c>
      <c r="P1156" s="6">
        <v>0.15</v>
      </c>
      <c r="Q1156" s="6">
        <v>0.15</v>
      </c>
      <c r="R1156" s="6">
        <v>0.17600000000000002</v>
      </c>
    </row>
    <row r="1157" ht="15.75" customHeight="1">
      <c r="A1157" s="3">
        <v>2089.0</v>
      </c>
      <c r="B1157" s="3" t="s">
        <v>2035</v>
      </c>
      <c r="C1157" s="3" t="s">
        <v>2462</v>
      </c>
      <c r="D1157" s="3" t="s">
        <v>2601</v>
      </c>
      <c r="E1157" s="3" t="s">
        <v>2604</v>
      </c>
      <c r="F1157" s="3" t="s">
        <v>2680</v>
      </c>
      <c r="G1157" s="3" t="s">
        <v>22</v>
      </c>
      <c r="H1157" s="3" t="s">
        <v>2601</v>
      </c>
      <c r="I1157" s="3" t="s">
        <v>2606</v>
      </c>
      <c r="J1157" s="3" t="s">
        <v>2681</v>
      </c>
      <c r="K1157" s="3" t="s">
        <v>22</v>
      </c>
      <c r="L1157" s="4">
        <v>0.18</v>
      </c>
      <c r="M1157" s="5">
        <v>0.21</v>
      </c>
      <c r="N1157" s="6">
        <v>0.15</v>
      </c>
      <c r="O1157" s="6" t="s">
        <v>27</v>
      </c>
      <c r="P1157" s="6">
        <v>0.15</v>
      </c>
      <c r="Q1157" s="6">
        <v>0.15</v>
      </c>
      <c r="R1157" s="6">
        <v>0.15</v>
      </c>
    </row>
    <row r="1158" ht="15.75" customHeight="1">
      <c r="A1158" s="3">
        <v>2091.0</v>
      </c>
      <c r="B1158" s="3" t="s">
        <v>2035</v>
      </c>
      <c r="C1158" s="3" t="s">
        <v>2462</v>
      </c>
      <c r="D1158" s="3" t="s">
        <v>2601</v>
      </c>
      <c r="E1158" s="3" t="s">
        <v>2604</v>
      </c>
      <c r="F1158" s="3" t="s">
        <v>2682</v>
      </c>
      <c r="G1158" s="3" t="s">
        <v>22</v>
      </c>
      <c r="H1158" s="3" t="s">
        <v>2601</v>
      </c>
      <c r="I1158" s="3" t="s">
        <v>2606</v>
      </c>
      <c r="J1158" s="3" t="s">
        <v>2683</v>
      </c>
      <c r="K1158" s="3" t="s">
        <v>22</v>
      </c>
      <c r="L1158" s="4">
        <v>0.14</v>
      </c>
      <c r="M1158" s="5">
        <v>0.16</v>
      </c>
      <c r="N1158" s="6">
        <v>0.15</v>
      </c>
      <c r="O1158" s="6">
        <v>0.010000000000000009</v>
      </c>
      <c r="P1158" s="6">
        <v>0.15</v>
      </c>
      <c r="Q1158" s="6">
        <v>0.15</v>
      </c>
      <c r="R1158" s="6">
        <v>0.17600000000000002</v>
      </c>
    </row>
    <row r="1159" ht="15.75" customHeight="1">
      <c r="A1159" s="3">
        <v>2099.0</v>
      </c>
      <c r="B1159" s="3" t="s">
        <v>2035</v>
      </c>
      <c r="C1159" s="3" t="s">
        <v>2462</v>
      </c>
      <c r="D1159" s="3" t="s">
        <v>2601</v>
      </c>
      <c r="E1159" s="3" t="s">
        <v>2684</v>
      </c>
      <c r="F1159" s="3" t="s">
        <v>2685</v>
      </c>
      <c r="G1159" s="3" t="s">
        <v>22</v>
      </c>
      <c r="H1159" s="3" t="s">
        <v>2601</v>
      </c>
      <c r="I1159" s="3" t="s">
        <v>2686</v>
      </c>
      <c r="J1159" s="3" t="s">
        <v>2687</v>
      </c>
      <c r="K1159" s="3" t="s">
        <v>22</v>
      </c>
      <c r="L1159" s="4">
        <v>0.16</v>
      </c>
      <c r="M1159" s="5">
        <v>0.18</v>
      </c>
      <c r="N1159" s="6">
        <v>0.15</v>
      </c>
      <c r="O1159" s="6">
        <v>0.010000000000000009</v>
      </c>
      <c r="P1159" s="6">
        <v>0.15</v>
      </c>
      <c r="Q1159" s="6">
        <v>0.15</v>
      </c>
      <c r="R1159" s="6">
        <v>0.17600000000000002</v>
      </c>
    </row>
    <row r="1160" ht="15.75" customHeight="1">
      <c r="A1160" s="3">
        <v>2100.0</v>
      </c>
      <c r="B1160" s="3" t="s">
        <v>2035</v>
      </c>
      <c r="C1160" s="3" t="s">
        <v>2462</v>
      </c>
      <c r="D1160" s="3" t="s">
        <v>2601</v>
      </c>
      <c r="E1160" s="3" t="s">
        <v>2684</v>
      </c>
      <c r="F1160" s="3" t="s">
        <v>2688</v>
      </c>
      <c r="G1160" s="3" t="s">
        <v>22</v>
      </c>
      <c r="H1160" s="3" t="s">
        <v>2601</v>
      </c>
      <c r="I1160" s="3" t="s">
        <v>2686</v>
      </c>
      <c r="J1160" s="3" t="s">
        <v>2689</v>
      </c>
      <c r="K1160" s="3" t="s">
        <v>22</v>
      </c>
      <c r="L1160" s="4">
        <v>0.16</v>
      </c>
      <c r="M1160" s="5">
        <v>0.18</v>
      </c>
      <c r="N1160" s="6">
        <v>0.14</v>
      </c>
      <c r="O1160" s="6">
        <v>0.01999999999999999</v>
      </c>
      <c r="P1160" s="6">
        <v>0.15</v>
      </c>
      <c r="Q1160" s="6">
        <v>0.16</v>
      </c>
      <c r="R1160" s="6">
        <v>0.17600000000000002</v>
      </c>
    </row>
    <row r="1161" ht="15.75" customHeight="1">
      <c r="A1161" s="3">
        <v>2104.0</v>
      </c>
      <c r="B1161" s="3" t="s">
        <v>2035</v>
      </c>
      <c r="C1161" s="3" t="s">
        <v>2462</v>
      </c>
      <c r="D1161" s="3" t="s">
        <v>2601</v>
      </c>
      <c r="E1161" s="3" t="s">
        <v>2684</v>
      </c>
      <c r="F1161" s="3" t="s">
        <v>2690</v>
      </c>
      <c r="G1161" s="3" t="s">
        <v>22</v>
      </c>
      <c r="H1161" s="3" t="s">
        <v>2601</v>
      </c>
      <c r="I1161" s="3" t="s">
        <v>2686</v>
      </c>
      <c r="J1161" s="3" t="s">
        <v>2691</v>
      </c>
      <c r="K1161" s="3" t="s">
        <v>22</v>
      </c>
      <c r="L1161" s="4">
        <v>0.16</v>
      </c>
      <c r="M1161" s="5">
        <v>0.18</v>
      </c>
      <c r="N1161" s="6">
        <v>0.15</v>
      </c>
      <c r="O1161" s="6" t="s">
        <v>27</v>
      </c>
      <c r="P1161" s="6">
        <v>0.15</v>
      </c>
      <c r="Q1161" s="6">
        <v>0.15</v>
      </c>
      <c r="R1161" s="6">
        <v>0.15</v>
      </c>
    </row>
    <row r="1162" ht="15.75" customHeight="1">
      <c r="A1162" s="3">
        <v>2106.0</v>
      </c>
      <c r="B1162" s="3" t="s">
        <v>2035</v>
      </c>
      <c r="C1162" s="3" t="s">
        <v>2462</v>
      </c>
      <c r="D1162" s="3" t="s">
        <v>2601</v>
      </c>
      <c r="E1162" s="3" t="s">
        <v>2684</v>
      </c>
      <c r="F1162" s="3" t="s">
        <v>2692</v>
      </c>
      <c r="G1162" s="3" t="s">
        <v>22</v>
      </c>
      <c r="H1162" s="3" t="s">
        <v>2601</v>
      </c>
      <c r="I1162" s="3" t="s">
        <v>2686</v>
      </c>
      <c r="J1162" s="3" t="s">
        <v>2693</v>
      </c>
      <c r="K1162" s="3" t="s">
        <v>22</v>
      </c>
      <c r="L1162" s="4">
        <v>0.16</v>
      </c>
      <c r="M1162" s="5">
        <v>0.18</v>
      </c>
      <c r="N1162" s="6">
        <v>0.15</v>
      </c>
      <c r="O1162" s="6">
        <v>0.03</v>
      </c>
      <c r="P1162" s="6">
        <v>0.16999999999999998</v>
      </c>
      <c r="Q1162" s="6">
        <v>0.18</v>
      </c>
      <c r="R1162" s="6">
        <v>0.198</v>
      </c>
    </row>
    <row r="1163" ht="15.75" customHeight="1">
      <c r="A1163" s="3">
        <v>2107.0</v>
      </c>
      <c r="B1163" s="3" t="s">
        <v>2035</v>
      </c>
      <c r="C1163" s="3" t="s">
        <v>2462</v>
      </c>
      <c r="D1163" s="3" t="s">
        <v>2601</v>
      </c>
      <c r="E1163" s="3" t="s">
        <v>2684</v>
      </c>
      <c r="F1163" s="3" t="s">
        <v>2694</v>
      </c>
      <c r="G1163" s="3" t="s">
        <v>22</v>
      </c>
      <c r="H1163" s="3" t="s">
        <v>2601</v>
      </c>
      <c r="I1163" s="3" t="s">
        <v>2686</v>
      </c>
      <c r="J1163" s="3" t="s">
        <v>2695</v>
      </c>
      <c r="K1163" s="3" t="s">
        <v>22</v>
      </c>
      <c r="L1163" s="4">
        <v>0.2</v>
      </c>
      <c r="M1163" s="5">
        <v>0.23</v>
      </c>
      <c r="N1163" s="6">
        <v>0.15</v>
      </c>
      <c r="O1163" s="6">
        <v>0.03</v>
      </c>
      <c r="P1163" s="6">
        <v>0.16999999999999998</v>
      </c>
      <c r="Q1163" s="6">
        <v>0.18</v>
      </c>
      <c r="R1163" s="6">
        <v>0.198</v>
      </c>
    </row>
    <row r="1164" ht="15.75" customHeight="1">
      <c r="A1164" s="3">
        <v>2110.0</v>
      </c>
      <c r="B1164" s="3" t="s">
        <v>2035</v>
      </c>
      <c r="C1164" s="3" t="s">
        <v>2462</v>
      </c>
      <c r="D1164" s="3" t="s">
        <v>2601</v>
      </c>
      <c r="E1164" s="3" t="s">
        <v>2684</v>
      </c>
      <c r="F1164" s="3" t="s">
        <v>2696</v>
      </c>
      <c r="G1164" s="3" t="s">
        <v>22</v>
      </c>
      <c r="H1164" s="3" t="s">
        <v>2601</v>
      </c>
      <c r="I1164" s="3" t="s">
        <v>2686</v>
      </c>
      <c r="J1164" s="3" t="s">
        <v>2697</v>
      </c>
      <c r="K1164" s="3" t="s">
        <v>22</v>
      </c>
      <c r="L1164" s="4">
        <v>0.16</v>
      </c>
      <c r="M1164" s="5">
        <v>0.18</v>
      </c>
      <c r="N1164" s="6">
        <v>0.15</v>
      </c>
      <c r="O1164" s="6">
        <v>0.010000000000000009</v>
      </c>
      <c r="P1164" s="6">
        <v>0.15</v>
      </c>
      <c r="Q1164" s="6">
        <v>0.15</v>
      </c>
      <c r="R1164" s="6">
        <v>0.17600000000000002</v>
      </c>
    </row>
    <row r="1165" ht="15.75" customHeight="1">
      <c r="A1165" s="3">
        <v>2111.0</v>
      </c>
      <c r="B1165" s="3" t="s">
        <v>2035</v>
      </c>
      <c r="C1165" s="3" t="s">
        <v>2462</v>
      </c>
      <c r="D1165" s="3" t="s">
        <v>2601</v>
      </c>
      <c r="E1165" s="3" t="s">
        <v>2684</v>
      </c>
      <c r="F1165" s="3" t="s">
        <v>2698</v>
      </c>
      <c r="G1165" s="3" t="s">
        <v>22</v>
      </c>
      <c r="H1165" s="3" t="s">
        <v>2601</v>
      </c>
      <c r="I1165" s="3" t="s">
        <v>2686</v>
      </c>
      <c r="J1165" s="3" t="s">
        <v>2699</v>
      </c>
      <c r="K1165" s="3" t="s">
        <v>22</v>
      </c>
      <c r="L1165" s="4">
        <v>0.2</v>
      </c>
      <c r="M1165" s="5">
        <v>0.23</v>
      </c>
      <c r="N1165" s="6">
        <v>0.15</v>
      </c>
      <c r="O1165" s="6">
        <v>0.03</v>
      </c>
      <c r="P1165" s="6">
        <v>0.16999999999999998</v>
      </c>
      <c r="Q1165" s="6">
        <v>0.18</v>
      </c>
      <c r="R1165" s="6">
        <v>0.198</v>
      </c>
    </row>
    <row r="1166" ht="15.75" customHeight="1">
      <c r="A1166" s="3">
        <v>2113.0</v>
      </c>
      <c r="B1166" s="3" t="s">
        <v>2035</v>
      </c>
      <c r="C1166" s="3" t="s">
        <v>2462</v>
      </c>
      <c r="D1166" s="3" t="s">
        <v>2601</v>
      </c>
      <c r="E1166" s="3" t="s">
        <v>2684</v>
      </c>
      <c r="F1166" s="3" t="s">
        <v>2700</v>
      </c>
      <c r="G1166" s="3" t="s">
        <v>22</v>
      </c>
      <c r="H1166" s="3" t="s">
        <v>2601</v>
      </c>
      <c r="I1166" s="3" t="s">
        <v>2686</v>
      </c>
      <c r="J1166" s="3" t="s">
        <v>2701</v>
      </c>
      <c r="K1166" s="3" t="s">
        <v>22</v>
      </c>
      <c r="L1166" s="4">
        <v>0.16</v>
      </c>
      <c r="M1166" s="5">
        <v>0.18</v>
      </c>
      <c r="N1166" s="6">
        <v>0.15</v>
      </c>
      <c r="O1166" s="6" t="s">
        <v>27</v>
      </c>
      <c r="P1166" s="6">
        <v>0.15</v>
      </c>
      <c r="Q1166" s="6">
        <v>0.15</v>
      </c>
      <c r="R1166" s="6">
        <v>0.15</v>
      </c>
    </row>
    <row r="1167" ht="15.75" customHeight="1">
      <c r="A1167" s="3">
        <v>2114.0</v>
      </c>
      <c r="B1167" s="3" t="s">
        <v>2035</v>
      </c>
      <c r="C1167" s="3" t="s">
        <v>2462</v>
      </c>
      <c r="D1167" s="3" t="s">
        <v>2601</v>
      </c>
      <c r="E1167" s="3" t="s">
        <v>2684</v>
      </c>
      <c r="F1167" s="3" t="s">
        <v>2702</v>
      </c>
      <c r="G1167" s="3" t="s">
        <v>22</v>
      </c>
      <c r="H1167" s="3" t="s">
        <v>2601</v>
      </c>
      <c r="I1167" s="3" t="s">
        <v>2686</v>
      </c>
      <c r="J1167" s="3" t="s">
        <v>2703</v>
      </c>
      <c r="K1167" s="3" t="s">
        <v>22</v>
      </c>
      <c r="L1167" s="4">
        <v>0.16</v>
      </c>
      <c r="M1167" s="5">
        <v>0.18</v>
      </c>
      <c r="N1167" s="6">
        <v>0.14833333333333334</v>
      </c>
      <c r="O1167" s="6" t="s">
        <v>27</v>
      </c>
      <c r="P1167" s="6">
        <v>0.14833333333333334</v>
      </c>
      <c r="Q1167" s="6">
        <v>0.14833333333333334</v>
      </c>
      <c r="R1167" s="6">
        <v>0.14833333333333334</v>
      </c>
    </row>
    <row r="1168" ht="15.75" customHeight="1">
      <c r="A1168" s="3">
        <v>2115.0</v>
      </c>
      <c r="B1168" s="3" t="s">
        <v>2035</v>
      </c>
      <c r="C1168" s="3" t="s">
        <v>2462</v>
      </c>
      <c r="D1168" s="3" t="s">
        <v>2601</v>
      </c>
      <c r="E1168" s="3" t="s">
        <v>2684</v>
      </c>
      <c r="F1168" s="3" t="s">
        <v>2704</v>
      </c>
      <c r="G1168" s="3" t="s">
        <v>22</v>
      </c>
      <c r="H1168" s="3" t="s">
        <v>2601</v>
      </c>
      <c r="I1168" s="3" t="s">
        <v>2686</v>
      </c>
      <c r="J1168" s="3" t="s">
        <v>2705</v>
      </c>
      <c r="K1168" s="3" t="s">
        <v>22</v>
      </c>
      <c r="L1168" s="4">
        <v>0.16</v>
      </c>
      <c r="M1168" s="5">
        <v>0.18</v>
      </c>
      <c r="N1168" s="6">
        <v>0.15</v>
      </c>
      <c r="O1168" s="6" t="s">
        <v>27</v>
      </c>
      <c r="P1168" s="6">
        <v>0.15</v>
      </c>
      <c r="Q1168" s="6">
        <v>0.15</v>
      </c>
      <c r="R1168" s="6">
        <v>0.15</v>
      </c>
    </row>
    <row r="1169" ht="15.75" customHeight="1">
      <c r="A1169" s="3">
        <v>2116.0</v>
      </c>
      <c r="B1169" s="3" t="s">
        <v>2035</v>
      </c>
      <c r="C1169" s="3" t="s">
        <v>2462</v>
      </c>
      <c r="D1169" s="3" t="s">
        <v>2601</v>
      </c>
      <c r="E1169" s="3" t="s">
        <v>2684</v>
      </c>
      <c r="F1169" s="3" t="s">
        <v>2706</v>
      </c>
      <c r="G1169" s="3" t="s">
        <v>22</v>
      </c>
      <c r="H1169" s="3" t="s">
        <v>2601</v>
      </c>
      <c r="I1169" s="3" t="s">
        <v>2686</v>
      </c>
      <c r="J1169" s="3" t="s">
        <v>2707</v>
      </c>
      <c r="K1169" s="3" t="s">
        <v>22</v>
      </c>
      <c r="L1169" s="4">
        <v>0.16</v>
      </c>
      <c r="M1169" s="5">
        <v>0.18</v>
      </c>
      <c r="N1169" s="6">
        <v>0.15</v>
      </c>
      <c r="O1169" s="6">
        <v>0.010000000000000009</v>
      </c>
      <c r="P1169" s="6">
        <v>0.15</v>
      </c>
      <c r="Q1169" s="6">
        <v>0.15</v>
      </c>
      <c r="R1169" s="6">
        <v>0.17600000000000002</v>
      </c>
    </row>
    <row r="1170" ht="15.75" customHeight="1">
      <c r="A1170" s="3">
        <v>2117.0</v>
      </c>
      <c r="B1170" s="3" t="s">
        <v>2035</v>
      </c>
      <c r="C1170" s="3" t="s">
        <v>2462</v>
      </c>
      <c r="D1170" s="3" t="s">
        <v>2601</v>
      </c>
      <c r="E1170" s="3" t="s">
        <v>2684</v>
      </c>
      <c r="F1170" s="3" t="s">
        <v>2708</v>
      </c>
      <c r="G1170" s="3" t="s">
        <v>22</v>
      </c>
      <c r="H1170" s="3" t="s">
        <v>2601</v>
      </c>
      <c r="I1170" s="3" t="s">
        <v>2686</v>
      </c>
      <c r="J1170" s="3" t="s">
        <v>2709</v>
      </c>
      <c r="K1170" s="3" t="s">
        <v>22</v>
      </c>
      <c r="L1170" s="4">
        <v>0.16</v>
      </c>
      <c r="M1170" s="5">
        <v>0.18</v>
      </c>
      <c r="N1170" s="6">
        <v>0.14</v>
      </c>
      <c r="O1170" s="6" t="s">
        <v>27</v>
      </c>
      <c r="P1170" s="6">
        <v>0.14</v>
      </c>
      <c r="Q1170" s="6">
        <v>0.14</v>
      </c>
      <c r="R1170" s="6">
        <v>0.14</v>
      </c>
    </row>
    <row r="1171" ht="15.75" customHeight="1">
      <c r="A1171" s="3">
        <v>2118.0</v>
      </c>
      <c r="B1171" s="3" t="s">
        <v>2035</v>
      </c>
      <c r="C1171" s="3" t="s">
        <v>2462</v>
      </c>
      <c r="D1171" s="3" t="s">
        <v>2601</v>
      </c>
      <c r="E1171" s="3" t="s">
        <v>2684</v>
      </c>
      <c r="F1171" s="3" t="s">
        <v>2710</v>
      </c>
      <c r="G1171" s="3" t="s">
        <v>22</v>
      </c>
      <c r="H1171" s="3" t="s">
        <v>2601</v>
      </c>
      <c r="I1171" s="3" t="s">
        <v>2686</v>
      </c>
      <c r="J1171" s="3" t="s">
        <v>2711</v>
      </c>
      <c r="K1171" s="3" t="s">
        <v>22</v>
      </c>
      <c r="L1171" s="4">
        <v>0.16</v>
      </c>
      <c r="M1171" s="5">
        <v>0.18</v>
      </c>
      <c r="N1171" s="6">
        <v>0.15</v>
      </c>
      <c r="O1171" s="6" t="s">
        <v>27</v>
      </c>
      <c r="P1171" s="6">
        <v>0.15</v>
      </c>
      <c r="Q1171" s="6">
        <v>0.15</v>
      </c>
      <c r="R1171" s="6">
        <v>0.15</v>
      </c>
    </row>
    <row r="1172" ht="15.75" customHeight="1">
      <c r="A1172" s="3">
        <v>2119.0</v>
      </c>
      <c r="B1172" s="3" t="s">
        <v>2035</v>
      </c>
      <c r="C1172" s="3" t="s">
        <v>2462</v>
      </c>
      <c r="D1172" s="3" t="s">
        <v>2601</v>
      </c>
      <c r="E1172" s="3" t="s">
        <v>2684</v>
      </c>
      <c r="F1172" s="3" t="s">
        <v>2712</v>
      </c>
      <c r="G1172" s="3" t="s">
        <v>22</v>
      </c>
      <c r="H1172" s="3" t="s">
        <v>2601</v>
      </c>
      <c r="I1172" s="3" t="s">
        <v>2686</v>
      </c>
      <c r="J1172" s="3" t="s">
        <v>2713</v>
      </c>
      <c r="K1172" s="3" t="s">
        <v>22</v>
      </c>
      <c r="L1172" s="4">
        <v>0.16</v>
      </c>
      <c r="M1172" s="5">
        <v>0.18</v>
      </c>
      <c r="N1172" s="6">
        <v>0.14833333333333334</v>
      </c>
      <c r="O1172" s="6">
        <v>0.011666666666666659</v>
      </c>
      <c r="P1172" s="6">
        <v>0.15</v>
      </c>
      <c r="Q1172" s="6">
        <v>0.16</v>
      </c>
      <c r="R1172" s="6">
        <v>0.17600000000000002</v>
      </c>
    </row>
    <row r="1173" ht="15.75" customHeight="1">
      <c r="A1173" s="3">
        <v>2120.0</v>
      </c>
      <c r="B1173" s="3" t="s">
        <v>2035</v>
      </c>
      <c r="C1173" s="3" t="s">
        <v>2462</v>
      </c>
      <c r="D1173" s="3" t="s">
        <v>2601</v>
      </c>
      <c r="E1173" s="3" t="s">
        <v>2684</v>
      </c>
      <c r="F1173" s="3" t="s">
        <v>2714</v>
      </c>
      <c r="G1173" s="3" t="s">
        <v>22</v>
      </c>
      <c r="H1173" s="3" t="s">
        <v>2601</v>
      </c>
      <c r="I1173" s="3" t="s">
        <v>2686</v>
      </c>
      <c r="J1173" s="3" t="s">
        <v>2715</v>
      </c>
      <c r="K1173" s="3" t="s">
        <v>22</v>
      </c>
      <c r="L1173" s="4">
        <v>0.2</v>
      </c>
      <c r="M1173" s="5">
        <v>0.23</v>
      </c>
      <c r="N1173" s="6">
        <v>0.15</v>
      </c>
      <c r="O1173" s="6">
        <v>0.03</v>
      </c>
      <c r="P1173" s="6">
        <v>0.16999999999999998</v>
      </c>
      <c r="Q1173" s="6">
        <v>0.18</v>
      </c>
      <c r="R1173" s="6">
        <v>0.198</v>
      </c>
    </row>
    <row r="1174" ht="15.75" customHeight="1">
      <c r="A1174" s="3">
        <v>2150.0</v>
      </c>
      <c r="B1174" s="3" t="s">
        <v>2035</v>
      </c>
      <c r="C1174" s="3" t="s">
        <v>2462</v>
      </c>
      <c r="D1174" s="3" t="s">
        <v>2601</v>
      </c>
      <c r="E1174" s="3" t="s">
        <v>2672</v>
      </c>
      <c r="F1174" s="3" t="s">
        <v>2716</v>
      </c>
      <c r="G1174" s="3" t="s">
        <v>22</v>
      </c>
      <c r="H1174" s="3" t="s">
        <v>2601</v>
      </c>
      <c r="I1174" s="3" t="s">
        <v>2674</v>
      </c>
      <c r="J1174" s="3" t="s">
        <v>2717</v>
      </c>
      <c r="K1174" s="3" t="s">
        <v>22</v>
      </c>
      <c r="L1174" s="4">
        <v>0.16</v>
      </c>
      <c r="M1174" s="5">
        <v>0.18</v>
      </c>
      <c r="N1174" s="6">
        <v>0.15</v>
      </c>
      <c r="O1174" s="6">
        <v>0.03</v>
      </c>
      <c r="P1174" s="6">
        <v>0.16999999999999998</v>
      </c>
      <c r="Q1174" s="6">
        <v>0.18</v>
      </c>
      <c r="R1174" s="6">
        <v>0.198</v>
      </c>
    </row>
    <row r="1175" ht="15.75" customHeight="1">
      <c r="A1175" s="3">
        <v>2151.0</v>
      </c>
      <c r="B1175" s="3" t="s">
        <v>2035</v>
      </c>
      <c r="C1175" s="3" t="s">
        <v>2462</v>
      </c>
      <c r="D1175" s="3" t="s">
        <v>2601</v>
      </c>
      <c r="E1175" s="3" t="s">
        <v>2672</v>
      </c>
      <c r="F1175" s="3" t="s">
        <v>2718</v>
      </c>
      <c r="G1175" s="3" t="s">
        <v>22</v>
      </c>
      <c r="H1175" s="3" t="s">
        <v>2601</v>
      </c>
      <c r="I1175" s="3" t="s">
        <v>2674</v>
      </c>
      <c r="J1175" s="3" t="s">
        <v>2718</v>
      </c>
      <c r="K1175" s="3" t="s">
        <v>22</v>
      </c>
      <c r="L1175" s="4">
        <v>0.16</v>
      </c>
      <c r="M1175" s="5">
        <v>0.18</v>
      </c>
      <c r="N1175" s="6">
        <v>0.15</v>
      </c>
      <c r="O1175" s="6">
        <v>0.03</v>
      </c>
      <c r="P1175" s="6">
        <v>0.16999999999999998</v>
      </c>
      <c r="Q1175" s="6">
        <v>0.18</v>
      </c>
      <c r="R1175" s="6">
        <v>0.198</v>
      </c>
    </row>
    <row r="1176" ht="15.75" customHeight="1">
      <c r="A1176" s="3">
        <v>2153.0</v>
      </c>
      <c r="B1176" s="3" t="s">
        <v>2035</v>
      </c>
      <c r="C1176" s="3" t="s">
        <v>2462</v>
      </c>
      <c r="D1176" s="3" t="s">
        <v>2601</v>
      </c>
      <c r="E1176" s="3" t="s">
        <v>2618</v>
      </c>
      <c r="F1176" s="3" t="s">
        <v>2719</v>
      </c>
      <c r="G1176" s="3" t="s">
        <v>22</v>
      </c>
      <c r="H1176" s="3" t="s">
        <v>2601</v>
      </c>
      <c r="I1176" s="3" t="s">
        <v>2620</v>
      </c>
      <c r="J1176" s="3" t="s">
        <v>2720</v>
      </c>
      <c r="K1176" s="3" t="s">
        <v>22</v>
      </c>
      <c r="L1176" s="4">
        <v>0.18</v>
      </c>
      <c r="M1176" s="5">
        <v>0.21</v>
      </c>
      <c r="N1176" s="6">
        <v>0.15</v>
      </c>
      <c r="O1176" s="6">
        <v>0.03</v>
      </c>
      <c r="P1176" s="6">
        <v>0.16999999999999998</v>
      </c>
      <c r="Q1176" s="6">
        <v>0.18</v>
      </c>
      <c r="R1176" s="6">
        <v>0.198</v>
      </c>
    </row>
    <row r="1177" ht="15.75" customHeight="1">
      <c r="A1177" s="3">
        <v>2154.0</v>
      </c>
      <c r="B1177" s="3" t="s">
        <v>2035</v>
      </c>
      <c r="C1177" s="3" t="s">
        <v>2462</v>
      </c>
      <c r="D1177" s="3" t="s">
        <v>2601</v>
      </c>
      <c r="E1177" s="3" t="s">
        <v>2618</v>
      </c>
      <c r="F1177" s="3" t="s">
        <v>2721</v>
      </c>
      <c r="G1177" s="3" t="s">
        <v>22</v>
      </c>
      <c r="H1177" s="3" t="s">
        <v>2601</v>
      </c>
      <c r="I1177" s="3" t="s">
        <v>2620</v>
      </c>
      <c r="J1177" s="3" t="s">
        <v>2722</v>
      </c>
      <c r="K1177" s="3" t="s">
        <v>22</v>
      </c>
      <c r="L1177" s="4">
        <v>0.18</v>
      </c>
      <c r="M1177" s="5">
        <v>0.21</v>
      </c>
      <c r="N1177" s="6">
        <v>0.15</v>
      </c>
      <c r="O1177" s="6">
        <v>0.020000000000000018</v>
      </c>
      <c r="P1177" s="6">
        <v>0.16</v>
      </c>
      <c r="Q1177" s="6">
        <v>0.17</v>
      </c>
      <c r="R1177" s="6">
        <v>0.18700000000000003</v>
      </c>
    </row>
    <row r="1178" ht="15.75" customHeight="1">
      <c r="A1178" s="3">
        <v>2155.0</v>
      </c>
      <c r="B1178" s="3" t="s">
        <v>2035</v>
      </c>
      <c r="C1178" s="3" t="s">
        <v>2462</v>
      </c>
      <c r="D1178" s="3" t="s">
        <v>2601</v>
      </c>
      <c r="E1178" s="3" t="s">
        <v>2618</v>
      </c>
      <c r="F1178" s="3" t="s">
        <v>2723</v>
      </c>
      <c r="G1178" s="3" t="s">
        <v>22</v>
      </c>
      <c r="H1178" s="3" t="s">
        <v>2601</v>
      </c>
      <c r="I1178" s="3" t="s">
        <v>2620</v>
      </c>
      <c r="J1178" s="3" t="s">
        <v>2724</v>
      </c>
      <c r="K1178" s="3" t="s">
        <v>22</v>
      </c>
      <c r="L1178" s="4">
        <v>0.18</v>
      </c>
      <c r="M1178" s="5">
        <v>0.21</v>
      </c>
      <c r="N1178" s="6">
        <v>0.15</v>
      </c>
      <c r="O1178" s="6">
        <v>0.03</v>
      </c>
      <c r="P1178" s="6">
        <v>0.16999999999999998</v>
      </c>
      <c r="Q1178" s="6">
        <v>0.18</v>
      </c>
      <c r="R1178" s="6">
        <v>0.198</v>
      </c>
    </row>
    <row r="1179" ht="15.75" customHeight="1">
      <c r="A1179" s="3">
        <v>2156.0</v>
      </c>
      <c r="B1179" s="3" t="s">
        <v>2035</v>
      </c>
      <c r="C1179" s="3" t="s">
        <v>2462</v>
      </c>
      <c r="D1179" s="3" t="s">
        <v>2601</v>
      </c>
      <c r="E1179" s="3" t="s">
        <v>2604</v>
      </c>
      <c r="F1179" s="3" t="s">
        <v>2725</v>
      </c>
      <c r="G1179" s="3" t="s">
        <v>22</v>
      </c>
      <c r="H1179" s="3" t="s">
        <v>2601</v>
      </c>
      <c r="I1179" s="3" t="s">
        <v>2606</v>
      </c>
      <c r="J1179" s="3" t="s">
        <v>2726</v>
      </c>
      <c r="K1179" s="3" t="s">
        <v>22</v>
      </c>
      <c r="L1179" s="4">
        <v>0.18</v>
      </c>
      <c r="M1179" s="5">
        <v>0.21</v>
      </c>
      <c r="N1179" s="6">
        <v>0.15</v>
      </c>
      <c r="O1179" s="6">
        <v>0.03</v>
      </c>
      <c r="P1179" s="6">
        <v>0.16999999999999998</v>
      </c>
      <c r="Q1179" s="6">
        <v>0.18</v>
      </c>
      <c r="R1179" s="6">
        <v>0.198</v>
      </c>
    </row>
    <row r="1180" ht="15.75" customHeight="1">
      <c r="A1180" s="3">
        <v>2162.0</v>
      </c>
      <c r="B1180" s="3" t="s">
        <v>2035</v>
      </c>
      <c r="C1180" s="3" t="s">
        <v>2462</v>
      </c>
      <c r="D1180" s="3" t="s">
        <v>2601</v>
      </c>
      <c r="E1180" s="3" t="s">
        <v>2634</v>
      </c>
      <c r="F1180" s="3" t="s">
        <v>2727</v>
      </c>
      <c r="G1180" s="3" t="s">
        <v>22</v>
      </c>
      <c r="H1180" s="3" t="s">
        <v>2601</v>
      </c>
      <c r="I1180" s="3" t="s">
        <v>2636</v>
      </c>
      <c r="J1180" s="3" t="s">
        <v>2728</v>
      </c>
      <c r="K1180" s="3" t="s">
        <v>22</v>
      </c>
      <c r="L1180" s="4">
        <v>0.18</v>
      </c>
      <c r="M1180" s="5">
        <v>0.21</v>
      </c>
      <c r="N1180" s="6">
        <v>0.15</v>
      </c>
      <c r="O1180" s="6">
        <v>0.010000000000000009</v>
      </c>
      <c r="P1180" s="6">
        <v>0.15</v>
      </c>
      <c r="Q1180" s="6">
        <v>0.15</v>
      </c>
      <c r="R1180" s="6">
        <v>0.17600000000000002</v>
      </c>
    </row>
    <row r="1181" ht="15.75" customHeight="1">
      <c r="A1181" s="3">
        <v>2163.0</v>
      </c>
      <c r="B1181" s="3" t="s">
        <v>2035</v>
      </c>
      <c r="C1181" s="3" t="s">
        <v>2462</v>
      </c>
      <c r="D1181" s="3" t="s">
        <v>2601</v>
      </c>
      <c r="E1181" s="3" t="s">
        <v>2634</v>
      </c>
      <c r="F1181" s="3" t="s">
        <v>2729</v>
      </c>
      <c r="G1181" s="3" t="s">
        <v>22</v>
      </c>
      <c r="H1181" s="3" t="s">
        <v>2601</v>
      </c>
      <c r="I1181" s="3" t="s">
        <v>2636</v>
      </c>
      <c r="J1181" s="3" t="s">
        <v>2730</v>
      </c>
      <c r="K1181" s="3" t="s">
        <v>22</v>
      </c>
      <c r="L1181" s="4">
        <v>0.18</v>
      </c>
      <c r="M1181" s="5">
        <v>0.21</v>
      </c>
      <c r="N1181" s="6">
        <v>0.15</v>
      </c>
      <c r="O1181" s="6">
        <v>0.03</v>
      </c>
      <c r="P1181" s="6">
        <v>0.16999999999999998</v>
      </c>
      <c r="Q1181" s="6">
        <v>0.18</v>
      </c>
      <c r="R1181" s="6">
        <v>0.198</v>
      </c>
    </row>
    <row r="1182" ht="15.75" customHeight="1">
      <c r="A1182" s="3">
        <v>2164.0</v>
      </c>
      <c r="B1182" s="3" t="s">
        <v>2035</v>
      </c>
      <c r="C1182" s="3" t="s">
        <v>2462</v>
      </c>
      <c r="D1182" s="3" t="s">
        <v>2601</v>
      </c>
      <c r="E1182" s="3" t="s">
        <v>2731</v>
      </c>
      <c r="F1182" s="3" t="s">
        <v>2732</v>
      </c>
      <c r="G1182" s="3" t="s">
        <v>22</v>
      </c>
      <c r="H1182" s="3" t="s">
        <v>2601</v>
      </c>
      <c r="I1182" s="3" t="s">
        <v>2733</v>
      </c>
      <c r="J1182" s="3" t="s">
        <v>2734</v>
      </c>
      <c r="K1182" s="3" t="s">
        <v>22</v>
      </c>
      <c r="L1182" s="4">
        <v>0.14</v>
      </c>
      <c r="M1182" s="5">
        <v>0.16</v>
      </c>
      <c r="N1182" s="6">
        <v>0.15</v>
      </c>
      <c r="O1182" s="6">
        <v>0.03</v>
      </c>
      <c r="P1182" s="6">
        <v>0.16999999999999998</v>
      </c>
      <c r="Q1182" s="6">
        <v>0.18</v>
      </c>
      <c r="R1182" s="6">
        <v>0.198</v>
      </c>
    </row>
    <row r="1183" ht="15.75" customHeight="1">
      <c r="A1183" s="3">
        <v>2165.0</v>
      </c>
      <c r="B1183" s="3" t="s">
        <v>2035</v>
      </c>
      <c r="C1183" s="3" t="s">
        <v>2462</v>
      </c>
      <c r="D1183" s="3" t="s">
        <v>2601</v>
      </c>
      <c r="E1183" s="3" t="s">
        <v>2634</v>
      </c>
      <c r="F1183" s="3" t="s">
        <v>2735</v>
      </c>
      <c r="G1183" s="3" t="s">
        <v>22</v>
      </c>
      <c r="H1183" s="3" t="s">
        <v>2601</v>
      </c>
      <c r="I1183" s="3" t="s">
        <v>2636</v>
      </c>
      <c r="J1183" s="3" t="s">
        <v>2736</v>
      </c>
      <c r="K1183" s="3" t="s">
        <v>22</v>
      </c>
      <c r="L1183" s="4">
        <v>0.16</v>
      </c>
      <c r="M1183" s="5">
        <v>0.18</v>
      </c>
      <c r="N1183" s="6">
        <v>0.15</v>
      </c>
      <c r="O1183" s="6" t="s">
        <v>27</v>
      </c>
      <c r="P1183" s="6">
        <v>0.15</v>
      </c>
      <c r="Q1183" s="6">
        <v>0.15</v>
      </c>
      <c r="R1183" s="6">
        <v>0.15</v>
      </c>
    </row>
    <row r="1184" ht="15.75" customHeight="1">
      <c r="A1184" s="3">
        <v>2166.0</v>
      </c>
      <c r="B1184" s="3" t="s">
        <v>2035</v>
      </c>
      <c r="C1184" s="3" t="s">
        <v>2462</v>
      </c>
      <c r="D1184" s="3" t="s">
        <v>2601</v>
      </c>
      <c r="E1184" s="3" t="s">
        <v>2666</v>
      </c>
      <c r="F1184" s="3" t="s">
        <v>2737</v>
      </c>
      <c r="G1184" s="3" t="s">
        <v>22</v>
      </c>
      <c r="H1184" s="3" t="s">
        <v>2601</v>
      </c>
      <c r="I1184" s="3" t="s">
        <v>2668</v>
      </c>
      <c r="J1184" s="3" t="s">
        <v>2738</v>
      </c>
      <c r="K1184" s="3" t="s">
        <v>22</v>
      </c>
      <c r="L1184" s="4">
        <v>0.18</v>
      </c>
      <c r="M1184" s="5">
        <v>0.21</v>
      </c>
      <c r="N1184" s="6">
        <v>0.15</v>
      </c>
      <c r="O1184" s="6" t="s">
        <v>27</v>
      </c>
      <c r="P1184" s="6">
        <v>0.15</v>
      </c>
      <c r="Q1184" s="6">
        <v>0.15</v>
      </c>
      <c r="R1184" s="6">
        <v>0.15</v>
      </c>
    </row>
    <row r="1185" ht="15.75" customHeight="1">
      <c r="A1185" s="3">
        <v>2168.0</v>
      </c>
      <c r="B1185" s="3" t="s">
        <v>2035</v>
      </c>
      <c r="C1185" s="3" t="s">
        <v>2462</v>
      </c>
      <c r="D1185" s="3" t="s">
        <v>2601</v>
      </c>
      <c r="E1185" s="3" t="s">
        <v>2731</v>
      </c>
      <c r="F1185" s="3" t="s">
        <v>2739</v>
      </c>
      <c r="G1185" s="3" t="s">
        <v>22</v>
      </c>
      <c r="H1185" s="3" t="s">
        <v>2601</v>
      </c>
      <c r="I1185" s="3" t="s">
        <v>2733</v>
      </c>
      <c r="J1185" s="3" t="s">
        <v>2740</v>
      </c>
      <c r="K1185" s="3" t="s">
        <v>22</v>
      </c>
      <c r="L1185" s="4">
        <v>0.18</v>
      </c>
      <c r="M1185" s="5">
        <v>0.21</v>
      </c>
      <c r="N1185" s="6">
        <v>0.15</v>
      </c>
      <c r="O1185" s="6">
        <v>0.010000000000000009</v>
      </c>
      <c r="P1185" s="6">
        <v>0.15</v>
      </c>
      <c r="Q1185" s="6">
        <v>0.15</v>
      </c>
      <c r="R1185" s="6">
        <v>0.17600000000000002</v>
      </c>
    </row>
    <row r="1186" ht="15.75" customHeight="1">
      <c r="A1186" s="3">
        <v>2169.0</v>
      </c>
      <c r="B1186" s="3" t="s">
        <v>2035</v>
      </c>
      <c r="C1186" s="3" t="s">
        <v>2462</v>
      </c>
      <c r="D1186" s="3" t="s">
        <v>2601</v>
      </c>
      <c r="E1186" s="3" t="s">
        <v>2731</v>
      </c>
      <c r="F1186" s="3" t="s">
        <v>2741</v>
      </c>
      <c r="G1186" s="3" t="s">
        <v>22</v>
      </c>
      <c r="H1186" s="3" t="s">
        <v>2601</v>
      </c>
      <c r="I1186" s="3" t="s">
        <v>2733</v>
      </c>
      <c r="J1186" s="3" t="s">
        <v>2742</v>
      </c>
      <c r="K1186" s="3" t="s">
        <v>22</v>
      </c>
      <c r="L1186" s="4">
        <v>0.18</v>
      </c>
      <c r="M1186" s="5">
        <v>0.21</v>
      </c>
      <c r="N1186" s="6">
        <v>0.15</v>
      </c>
      <c r="O1186" s="6">
        <v>0.05000000000000002</v>
      </c>
      <c r="P1186" s="6">
        <v>0.19</v>
      </c>
      <c r="Q1186" s="6">
        <v>0.2</v>
      </c>
      <c r="R1186" s="6">
        <v>0.22000000000000003</v>
      </c>
    </row>
    <row r="1187" ht="15.75" customHeight="1">
      <c r="A1187" s="3">
        <v>2170.0</v>
      </c>
      <c r="B1187" s="3" t="s">
        <v>2035</v>
      </c>
      <c r="C1187" s="3" t="s">
        <v>2462</v>
      </c>
      <c r="D1187" s="3" t="s">
        <v>2601</v>
      </c>
      <c r="E1187" s="3" t="s">
        <v>2731</v>
      </c>
      <c r="F1187" s="3" t="s">
        <v>2743</v>
      </c>
      <c r="G1187" s="3" t="s">
        <v>22</v>
      </c>
      <c r="H1187" s="3" t="s">
        <v>2601</v>
      </c>
      <c r="I1187" s="3" t="s">
        <v>2733</v>
      </c>
      <c r="J1187" s="3" t="s">
        <v>2744</v>
      </c>
      <c r="K1187" s="3" t="s">
        <v>22</v>
      </c>
      <c r="L1187" s="4">
        <v>0.18</v>
      </c>
      <c r="M1187" s="5">
        <v>0.21</v>
      </c>
      <c r="N1187" s="6">
        <v>0.15</v>
      </c>
      <c r="O1187" s="6">
        <v>0.05000000000000002</v>
      </c>
      <c r="P1187" s="6">
        <v>0.19</v>
      </c>
      <c r="Q1187" s="6">
        <v>0.2</v>
      </c>
      <c r="R1187" s="6">
        <v>0.22000000000000003</v>
      </c>
    </row>
    <row r="1188" ht="15.75" customHeight="1">
      <c r="A1188" s="3">
        <v>2171.0</v>
      </c>
      <c r="B1188" s="3" t="s">
        <v>2035</v>
      </c>
      <c r="C1188" s="3" t="s">
        <v>2462</v>
      </c>
      <c r="D1188" s="3" t="s">
        <v>2601</v>
      </c>
      <c r="E1188" s="3" t="s">
        <v>2731</v>
      </c>
      <c r="F1188" s="3" t="s">
        <v>2745</v>
      </c>
      <c r="G1188" s="3" t="s">
        <v>22</v>
      </c>
      <c r="H1188" s="3" t="s">
        <v>2601</v>
      </c>
      <c r="I1188" s="3" t="s">
        <v>2733</v>
      </c>
      <c r="J1188" s="3" t="s">
        <v>2746</v>
      </c>
      <c r="K1188" s="3" t="s">
        <v>22</v>
      </c>
      <c r="L1188" s="4">
        <v>0.18</v>
      </c>
      <c r="M1188" s="5">
        <v>0.21</v>
      </c>
      <c r="N1188" s="6">
        <v>0.15</v>
      </c>
      <c r="O1188" s="6">
        <v>0.05000000000000002</v>
      </c>
      <c r="P1188" s="6">
        <v>0.19</v>
      </c>
      <c r="Q1188" s="6">
        <v>0.2</v>
      </c>
      <c r="R1188" s="6">
        <v>0.22000000000000003</v>
      </c>
    </row>
    <row r="1189" ht="15.75" customHeight="1">
      <c r="A1189" s="3">
        <v>2173.0</v>
      </c>
      <c r="B1189" s="3" t="s">
        <v>2035</v>
      </c>
      <c r="C1189" s="3" t="s">
        <v>2462</v>
      </c>
      <c r="D1189" s="3" t="s">
        <v>2601</v>
      </c>
      <c r="E1189" s="3" t="s">
        <v>2666</v>
      </c>
      <c r="F1189" s="3" t="s">
        <v>2747</v>
      </c>
      <c r="G1189" s="3" t="s">
        <v>22</v>
      </c>
      <c r="H1189" s="3" t="s">
        <v>2601</v>
      </c>
      <c r="I1189" s="3" t="s">
        <v>2668</v>
      </c>
      <c r="J1189" s="3" t="s">
        <v>2748</v>
      </c>
      <c r="K1189" s="3" t="s">
        <v>22</v>
      </c>
      <c r="L1189" s="4">
        <v>0.14</v>
      </c>
      <c r="M1189" s="5">
        <v>0.16</v>
      </c>
      <c r="N1189" s="6">
        <v>0.15</v>
      </c>
      <c r="O1189" s="6" t="s">
        <v>27</v>
      </c>
      <c r="P1189" s="6">
        <v>0.15</v>
      </c>
      <c r="Q1189" s="6">
        <v>0.15</v>
      </c>
      <c r="R1189" s="6">
        <v>0.15</v>
      </c>
    </row>
    <row r="1190" ht="15.75" customHeight="1">
      <c r="A1190" s="3">
        <v>2174.0</v>
      </c>
      <c r="B1190" s="3" t="s">
        <v>2035</v>
      </c>
      <c r="C1190" s="3" t="s">
        <v>2462</v>
      </c>
      <c r="D1190" s="3" t="s">
        <v>2601</v>
      </c>
      <c r="E1190" s="3" t="s">
        <v>2666</v>
      </c>
      <c r="F1190" s="3" t="s">
        <v>2749</v>
      </c>
      <c r="G1190" s="3" t="s">
        <v>22</v>
      </c>
      <c r="H1190" s="3" t="s">
        <v>2601</v>
      </c>
      <c r="I1190" s="3" t="s">
        <v>2668</v>
      </c>
      <c r="J1190" s="3" t="s">
        <v>2750</v>
      </c>
      <c r="K1190" s="3" t="s">
        <v>22</v>
      </c>
      <c r="L1190" s="4">
        <v>0.14</v>
      </c>
      <c r="M1190" s="5">
        <v>0.16</v>
      </c>
      <c r="N1190" s="6">
        <v>0.15</v>
      </c>
      <c r="O1190" s="6" t="s">
        <v>27</v>
      </c>
      <c r="P1190" s="6">
        <v>0.15</v>
      </c>
      <c r="Q1190" s="6">
        <v>0.15</v>
      </c>
      <c r="R1190" s="6">
        <v>0.15</v>
      </c>
    </row>
    <row r="1191" ht="15.75" customHeight="1">
      <c r="A1191" s="3">
        <v>2175.0</v>
      </c>
      <c r="B1191" s="3" t="s">
        <v>2035</v>
      </c>
      <c r="C1191" s="3" t="s">
        <v>2462</v>
      </c>
      <c r="D1191" s="3" t="s">
        <v>2601</v>
      </c>
      <c r="E1191" s="3" t="s">
        <v>2666</v>
      </c>
      <c r="F1191" s="3" t="s">
        <v>2751</v>
      </c>
      <c r="G1191" s="3" t="s">
        <v>22</v>
      </c>
      <c r="H1191" s="3" t="s">
        <v>2601</v>
      </c>
      <c r="I1191" s="3" t="s">
        <v>2668</v>
      </c>
      <c r="J1191" s="3" t="s">
        <v>2752</v>
      </c>
      <c r="K1191" s="3" t="s">
        <v>22</v>
      </c>
      <c r="L1191" s="4">
        <v>0.16</v>
      </c>
      <c r="M1191" s="5">
        <v>0.18</v>
      </c>
      <c r="N1191" s="6">
        <v>0.15</v>
      </c>
      <c r="O1191" s="6">
        <v>0.03</v>
      </c>
      <c r="P1191" s="6">
        <v>0.16999999999999998</v>
      </c>
      <c r="Q1191" s="6">
        <v>0.18</v>
      </c>
      <c r="R1191" s="6">
        <v>0.198</v>
      </c>
    </row>
    <row r="1192" ht="15.75" customHeight="1">
      <c r="A1192" s="3">
        <v>2176.0</v>
      </c>
      <c r="B1192" s="3" t="s">
        <v>2035</v>
      </c>
      <c r="C1192" s="3" t="s">
        <v>2462</v>
      </c>
      <c r="D1192" s="3" t="s">
        <v>2601</v>
      </c>
      <c r="E1192" s="3" t="s">
        <v>2666</v>
      </c>
      <c r="F1192" s="3" t="s">
        <v>2753</v>
      </c>
      <c r="G1192" s="3" t="s">
        <v>22</v>
      </c>
      <c r="H1192" s="3" t="s">
        <v>2601</v>
      </c>
      <c r="I1192" s="3" t="s">
        <v>2668</v>
      </c>
      <c r="J1192" s="3" t="s">
        <v>2754</v>
      </c>
      <c r="K1192" s="3" t="s">
        <v>22</v>
      </c>
      <c r="L1192" s="4">
        <v>0.2</v>
      </c>
      <c r="M1192" s="5">
        <v>0.23</v>
      </c>
      <c r="N1192" s="6">
        <v>0.15</v>
      </c>
      <c r="O1192" s="6">
        <v>0.03</v>
      </c>
      <c r="P1192" s="6">
        <v>0.16999999999999998</v>
      </c>
      <c r="Q1192" s="6">
        <v>0.18</v>
      </c>
      <c r="R1192" s="6">
        <v>0.198</v>
      </c>
    </row>
    <row r="1193" ht="15.75" customHeight="1">
      <c r="A1193" s="3">
        <v>2177.0</v>
      </c>
      <c r="B1193" s="3" t="s">
        <v>2035</v>
      </c>
      <c r="C1193" s="3" t="s">
        <v>2462</v>
      </c>
      <c r="D1193" s="3" t="s">
        <v>2601</v>
      </c>
      <c r="E1193" s="3" t="s">
        <v>2755</v>
      </c>
      <c r="F1193" s="3" t="s">
        <v>2756</v>
      </c>
      <c r="G1193" s="3" t="s">
        <v>22</v>
      </c>
      <c r="H1193" s="3" t="s">
        <v>2601</v>
      </c>
      <c r="I1193" s="3" t="s">
        <v>2757</v>
      </c>
      <c r="J1193" s="3" t="s">
        <v>2758</v>
      </c>
      <c r="K1193" s="3" t="s">
        <v>22</v>
      </c>
      <c r="L1193" s="4">
        <v>0.18</v>
      </c>
      <c r="M1193" s="5">
        <v>0.21</v>
      </c>
      <c r="N1193" s="6">
        <v>0.15</v>
      </c>
      <c r="O1193" s="6">
        <v>0.03</v>
      </c>
      <c r="P1193" s="6">
        <v>0.16999999999999998</v>
      </c>
      <c r="Q1193" s="6">
        <v>0.18</v>
      </c>
      <c r="R1193" s="6">
        <v>0.198</v>
      </c>
    </row>
    <row r="1194" ht="15.75" customHeight="1">
      <c r="A1194" s="3">
        <v>2178.0</v>
      </c>
      <c r="B1194" s="3" t="s">
        <v>2035</v>
      </c>
      <c r="C1194" s="3" t="s">
        <v>2462</v>
      </c>
      <c r="D1194" s="3" t="s">
        <v>2601</v>
      </c>
      <c r="E1194" s="3" t="s">
        <v>2672</v>
      </c>
      <c r="F1194" s="3" t="s">
        <v>2759</v>
      </c>
      <c r="G1194" s="3" t="s">
        <v>22</v>
      </c>
      <c r="H1194" s="3" t="s">
        <v>2601</v>
      </c>
      <c r="I1194" s="3" t="s">
        <v>2674</v>
      </c>
      <c r="J1194" s="3" t="s">
        <v>2760</v>
      </c>
      <c r="K1194" s="3" t="s">
        <v>22</v>
      </c>
      <c r="L1194" s="4">
        <v>0.16</v>
      </c>
      <c r="M1194" s="5">
        <v>0.18</v>
      </c>
      <c r="N1194" s="6">
        <v>0.15</v>
      </c>
      <c r="O1194" s="6" t="s">
        <v>27</v>
      </c>
      <c r="P1194" s="6">
        <v>0.15</v>
      </c>
      <c r="Q1194" s="6">
        <v>0.15</v>
      </c>
      <c r="R1194" s="6">
        <v>0.15</v>
      </c>
    </row>
    <row r="1195" ht="15.75" customHeight="1">
      <c r="A1195" s="3">
        <v>2179.0</v>
      </c>
      <c r="B1195" s="3" t="s">
        <v>2035</v>
      </c>
      <c r="C1195" s="3" t="s">
        <v>2462</v>
      </c>
      <c r="D1195" s="3" t="s">
        <v>2601</v>
      </c>
      <c r="E1195" s="3" t="s">
        <v>2666</v>
      </c>
      <c r="F1195" s="3" t="s">
        <v>2761</v>
      </c>
      <c r="G1195" s="3" t="s">
        <v>22</v>
      </c>
      <c r="H1195" s="3" t="s">
        <v>2601</v>
      </c>
      <c r="I1195" s="3" t="s">
        <v>2668</v>
      </c>
      <c r="J1195" s="3" t="s">
        <v>2762</v>
      </c>
      <c r="K1195" s="3" t="s">
        <v>22</v>
      </c>
      <c r="L1195" s="4">
        <v>0.2</v>
      </c>
      <c r="M1195" s="5">
        <v>0.23</v>
      </c>
      <c r="N1195" s="6">
        <v>0.15</v>
      </c>
      <c r="O1195" s="6" t="s">
        <v>27</v>
      </c>
      <c r="P1195" s="6">
        <v>0.15</v>
      </c>
      <c r="Q1195" s="6">
        <v>0.15</v>
      </c>
      <c r="R1195" s="6">
        <v>0.15</v>
      </c>
    </row>
    <row r="1196" ht="15.75" customHeight="1">
      <c r="A1196" s="3">
        <v>2181.0</v>
      </c>
      <c r="B1196" s="3" t="s">
        <v>2035</v>
      </c>
      <c r="C1196" s="3" t="s">
        <v>2462</v>
      </c>
      <c r="D1196" s="3" t="s">
        <v>2601</v>
      </c>
      <c r="E1196" s="3" t="s">
        <v>2672</v>
      </c>
      <c r="F1196" s="3" t="s">
        <v>2763</v>
      </c>
      <c r="G1196" s="3" t="s">
        <v>22</v>
      </c>
      <c r="H1196" s="3" t="s">
        <v>2601</v>
      </c>
      <c r="I1196" s="3" t="s">
        <v>2674</v>
      </c>
      <c r="J1196" s="3" t="s">
        <v>2764</v>
      </c>
      <c r="K1196" s="3" t="s">
        <v>22</v>
      </c>
      <c r="L1196" s="4">
        <v>0.16</v>
      </c>
      <c r="M1196" s="5">
        <v>0.18</v>
      </c>
      <c r="N1196" s="6">
        <v>0.15</v>
      </c>
      <c r="O1196" s="6">
        <v>0.03</v>
      </c>
      <c r="P1196" s="6">
        <v>0.16999999999999998</v>
      </c>
      <c r="Q1196" s="6">
        <v>0.18</v>
      </c>
      <c r="R1196" s="6">
        <v>0.198</v>
      </c>
    </row>
    <row r="1197" ht="15.75" customHeight="1">
      <c r="A1197" s="3">
        <v>2182.0</v>
      </c>
      <c r="B1197" s="3" t="s">
        <v>2035</v>
      </c>
      <c r="C1197" s="3" t="s">
        <v>2462</v>
      </c>
      <c r="D1197" s="3" t="s">
        <v>2601</v>
      </c>
      <c r="E1197" s="3" t="s">
        <v>2622</v>
      </c>
      <c r="F1197" s="3" t="s">
        <v>2765</v>
      </c>
      <c r="G1197" s="3" t="s">
        <v>22</v>
      </c>
      <c r="H1197" s="3" t="s">
        <v>2601</v>
      </c>
      <c r="I1197" s="3" t="s">
        <v>2624</v>
      </c>
      <c r="J1197" s="3" t="s">
        <v>2766</v>
      </c>
      <c r="K1197" s="3" t="s">
        <v>22</v>
      </c>
      <c r="L1197" s="4">
        <v>0.14</v>
      </c>
      <c r="M1197" s="5">
        <v>0.16</v>
      </c>
      <c r="N1197" s="6">
        <v>0.15</v>
      </c>
      <c r="O1197" s="6" t="s">
        <v>27</v>
      </c>
      <c r="P1197" s="6">
        <v>0.15</v>
      </c>
      <c r="Q1197" s="6">
        <v>0.15</v>
      </c>
      <c r="R1197" s="6">
        <v>0.15</v>
      </c>
    </row>
    <row r="1198" ht="15.75" customHeight="1">
      <c r="A1198" s="3">
        <v>2183.0</v>
      </c>
      <c r="B1198" s="3" t="s">
        <v>2035</v>
      </c>
      <c r="C1198" s="3" t="s">
        <v>2462</v>
      </c>
      <c r="D1198" s="3" t="s">
        <v>2601</v>
      </c>
      <c r="E1198" s="3" t="s">
        <v>2622</v>
      </c>
      <c r="F1198" s="3" t="s">
        <v>2767</v>
      </c>
      <c r="G1198" s="3" t="s">
        <v>22</v>
      </c>
      <c r="H1198" s="3" t="s">
        <v>2601</v>
      </c>
      <c r="I1198" s="3" t="s">
        <v>2624</v>
      </c>
      <c r="J1198" s="3" t="s">
        <v>2768</v>
      </c>
      <c r="K1198" s="3" t="s">
        <v>22</v>
      </c>
      <c r="L1198" s="4">
        <v>0.14</v>
      </c>
      <c r="M1198" s="5">
        <v>0.16</v>
      </c>
      <c r="N1198" s="6">
        <v>0.15</v>
      </c>
      <c r="O1198" s="6">
        <v>0.03</v>
      </c>
      <c r="P1198" s="6">
        <v>0.16999999999999998</v>
      </c>
      <c r="Q1198" s="6">
        <v>0.18</v>
      </c>
      <c r="R1198" s="6">
        <v>0.198</v>
      </c>
    </row>
    <row r="1199" ht="15.75" customHeight="1">
      <c r="A1199" s="3">
        <v>2184.0</v>
      </c>
      <c r="B1199" s="3" t="s">
        <v>2035</v>
      </c>
      <c r="C1199" s="3" t="s">
        <v>2462</v>
      </c>
      <c r="D1199" s="3" t="s">
        <v>2601</v>
      </c>
      <c r="E1199" s="3" t="s">
        <v>2622</v>
      </c>
      <c r="F1199" s="3" t="s">
        <v>2769</v>
      </c>
      <c r="G1199" s="3" t="s">
        <v>22</v>
      </c>
      <c r="H1199" s="3" t="s">
        <v>2601</v>
      </c>
      <c r="I1199" s="3" t="s">
        <v>2624</v>
      </c>
      <c r="J1199" s="3" t="s">
        <v>2770</v>
      </c>
      <c r="K1199" s="3" t="s">
        <v>22</v>
      </c>
      <c r="L1199" s="4">
        <v>0.14</v>
      </c>
      <c r="M1199" s="5">
        <v>0.16</v>
      </c>
      <c r="N1199" s="6">
        <v>0.15</v>
      </c>
      <c r="O1199" s="6">
        <v>0.03</v>
      </c>
      <c r="P1199" s="6">
        <v>0.16999999999999998</v>
      </c>
      <c r="Q1199" s="6">
        <v>0.18</v>
      </c>
      <c r="R1199" s="6">
        <v>0.198</v>
      </c>
    </row>
    <row r="1200" ht="15.75" customHeight="1">
      <c r="A1200" s="3">
        <v>2186.0</v>
      </c>
      <c r="B1200" s="3" t="s">
        <v>2035</v>
      </c>
      <c r="C1200" s="3" t="s">
        <v>2462</v>
      </c>
      <c r="D1200" s="3" t="s">
        <v>2601</v>
      </c>
      <c r="E1200" s="3" t="s">
        <v>2614</v>
      </c>
      <c r="F1200" s="3" t="s">
        <v>2771</v>
      </c>
      <c r="G1200" s="3" t="s">
        <v>22</v>
      </c>
      <c r="H1200" s="3" t="s">
        <v>2601</v>
      </c>
      <c r="I1200" s="3" t="s">
        <v>2616</v>
      </c>
      <c r="J1200" s="3" t="s">
        <v>2772</v>
      </c>
      <c r="K1200" s="3" t="s">
        <v>22</v>
      </c>
      <c r="L1200" s="4">
        <v>0.14</v>
      </c>
      <c r="M1200" s="5">
        <v>0.16</v>
      </c>
      <c r="N1200" s="6">
        <v>0.15</v>
      </c>
      <c r="O1200" s="6" t="s">
        <v>27</v>
      </c>
      <c r="P1200" s="6">
        <v>0.15</v>
      </c>
      <c r="Q1200" s="6">
        <v>0.15</v>
      </c>
      <c r="R1200" s="6">
        <v>0.15</v>
      </c>
    </row>
    <row r="1201" ht="15.75" customHeight="1">
      <c r="A1201" s="3">
        <v>2193.0</v>
      </c>
      <c r="B1201" s="3" t="s">
        <v>2035</v>
      </c>
      <c r="C1201" s="3" t="s">
        <v>2462</v>
      </c>
      <c r="D1201" s="3" t="s">
        <v>2601</v>
      </c>
      <c r="E1201" s="3" t="s">
        <v>2604</v>
      </c>
      <c r="F1201" s="3" t="s">
        <v>2773</v>
      </c>
      <c r="G1201" s="3" t="s">
        <v>22</v>
      </c>
      <c r="H1201" s="3" t="s">
        <v>2601</v>
      </c>
      <c r="I1201" s="3" t="s">
        <v>2606</v>
      </c>
      <c r="J1201" s="3" t="s">
        <v>2774</v>
      </c>
      <c r="K1201" s="3" t="s">
        <v>22</v>
      </c>
      <c r="L1201" s="4">
        <v>0.16</v>
      </c>
      <c r="M1201" s="5">
        <v>0.18</v>
      </c>
      <c r="N1201" s="6">
        <v>0.15</v>
      </c>
      <c r="O1201" s="6" t="s">
        <v>27</v>
      </c>
      <c r="P1201" s="6">
        <v>0.15</v>
      </c>
      <c r="Q1201" s="6">
        <v>0.15</v>
      </c>
      <c r="R1201" s="6">
        <v>0.15</v>
      </c>
    </row>
    <row r="1202" ht="15.75" customHeight="1">
      <c r="A1202" s="3">
        <v>2198.0</v>
      </c>
      <c r="B1202" s="3" t="s">
        <v>2035</v>
      </c>
      <c r="C1202" s="3" t="s">
        <v>2462</v>
      </c>
      <c r="D1202" s="3" t="s">
        <v>2601</v>
      </c>
      <c r="E1202" s="3" t="s">
        <v>2604</v>
      </c>
      <c r="F1202" s="3" t="s">
        <v>2775</v>
      </c>
      <c r="G1202" s="3" t="s">
        <v>22</v>
      </c>
      <c r="H1202" s="3" t="s">
        <v>2601</v>
      </c>
      <c r="I1202" s="3" t="s">
        <v>2606</v>
      </c>
      <c r="J1202" s="3" t="s">
        <v>2776</v>
      </c>
      <c r="K1202" s="3" t="s">
        <v>22</v>
      </c>
      <c r="L1202" s="4">
        <v>0.16</v>
      </c>
      <c r="M1202" s="5">
        <v>0.18</v>
      </c>
      <c r="N1202" s="6">
        <v>0.15</v>
      </c>
      <c r="O1202" s="6" t="s">
        <v>27</v>
      </c>
      <c r="P1202" s="6">
        <v>0.15</v>
      </c>
      <c r="Q1202" s="6">
        <v>0.15</v>
      </c>
      <c r="R1202" s="6">
        <v>0.15</v>
      </c>
    </row>
    <row r="1203" ht="15.75" customHeight="1">
      <c r="A1203" s="3">
        <v>2214.0</v>
      </c>
      <c r="B1203" s="3" t="s">
        <v>2035</v>
      </c>
      <c r="C1203" s="3" t="s">
        <v>2462</v>
      </c>
      <c r="D1203" s="3" t="s">
        <v>2601</v>
      </c>
      <c r="E1203" s="3" t="s">
        <v>2622</v>
      </c>
      <c r="F1203" s="3" t="s">
        <v>2777</v>
      </c>
      <c r="G1203" s="3" t="s">
        <v>22</v>
      </c>
      <c r="H1203" s="3" t="s">
        <v>2601</v>
      </c>
      <c r="I1203" s="3" t="s">
        <v>2624</v>
      </c>
      <c r="J1203" s="3" t="s">
        <v>2778</v>
      </c>
      <c r="K1203" s="3" t="s">
        <v>22</v>
      </c>
      <c r="L1203" s="4">
        <v>0.18</v>
      </c>
      <c r="M1203" s="5">
        <v>0.21</v>
      </c>
      <c r="N1203" s="6">
        <v>0.0</v>
      </c>
      <c r="O1203" s="6">
        <v>0.14</v>
      </c>
      <c r="P1203" s="6">
        <v>0.13</v>
      </c>
      <c r="Q1203" s="6">
        <v>0.14</v>
      </c>
      <c r="R1203" s="6">
        <v>0.15400000000000003</v>
      </c>
    </row>
    <row r="1204" ht="15.75" customHeight="1">
      <c r="A1204" s="3">
        <v>2218.0</v>
      </c>
      <c r="B1204" s="3" t="s">
        <v>2035</v>
      </c>
      <c r="C1204" s="3" t="s">
        <v>2462</v>
      </c>
      <c r="D1204" s="3" t="s">
        <v>2601</v>
      </c>
      <c r="E1204" s="3" t="s">
        <v>2614</v>
      </c>
      <c r="F1204" s="3" t="s">
        <v>2779</v>
      </c>
      <c r="G1204" s="3" t="s">
        <v>22</v>
      </c>
      <c r="H1204" s="3" t="s">
        <v>2601</v>
      </c>
      <c r="I1204" s="3" t="s">
        <v>2616</v>
      </c>
      <c r="J1204" s="3" t="s">
        <v>2780</v>
      </c>
      <c r="K1204" s="3" t="s">
        <v>22</v>
      </c>
      <c r="L1204" s="4">
        <v>0.14</v>
      </c>
      <c r="M1204" s="5">
        <v>0.16</v>
      </c>
      <c r="N1204" s="6">
        <v>0.15</v>
      </c>
      <c r="O1204" s="6" t="s">
        <v>27</v>
      </c>
      <c r="P1204" s="6">
        <v>0.15</v>
      </c>
      <c r="Q1204" s="6">
        <v>0.15</v>
      </c>
      <c r="R1204" s="6">
        <v>0.15</v>
      </c>
    </row>
    <row r="1205" ht="15.75" customHeight="1">
      <c r="A1205" s="3">
        <v>2230.0</v>
      </c>
      <c r="B1205" s="3" t="s">
        <v>2035</v>
      </c>
      <c r="C1205" s="3" t="s">
        <v>2462</v>
      </c>
      <c r="D1205" s="3" t="s">
        <v>2601</v>
      </c>
      <c r="E1205" s="3" t="s">
        <v>2614</v>
      </c>
      <c r="F1205" s="3" t="s">
        <v>2781</v>
      </c>
      <c r="G1205" s="3" t="s">
        <v>22</v>
      </c>
      <c r="H1205" s="3" t="s">
        <v>2601</v>
      </c>
      <c r="I1205" s="3" t="s">
        <v>2616</v>
      </c>
      <c r="J1205" s="3" t="s">
        <v>2782</v>
      </c>
      <c r="K1205" s="3" t="s">
        <v>22</v>
      </c>
      <c r="L1205" s="4">
        <v>0.16</v>
      </c>
      <c r="M1205" s="5">
        <v>0.18</v>
      </c>
      <c r="N1205" s="6">
        <v>0.15</v>
      </c>
      <c r="O1205" s="6" t="s">
        <v>27</v>
      </c>
      <c r="P1205" s="6">
        <v>0.15</v>
      </c>
      <c r="Q1205" s="6">
        <v>0.15</v>
      </c>
      <c r="R1205" s="6">
        <v>0.15</v>
      </c>
    </row>
    <row r="1206" ht="15.75" customHeight="1">
      <c r="A1206" s="3">
        <v>2233.0</v>
      </c>
      <c r="B1206" s="3" t="s">
        <v>2035</v>
      </c>
      <c r="C1206" s="3" t="s">
        <v>2462</v>
      </c>
      <c r="D1206" s="3" t="s">
        <v>2601</v>
      </c>
      <c r="E1206" s="3" t="s">
        <v>2614</v>
      </c>
      <c r="F1206" s="3" t="s">
        <v>2783</v>
      </c>
      <c r="G1206" s="3" t="s">
        <v>22</v>
      </c>
      <c r="H1206" s="3" t="s">
        <v>2601</v>
      </c>
      <c r="I1206" s="3" t="s">
        <v>2616</v>
      </c>
      <c r="J1206" s="3" t="s">
        <v>2784</v>
      </c>
      <c r="K1206" s="3" t="s">
        <v>22</v>
      </c>
      <c r="L1206" s="4">
        <v>0.16</v>
      </c>
      <c r="M1206" s="5">
        <v>0.18</v>
      </c>
      <c r="N1206" s="6">
        <v>0.15</v>
      </c>
      <c r="O1206" s="6" t="s">
        <v>27</v>
      </c>
      <c r="P1206" s="6">
        <v>0.15</v>
      </c>
      <c r="Q1206" s="6">
        <v>0.15</v>
      </c>
      <c r="R1206" s="6">
        <v>0.15</v>
      </c>
    </row>
    <row r="1207" ht="15.75" customHeight="1">
      <c r="A1207" s="3">
        <v>2436.0</v>
      </c>
      <c r="B1207" s="3" t="s">
        <v>2035</v>
      </c>
      <c r="C1207" s="3" t="s">
        <v>2462</v>
      </c>
      <c r="D1207" s="3" t="s">
        <v>2601</v>
      </c>
      <c r="E1207" s="3" t="s">
        <v>2608</v>
      </c>
      <c r="F1207" s="3" t="s">
        <v>2785</v>
      </c>
      <c r="G1207" s="3" t="s">
        <v>22</v>
      </c>
      <c r="H1207" s="3" t="s">
        <v>2601</v>
      </c>
      <c r="I1207" s="3" t="s">
        <v>2610</v>
      </c>
      <c r="J1207" s="3" t="s">
        <v>2786</v>
      </c>
      <c r="K1207" s="3" t="s">
        <v>22</v>
      </c>
      <c r="L1207" s="4">
        <v>0.16</v>
      </c>
      <c r="M1207" s="5">
        <v>0.18</v>
      </c>
      <c r="N1207" s="6">
        <v>0.0</v>
      </c>
      <c r="O1207" s="6">
        <v>0.14</v>
      </c>
      <c r="P1207" s="6">
        <v>0.13</v>
      </c>
      <c r="Q1207" s="6">
        <v>0.14</v>
      </c>
      <c r="R1207" s="6">
        <v>0.15400000000000003</v>
      </c>
    </row>
    <row r="1208" ht="15.75" customHeight="1">
      <c r="A1208" s="3">
        <v>2544.0</v>
      </c>
      <c r="B1208" s="3" t="s">
        <v>2035</v>
      </c>
      <c r="C1208" s="3" t="s">
        <v>2462</v>
      </c>
      <c r="D1208" s="3" t="s">
        <v>2601</v>
      </c>
      <c r="E1208" s="3" t="s">
        <v>2604</v>
      </c>
      <c r="F1208" s="3" t="s">
        <v>2787</v>
      </c>
      <c r="G1208" s="3" t="s">
        <v>22</v>
      </c>
      <c r="H1208" s="3" t="s">
        <v>2601</v>
      </c>
      <c r="I1208" s="3" t="s">
        <v>2606</v>
      </c>
      <c r="J1208" s="3" t="s">
        <v>2788</v>
      </c>
      <c r="K1208" s="3" t="s">
        <v>22</v>
      </c>
      <c r="L1208" s="4">
        <v>0.14</v>
      </c>
      <c r="M1208" s="5">
        <v>0.16</v>
      </c>
      <c r="N1208" s="6">
        <v>0.15</v>
      </c>
      <c r="O1208" s="6" t="s">
        <v>27</v>
      </c>
      <c r="P1208" s="6">
        <v>0.15</v>
      </c>
      <c r="Q1208" s="6">
        <v>0.15</v>
      </c>
      <c r="R1208" s="6">
        <v>0.15</v>
      </c>
    </row>
    <row r="1209" ht="15.75" customHeight="1">
      <c r="A1209" s="3">
        <v>2588.0</v>
      </c>
      <c r="B1209" s="3" t="s">
        <v>2035</v>
      </c>
      <c r="C1209" s="3" t="s">
        <v>2462</v>
      </c>
      <c r="D1209" s="3" t="s">
        <v>2601</v>
      </c>
      <c r="E1209" s="3" t="s">
        <v>2672</v>
      </c>
      <c r="F1209" s="3" t="s">
        <v>2789</v>
      </c>
      <c r="G1209" s="3" t="s">
        <v>22</v>
      </c>
      <c r="H1209" s="3" t="s">
        <v>2601</v>
      </c>
      <c r="I1209" s="3" t="s">
        <v>2674</v>
      </c>
      <c r="J1209" s="3" t="s">
        <v>2790</v>
      </c>
      <c r="K1209" s="3" t="s">
        <v>22</v>
      </c>
      <c r="L1209" s="4">
        <v>0.16</v>
      </c>
      <c r="M1209" s="5">
        <v>0.18</v>
      </c>
      <c r="N1209" s="6">
        <v>0.15</v>
      </c>
      <c r="O1209" s="6" t="s">
        <v>27</v>
      </c>
      <c r="P1209" s="6">
        <v>0.15</v>
      </c>
      <c r="Q1209" s="6">
        <v>0.15</v>
      </c>
      <c r="R1209" s="6">
        <v>0.15</v>
      </c>
    </row>
    <row r="1210" ht="15.75" customHeight="1">
      <c r="A1210" s="3">
        <v>2651.0</v>
      </c>
      <c r="B1210" s="3" t="s">
        <v>2035</v>
      </c>
      <c r="C1210" s="3" t="s">
        <v>2462</v>
      </c>
      <c r="D1210" s="3" t="s">
        <v>2601</v>
      </c>
      <c r="E1210" s="3" t="s">
        <v>2614</v>
      </c>
      <c r="F1210" s="3" t="s">
        <v>2791</v>
      </c>
      <c r="G1210" s="3" t="s">
        <v>22</v>
      </c>
      <c r="H1210" s="3" t="s">
        <v>2601</v>
      </c>
      <c r="I1210" s="3" t="s">
        <v>2616</v>
      </c>
      <c r="J1210" s="3" t="s">
        <v>2792</v>
      </c>
      <c r="K1210" s="3" t="s">
        <v>22</v>
      </c>
      <c r="L1210" s="4">
        <v>0.16</v>
      </c>
      <c r="M1210" s="5">
        <v>0.18</v>
      </c>
      <c r="N1210" s="6">
        <v>0.1268421052631579</v>
      </c>
      <c r="O1210" s="6">
        <v>0.013157894736842118</v>
      </c>
      <c r="P1210" s="6">
        <v>0.13</v>
      </c>
      <c r="Q1210" s="6">
        <v>0.14</v>
      </c>
      <c r="R1210" s="6">
        <v>0.15400000000000003</v>
      </c>
    </row>
    <row r="1211" ht="15.75" customHeight="1">
      <c r="A1211" s="3">
        <v>2654.0</v>
      </c>
      <c r="B1211" s="3" t="s">
        <v>2035</v>
      </c>
      <c r="C1211" s="3" t="s">
        <v>2462</v>
      </c>
      <c r="D1211" s="3" t="s">
        <v>2601</v>
      </c>
      <c r="E1211" s="3" t="s">
        <v>2731</v>
      </c>
      <c r="F1211" s="3" t="s">
        <v>2793</v>
      </c>
      <c r="G1211" s="3" t="s">
        <v>22</v>
      </c>
      <c r="H1211" s="3" t="s">
        <v>2601</v>
      </c>
      <c r="I1211" s="3" t="s">
        <v>2733</v>
      </c>
      <c r="J1211" s="3" t="s">
        <v>2793</v>
      </c>
      <c r="K1211" s="3" t="s">
        <v>22</v>
      </c>
      <c r="L1211" s="4">
        <v>0.16</v>
      </c>
      <c r="M1211" s="5">
        <v>0.18</v>
      </c>
      <c r="N1211" s="6">
        <v>0.15</v>
      </c>
      <c r="O1211" s="6">
        <v>0.010000000000000009</v>
      </c>
      <c r="P1211" s="6">
        <v>0.15</v>
      </c>
      <c r="Q1211" s="6">
        <v>0.15</v>
      </c>
      <c r="R1211" s="6">
        <v>0.17600000000000002</v>
      </c>
    </row>
    <row r="1212" ht="15.75" customHeight="1">
      <c r="A1212" s="3">
        <v>2681.0</v>
      </c>
      <c r="B1212" s="3" t="s">
        <v>2035</v>
      </c>
      <c r="C1212" s="3" t="s">
        <v>2462</v>
      </c>
      <c r="D1212" s="3" t="s">
        <v>2601</v>
      </c>
      <c r="E1212" s="3" t="s">
        <v>2608</v>
      </c>
      <c r="F1212" s="3" t="s">
        <v>2794</v>
      </c>
      <c r="G1212" s="3" t="s">
        <v>22</v>
      </c>
      <c r="H1212" s="3" t="s">
        <v>2601</v>
      </c>
      <c r="I1212" s="3" t="s">
        <v>2610</v>
      </c>
      <c r="J1212" s="3" t="s">
        <v>2795</v>
      </c>
      <c r="K1212" s="3" t="s">
        <v>22</v>
      </c>
      <c r="L1212" s="4">
        <v>0.18</v>
      </c>
      <c r="M1212" s="5">
        <v>0.21</v>
      </c>
      <c r="N1212" s="6">
        <v>0.15</v>
      </c>
      <c r="O1212" s="6" t="s">
        <v>27</v>
      </c>
      <c r="P1212" s="6">
        <v>0.15</v>
      </c>
      <c r="Q1212" s="6">
        <v>0.15</v>
      </c>
      <c r="R1212" s="6">
        <v>0.15</v>
      </c>
    </row>
    <row r="1213" ht="15.75" customHeight="1">
      <c r="A1213" s="3">
        <v>2682.0</v>
      </c>
      <c r="B1213" s="3" t="s">
        <v>2035</v>
      </c>
      <c r="C1213" s="3" t="s">
        <v>2462</v>
      </c>
      <c r="D1213" s="3" t="s">
        <v>2601</v>
      </c>
      <c r="E1213" s="3" t="s">
        <v>2684</v>
      </c>
      <c r="F1213" s="3" t="s">
        <v>2796</v>
      </c>
      <c r="G1213" s="3" t="s">
        <v>22</v>
      </c>
      <c r="H1213" s="3" t="s">
        <v>2601</v>
      </c>
      <c r="I1213" s="3" t="s">
        <v>2686</v>
      </c>
      <c r="J1213" s="3" t="s">
        <v>2797</v>
      </c>
      <c r="K1213" s="3" t="s">
        <v>22</v>
      </c>
      <c r="L1213" s="4">
        <v>0.16</v>
      </c>
      <c r="M1213" s="5">
        <v>0.18</v>
      </c>
      <c r="N1213" s="6">
        <v>0.12</v>
      </c>
      <c r="O1213" s="6">
        <v>0.020000000000000018</v>
      </c>
      <c r="P1213" s="6">
        <v>0.13</v>
      </c>
      <c r="Q1213" s="6">
        <v>0.14</v>
      </c>
      <c r="R1213" s="6">
        <v>0.15400000000000003</v>
      </c>
    </row>
    <row r="1214" ht="15.75" customHeight="1">
      <c r="A1214" s="3">
        <v>2683.0</v>
      </c>
      <c r="B1214" s="3" t="s">
        <v>2035</v>
      </c>
      <c r="C1214" s="3" t="s">
        <v>2462</v>
      </c>
      <c r="D1214" s="3" t="s">
        <v>2601</v>
      </c>
      <c r="E1214" s="3" t="s">
        <v>2684</v>
      </c>
      <c r="F1214" s="3" t="s">
        <v>2798</v>
      </c>
      <c r="G1214" s="3" t="s">
        <v>22</v>
      </c>
      <c r="H1214" s="3" t="s">
        <v>2601</v>
      </c>
      <c r="I1214" s="3" t="s">
        <v>2686</v>
      </c>
      <c r="J1214" s="3" t="s">
        <v>2799</v>
      </c>
      <c r="K1214" s="3" t="s">
        <v>22</v>
      </c>
      <c r="L1214" s="4">
        <v>0.16</v>
      </c>
      <c r="M1214" s="5">
        <v>0.18</v>
      </c>
      <c r="N1214" s="6">
        <v>0.12</v>
      </c>
      <c r="O1214" s="6">
        <v>0.020000000000000018</v>
      </c>
      <c r="P1214" s="6">
        <v>0.13</v>
      </c>
      <c r="Q1214" s="6">
        <v>0.14</v>
      </c>
      <c r="R1214" s="6">
        <v>0.15400000000000003</v>
      </c>
    </row>
    <row r="1215" ht="15.75" customHeight="1">
      <c r="A1215" s="3">
        <v>2691.0</v>
      </c>
      <c r="B1215" s="3" t="s">
        <v>2035</v>
      </c>
      <c r="C1215" s="3" t="s">
        <v>2462</v>
      </c>
      <c r="D1215" s="3" t="s">
        <v>2601</v>
      </c>
      <c r="E1215" s="3" t="s">
        <v>2684</v>
      </c>
      <c r="F1215" s="3" t="s">
        <v>2800</v>
      </c>
      <c r="G1215" s="3" t="s">
        <v>22</v>
      </c>
      <c r="H1215" s="3" t="s">
        <v>2601</v>
      </c>
      <c r="I1215" s="3" t="s">
        <v>2686</v>
      </c>
      <c r="J1215" s="3" t="s">
        <v>2801</v>
      </c>
      <c r="K1215" s="3" t="s">
        <v>22</v>
      </c>
      <c r="L1215" s="4">
        <v>0.16</v>
      </c>
      <c r="M1215" s="5">
        <v>0.18</v>
      </c>
      <c r="N1215" s="6">
        <v>0.12</v>
      </c>
      <c r="O1215" s="6">
        <v>0.020000000000000018</v>
      </c>
      <c r="P1215" s="6">
        <v>0.13</v>
      </c>
      <c r="Q1215" s="6">
        <v>0.14</v>
      </c>
      <c r="R1215" s="6">
        <v>0.15400000000000003</v>
      </c>
    </row>
    <row r="1216" ht="15.75" customHeight="1">
      <c r="A1216" s="3">
        <v>2698.0</v>
      </c>
      <c r="B1216" s="3" t="s">
        <v>2035</v>
      </c>
      <c r="C1216" s="3" t="s">
        <v>2462</v>
      </c>
      <c r="D1216" s="3" t="s">
        <v>2601</v>
      </c>
      <c r="E1216" s="3" t="s">
        <v>2604</v>
      </c>
      <c r="F1216" s="3" t="s">
        <v>2802</v>
      </c>
      <c r="G1216" s="3" t="s">
        <v>22</v>
      </c>
      <c r="H1216" s="3" t="s">
        <v>2601</v>
      </c>
      <c r="I1216" s="3" t="s">
        <v>2606</v>
      </c>
      <c r="J1216" s="3" t="s">
        <v>2803</v>
      </c>
      <c r="K1216" s="3" t="s">
        <v>22</v>
      </c>
      <c r="L1216" s="4">
        <v>0.18</v>
      </c>
      <c r="M1216" s="5">
        <v>0.21</v>
      </c>
      <c r="N1216" s="6">
        <v>0.12</v>
      </c>
      <c r="O1216" s="6">
        <v>0.020000000000000018</v>
      </c>
      <c r="P1216" s="6">
        <v>0.13</v>
      </c>
      <c r="Q1216" s="6">
        <v>0.14</v>
      </c>
      <c r="R1216" s="6">
        <v>0.15400000000000003</v>
      </c>
    </row>
    <row r="1217" ht="15.75" customHeight="1">
      <c r="A1217" s="3">
        <v>2699.0</v>
      </c>
      <c r="B1217" s="3" t="s">
        <v>2035</v>
      </c>
      <c r="C1217" s="3" t="s">
        <v>2462</v>
      </c>
      <c r="D1217" s="3" t="s">
        <v>2601</v>
      </c>
      <c r="E1217" s="3" t="s">
        <v>2684</v>
      </c>
      <c r="F1217" s="3" t="s">
        <v>2804</v>
      </c>
      <c r="G1217" s="3" t="s">
        <v>22</v>
      </c>
      <c r="H1217" s="3" t="s">
        <v>2601</v>
      </c>
      <c r="I1217" s="3" t="s">
        <v>2686</v>
      </c>
      <c r="J1217" s="3" t="s">
        <v>2805</v>
      </c>
      <c r="K1217" s="3" t="s">
        <v>22</v>
      </c>
      <c r="L1217" s="4">
        <v>0.16</v>
      </c>
      <c r="M1217" s="5">
        <v>0.18</v>
      </c>
      <c r="N1217" s="6">
        <v>0.1268421052631579</v>
      </c>
      <c r="O1217" s="6">
        <v>0.013157894736842118</v>
      </c>
      <c r="P1217" s="6">
        <v>0.13</v>
      </c>
      <c r="Q1217" s="6">
        <v>0.14</v>
      </c>
      <c r="R1217" s="6">
        <v>0.15400000000000003</v>
      </c>
    </row>
    <row r="1218" ht="15.75" customHeight="1">
      <c r="A1218" s="3">
        <v>2703.0</v>
      </c>
      <c r="B1218" s="3" t="s">
        <v>2035</v>
      </c>
      <c r="C1218" s="3" t="s">
        <v>2462</v>
      </c>
      <c r="D1218" s="3" t="s">
        <v>2601</v>
      </c>
      <c r="E1218" s="3" t="s">
        <v>2684</v>
      </c>
      <c r="F1218" s="3" t="s">
        <v>2806</v>
      </c>
      <c r="G1218" s="3" t="s">
        <v>22</v>
      </c>
      <c r="H1218" s="3" t="s">
        <v>2601</v>
      </c>
      <c r="I1218" s="3" t="s">
        <v>2686</v>
      </c>
      <c r="J1218" s="3" t="s">
        <v>2807</v>
      </c>
      <c r="K1218" s="3" t="s">
        <v>22</v>
      </c>
      <c r="L1218" s="4">
        <v>0.2</v>
      </c>
      <c r="M1218" s="5">
        <v>0.23</v>
      </c>
      <c r="N1218" s="6">
        <v>0.12</v>
      </c>
      <c r="O1218" s="6">
        <v>0.020000000000000018</v>
      </c>
      <c r="P1218" s="6">
        <v>0.13</v>
      </c>
      <c r="Q1218" s="6">
        <v>0.14</v>
      </c>
      <c r="R1218" s="6">
        <v>0.15400000000000003</v>
      </c>
    </row>
    <row r="1219" ht="15.75" customHeight="1">
      <c r="A1219" s="3">
        <v>2742.0</v>
      </c>
      <c r="B1219" s="3" t="s">
        <v>2035</v>
      </c>
      <c r="C1219" s="3" t="s">
        <v>2462</v>
      </c>
      <c r="D1219" s="3" t="s">
        <v>2601</v>
      </c>
      <c r="E1219" s="3" t="s">
        <v>2684</v>
      </c>
      <c r="F1219" s="3" t="s">
        <v>2808</v>
      </c>
      <c r="G1219" s="3" t="s">
        <v>22</v>
      </c>
      <c r="H1219" s="3" t="s">
        <v>2601</v>
      </c>
      <c r="I1219" s="3" t="s">
        <v>2686</v>
      </c>
      <c r="J1219" s="3" t="s">
        <v>2809</v>
      </c>
      <c r="K1219" s="3" t="s">
        <v>22</v>
      </c>
      <c r="L1219" s="4">
        <v>0.16</v>
      </c>
      <c r="M1219" s="5">
        <v>0.18</v>
      </c>
      <c r="N1219" s="6">
        <v>0.12</v>
      </c>
      <c r="O1219" s="6">
        <v>0.020000000000000018</v>
      </c>
      <c r="P1219" s="6">
        <v>0.13</v>
      </c>
      <c r="Q1219" s="6">
        <v>0.14</v>
      </c>
      <c r="R1219" s="6">
        <v>0.15400000000000003</v>
      </c>
    </row>
    <row r="1220" ht="15.75" customHeight="1">
      <c r="A1220" s="3">
        <v>3251.0</v>
      </c>
      <c r="B1220" s="3" t="s">
        <v>2035</v>
      </c>
      <c r="C1220" s="3" t="s">
        <v>2462</v>
      </c>
      <c r="D1220" s="3" t="s">
        <v>2601</v>
      </c>
      <c r="E1220" s="3" t="s">
        <v>2618</v>
      </c>
      <c r="F1220" s="3" t="s">
        <v>2810</v>
      </c>
      <c r="G1220" s="3" t="s">
        <v>22</v>
      </c>
      <c r="H1220" s="3" t="s">
        <v>2601</v>
      </c>
      <c r="I1220" s="3" t="s">
        <v>2620</v>
      </c>
      <c r="J1220" s="3" t="s">
        <v>2811</v>
      </c>
      <c r="K1220" s="3" t="s">
        <v>22</v>
      </c>
      <c r="L1220" s="4">
        <v>0.075</v>
      </c>
      <c r="M1220" s="5">
        <v>0.09</v>
      </c>
      <c r="N1220" s="6">
        <v>0.15</v>
      </c>
      <c r="O1220" s="6">
        <v>0.03</v>
      </c>
      <c r="P1220" s="6">
        <v>0.16999999999999998</v>
      </c>
      <c r="Q1220" s="6">
        <v>0.18</v>
      </c>
      <c r="R1220" s="6">
        <v>0.198</v>
      </c>
    </row>
    <row r="1221" ht="15.75" customHeight="1">
      <c r="A1221" s="3">
        <v>3390.0</v>
      </c>
      <c r="B1221" s="3" t="s">
        <v>2035</v>
      </c>
      <c r="C1221" s="3" t="s">
        <v>2462</v>
      </c>
      <c r="D1221" s="3" t="s">
        <v>2601</v>
      </c>
      <c r="E1221" s="3" t="s">
        <v>2731</v>
      </c>
      <c r="F1221" s="3" t="s">
        <v>2812</v>
      </c>
      <c r="G1221" s="3" t="s">
        <v>22</v>
      </c>
      <c r="H1221" s="3" t="s">
        <v>2601</v>
      </c>
      <c r="I1221" s="3" t="s">
        <v>2733</v>
      </c>
      <c r="J1221" s="3" t="s">
        <v>2813</v>
      </c>
      <c r="K1221" s="3" t="s">
        <v>22</v>
      </c>
      <c r="L1221" s="4">
        <v>0.14</v>
      </c>
      <c r="M1221" s="5">
        <v>0.16</v>
      </c>
      <c r="N1221" s="6">
        <v>0.12</v>
      </c>
      <c r="O1221" s="6">
        <v>0.06</v>
      </c>
      <c r="P1221" s="6">
        <v>0.16999999999999998</v>
      </c>
      <c r="Q1221" s="6">
        <v>0.18</v>
      </c>
      <c r="R1221" s="6">
        <v>0.198</v>
      </c>
    </row>
    <row r="1222" ht="15.75" customHeight="1">
      <c r="A1222" s="3">
        <v>3391.0</v>
      </c>
      <c r="B1222" s="3" t="s">
        <v>2035</v>
      </c>
      <c r="C1222" s="3" t="s">
        <v>2462</v>
      </c>
      <c r="D1222" s="3" t="s">
        <v>2601</v>
      </c>
      <c r="E1222" s="3" t="s">
        <v>2731</v>
      </c>
      <c r="F1222" s="3" t="s">
        <v>2814</v>
      </c>
      <c r="G1222" s="3" t="s">
        <v>22</v>
      </c>
      <c r="H1222" s="3" t="s">
        <v>2601</v>
      </c>
      <c r="I1222" s="3" t="s">
        <v>2733</v>
      </c>
      <c r="J1222" s="3" t="s">
        <v>2815</v>
      </c>
      <c r="K1222" s="3" t="s">
        <v>22</v>
      </c>
      <c r="L1222" s="4">
        <v>0.18</v>
      </c>
      <c r="M1222" s="5">
        <v>0.21</v>
      </c>
      <c r="N1222" s="6">
        <v>0.12</v>
      </c>
      <c r="O1222" s="6">
        <v>0.020000000000000018</v>
      </c>
      <c r="P1222" s="6">
        <v>0.13</v>
      </c>
      <c r="Q1222" s="6">
        <v>0.14</v>
      </c>
      <c r="R1222" s="6">
        <v>0.15400000000000003</v>
      </c>
    </row>
    <row r="1223" ht="15.75" customHeight="1">
      <c r="A1223" s="3">
        <v>3392.0</v>
      </c>
      <c r="B1223" s="3" t="s">
        <v>2035</v>
      </c>
      <c r="C1223" s="3" t="s">
        <v>2462</v>
      </c>
      <c r="D1223" s="3" t="s">
        <v>2601</v>
      </c>
      <c r="E1223" s="3" t="s">
        <v>2672</v>
      </c>
      <c r="F1223" s="3" t="s">
        <v>2816</v>
      </c>
      <c r="G1223" s="3" t="s">
        <v>22</v>
      </c>
      <c r="H1223" s="3" t="s">
        <v>2601</v>
      </c>
      <c r="I1223" s="3" t="s">
        <v>2674</v>
      </c>
      <c r="J1223" s="3" t="s">
        <v>2817</v>
      </c>
      <c r="K1223" s="3" t="s">
        <v>22</v>
      </c>
      <c r="L1223" s="4">
        <v>0.18</v>
      </c>
      <c r="M1223" s="5">
        <v>0.21</v>
      </c>
      <c r="N1223" s="6">
        <v>0.1268421052631579</v>
      </c>
      <c r="O1223" s="6">
        <v>0.0531578947368421</v>
      </c>
      <c r="P1223" s="6">
        <v>0.16999999999999998</v>
      </c>
      <c r="Q1223" s="6">
        <v>0.18</v>
      </c>
      <c r="R1223" s="6">
        <v>0.198</v>
      </c>
    </row>
    <row r="1224" ht="15.75" customHeight="1">
      <c r="A1224" s="3">
        <v>3393.0</v>
      </c>
      <c r="B1224" s="3" t="s">
        <v>2035</v>
      </c>
      <c r="C1224" s="3" t="s">
        <v>2462</v>
      </c>
      <c r="D1224" s="3" t="s">
        <v>2601</v>
      </c>
      <c r="E1224" s="3" t="s">
        <v>2672</v>
      </c>
      <c r="F1224" s="3" t="s">
        <v>2818</v>
      </c>
      <c r="G1224" s="3" t="s">
        <v>22</v>
      </c>
      <c r="H1224" s="3" t="s">
        <v>2601</v>
      </c>
      <c r="I1224" s="3" t="s">
        <v>2674</v>
      </c>
      <c r="J1224" s="3" t="s">
        <v>2819</v>
      </c>
      <c r="K1224" s="3" t="s">
        <v>22</v>
      </c>
      <c r="L1224" s="4">
        <v>0.16</v>
      </c>
      <c r="M1224" s="5">
        <v>0.18</v>
      </c>
      <c r="N1224" s="6">
        <v>0.12</v>
      </c>
      <c r="O1224" s="6">
        <v>0.06</v>
      </c>
      <c r="P1224" s="6">
        <v>0.16999999999999998</v>
      </c>
      <c r="Q1224" s="6">
        <v>0.18</v>
      </c>
      <c r="R1224" s="6">
        <v>0.198</v>
      </c>
    </row>
    <row r="1225" ht="15.75" customHeight="1">
      <c r="A1225" s="3">
        <v>3394.0</v>
      </c>
      <c r="B1225" s="3" t="s">
        <v>2035</v>
      </c>
      <c r="C1225" s="3" t="s">
        <v>2462</v>
      </c>
      <c r="D1225" s="3" t="s">
        <v>2601</v>
      </c>
      <c r="E1225" s="3" t="s">
        <v>2672</v>
      </c>
      <c r="F1225" s="3" t="s">
        <v>2820</v>
      </c>
      <c r="G1225" s="3" t="s">
        <v>22</v>
      </c>
      <c r="H1225" s="3" t="s">
        <v>2601</v>
      </c>
      <c r="I1225" s="3" t="s">
        <v>2674</v>
      </c>
      <c r="J1225" s="3" t="s">
        <v>2821</v>
      </c>
      <c r="K1225" s="3" t="s">
        <v>22</v>
      </c>
      <c r="L1225" s="4">
        <v>0.18</v>
      </c>
      <c r="M1225" s="5">
        <v>0.21</v>
      </c>
      <c r="N1225" s="6">
        <v>0.12</v>
      </c>
      <c r="O1225" s="6">
        <v>0.06</v>
      </c>
      <c r="P1225" s="6">
        <v>0.16999999999999998</v>
      </c>
      <c r="Q1225" s="6">
        <v>0.18</v>
      </c>
      <c r="R1225" s="6">
        <v>0.198</v>
      </c>
    </row>
    <row r="1226" ht="15.75" customHeight="1">
      <c r="A1226" s="3">
        <v>3395.0</v>
      </c>
      <c r="B1226" s="3" t="s">
        <v>2035</v>
      </c>
      <c r="C1226" s="3" t="s">
        <v>2462</v>
      </c>
      <c r="D1226" s="3" t="s">
        <v>2601</v>
      </c>
      <c r="E1226" s="3" t="s">
        <v>2672</v>
      </c>
      <c r="F1226" s="3" t="s">
        <v>2822</v>
      </c>
      <c r="G1226" s="3" t="s">
        <v>22</v>
      </c>
      <c r="H1226" s="3" t="s">
        <v>2601</v>
      </c>
      <c r="I1226" s="3" t="s">
        <v>2674</v>
      </c>
      <c r="J1226" s="3" t="s">
        <v>2823</v>
      </c>
      <c r="K1226" s="3" t="s">
        <v>22</v>
      </c>
      <c r="L1226" s="4">
        <v>0.16</v>
      </c>
      <c r="M1226" s="5">
        <v>0.18</v>
      </c>
      <c r="N1226" s="6">
        <v>0.1268421052631579</v>
      </c>
      <c r="O1226" s="6">
        <v>0.0231578947368421</v>
      </c>
      <c r="P1226" s="6">
        <v>0.13999999999999999</v>
      </c>
      <c r="Q1226" s="6">
        <v>0.15</v>
      </c>
      <c r="R1226" s="6">
        <v>0.165</v>
      </c>
    </row>
    <row r="1227" ht="15.75" customHeight="1">
      <c r="A1227" s="3">
        <v>3396.0</v>
      </c>
      <c r="B1227" s="3" t="s">
        <v>2035</v>
      </c>
      <c r="C1227" s="3" t="s">
        <v>2462</v>
      </c>
      <c r="D1227" s="3" t="s">
        <v>2601</v>
      </c>
      <c r="E1227" s="3" t="s">
        <v>2672</v>
      </c>
      <c r="F1227" s="3" t="s">
        <v>2824</v>
      </c>
      <c r="G1227" s="3" t="s">
        <v>22</v>
      </c>
      <c r="H1227" s="3" t="s">
        <v>2601</v>
      </c>
      <c r="I1227" s="3" t="s">
        <v>2674</v>
      </c>
      <c r="J1227" s="3" t="s">
        <v>2825</v>
      </c>
      <c r="K1227" s="3" t="s">
        <v>22</v>
      </c>
      <c r="L1227" s="4">
        <v>0.18</v>
      </c>
      <c r="M1227" s="5">
        <v>0.21</v>
      </c>
      <c r="N1227" s="6">
        <v>0.12</v>
      </c>
      <c r="O1227" s="6">
        <v>0.020000000000000018</v>
      </c>
      <c r="P1227" s="6">
        <v>0.13</v>
      </c>
      <c r="Q1227" s="6">
        <v>0.14</v>
      </c>
      <c r="R1227" s="6">
        <v>0.15400000000000003</v>
      </c>
    </row>
    <row r="1228" ht="15.75" customHeight="1">
      <c r="A1228" s="3">
        <v>3397.0</v>
      </c>
      <c r="B1228" s="3" t="s">
        <v>2035</v>
      </c>
      <c r="C1228" s="3" t="s">
        <v>2462</v>
      </c>
      <c r="D1228" s="3" t="s">
        <v>2601</v>
      </c>
      <c r="E1228" s="3" t="s">
        <v>2604</v>
      </c>
      <c r="F1228" s="3" t="s">
        <v>2826</v>
      </c>
      <c r="G1228" s="3" t="s">
        <v>22</v>
      </c>
      <c r="H1228" s="3" t="s">
        <v>2601</v>
      </c>
      <c r="I1228" s="3" t="s">
        <v>2606</v>
      </c>
      <c r="J1228" s="3" t="s">
        <v>2827</v>
      </c>
      <c r="K1228" s="3" t="s">
        <v>22</v>
      </c>
      <c r="L1228" s="4">
        <v>0.2</v>
      </c>
      <c r="M1228" s="5">
        <v>0.23</v>
      </c>
      <c r="N1228" s="6">
        <v>0.1268421052631579</v>
      </c>
      <c r="O1228" s="6">
        <v>0.0531578947368421</v>
      </c>
      <c r="P1228" s="6">
        <v>0.16999999999999998</v>
      </c>
      <c r="Q1228" s="6">
        <v>0.18</v>
      </c>
      <c r="R1228" s="6">
        <v>0.198</v>
      </c>
    </row>
    <row r="1229" ht="15.75" customHeight="1">
      <c r="A1229" s="3">
        <v>3398.0</v>
      </c>
      <c r="B1229" s="3" t="s">
        <v>2035</v>
      </c>
      <c r="C1229" s="3" t="s">
        <v>2462</v>
      </c>
      <c r="D1229" s="3" t="s">
        <v>2601</v>
      </c>
      <c r="E1229" s="3" t="s">
        <v>2604</v>
      </c>
      <c r="F1229" s="3" t="s">
        <v>2828</v>
      </c>
      <c r="G1229" s="3" t="s">
        <v>22</v>
      </c>
      <c r="H1229" s="3" t="s">
        <v>2601</v>
      </c>
      <c r="I1229" s="3" t="s">
        <v>2606</v>
      </c>
      <c r="J1229" s="3" t="s">
        <v>2829</v>
      </c>
      <c r="K1229" s="3" t="s">
        <v>22</v>
      </c>
      <c r="L1229" s="4">
        <v>0.2</v>
      </c>
      <c r="M1229" s="5">
        <v>0.23</v>
      </c>
      <c r="N1229" s="6">
        <v>0.1268421052631579</v>
      </c>
      <c r="O1229" s="6">
        <v>0.03315789473684211</v>
      </c>
      <c r="P1229" s="6">
        <v>0.15</v>
      </c>
      <c r="Q1229" s="6">
        <v>0.16</v>
      </c>
      <c r="R1229" s="6">
        <v>0.17600000000000002</v>
      </c>
    </row>
    <row r="1230" ht="15.75" customHeight="1">
      <c r="A1230" s="3">
        <v>3399.0</v>
      </c>
      <c r="B1230" s="3" t="s">
        <v>2035</v>
      </c>
      <c r="C1230" s="3" t="s">
        <v>2462</v>
      </c>
      <c r="D1230" s="3" t="s">
        <v>2601</v>
      </c>
      <c r="E1230" s="3" t="s">
        <v>2618</v>
      </c>
      <c r="F1230" s="3" t="s">
        <v>2830</v>
      </c>
      <c r="G1230" s="3" t="s">
        <v>22</v>
      </c>
      <c r="H1230" s="3" t="s">
        <v>2601</v>
      </c>
      <c r="I1230" s="3" t="s">
        <v>2620</v>
      </c>
      <c r="J1230" s="3" t="s">
        <v>2831</v>
      </c>
      <c r="K1230" s="3" t="s">
        <v>22</v>
      </c>
      <c r="L1230" s="4">
        <v>0.14</v>
      </c>
      <c r="M1230" s="5">
        <v>0.16</v>
      </c>
      <c r="N1230" s="6">
        <v>0.12</v>
      </c>
      <c r="O1230" s="6">
        <v>0.06</v>
      </c>
      <c r="P1230" s="6">
        <v>0.16999999999999998</v>
      </c>
      <c r="Q1230" s="6">
        <v>0.18</v>
      </c>
      <c r="R1230" s="6">
        <v>0.198</v>
      </c>
    </row>
    <row r="1231" ht="15.75" customHeight="1">
      <c r="A1231" s="3">
        <v>3400.0</v>
      </c>
      <c r="B1231" s="3" t="s">
        <v>2035</v>
      </c>
      <c r="C1231" s="3" t="s">
        <v>2462</v>
      </c>
      <c r="D1231" s="3" t="s">
        <v>2601</v>
      </c>
      <c r="E1231" s="3" t="s">
        <v>2618</v>
      </c>
      <c r="F1231" s="3" t="s">
        <v>2832</v>
      </c>
      <c r="G1231" s="3" t="s">
        <v>22</v>
      </c>
      <c r="H1231" s="3" t="s">
        <v>2601</v>
      </c>
      <c r="I1231" s="3" t="s">
        <v>2620</v>
      </c>
      <c r="J1231" s="3" t="s">
        <v>2833</v>
      </c>
      <c r="K1231" s="3" t="s">
        <v>22</v>
      </c>
      <c r="L1231" s="4">
        <v>0.18</v>
      </c>
      <c r="M1231" s="5">
        <v>0.21</v>
      </c>
      <c r="N1231" s="6">
        <v>0.15</v>
      </c>
      <c r="O1231" s="6">
        <v>0.05000000000000002</v>
      </c>
      <c r="P1231" s="6">
        <v>0.19</v>
      </c>
      <c r="Q1231" s="6">
        <v>0.2</v>
      </c>
      <c r="R1231" s="6">
        <v>0.22000000000000003</v>
      </c>
    </row>
    <row r="1232" ht="15.75" customHeight="1">
      <c r="A1232" s="3">
        <v>3401.0</v>
      </c>
      <c r="B1232" s="3" t="s">
        <v>2035</v>
      </c>
      <c r="C1232" s="3" t="s">
        <v>2462</v>
      </c>
      <c r="D1232" s="3" t="s">
        <v>2601</v>
      </c>
      <c r="E1232" s="3" t="s">
        <v>2634</v>
      </c>
      <c r="F1232" s="3" t="s">
        <v>2834</v>
      </c>
      <c r="G1232" s="3" t="s">
        <v>22</v>
      </c>
      <c r="H1232" s="3" t="s">
        <v>2601</v>
      </c>
      <c r="I1232" s="3" t="s">
        <v>2636</v>
      </c>
      <c r="J1232" s="3" t="s">
        <v>2835</v>
      </c>
      <c r="K1232" s="3" t="s">
        <v>22</v>
      </c>
      <c r="L1232" s="4">
        <v>0.18</v>
      </c>
      <c r="M1232" s="5">
        <v>0.21</v>
      </c>
      <c r="N1232" s="6">
        <v>0.12</v>
      </c>
      <c r="O1232" s="6">
        <v>0.020000000000000018</v>
      </c>
      <c r="P1232" s="6">
        <v>0.13</v>
      </c>
      <c r="Q1232" s="6">
        <v>0.14</v>
      </c>
      <c r="R1232" s="6">
        <v>0.15400000000000003</v>
      </c>
    </row>
    <row r="1233" ht="15.75" customHeight="1">
      <c r="A1233" s="3">
        <v>3403.0</v>
      </c>
      <c r="B1233" s="3" t="s">
        <v>2035</v>
      </c>
      <c r="C1233" s="3" t="s">
        <v>2462</v>
      </c>
      <c r="D1233" s="3" t="s">
        <v>2601</v>
      </c>
      <c r="E1233" s="3" t="s">
        <v>2684</v>
      </c>
      <c r="F1233" s="3" t="s">
        <v>2836</v>
      </c>
      <c r="G1233" s="3" t="s">
        <v>22</v>
      </c>
      <c r="H1233" s="3" t="s">
        <v>2601</v>
      </c>
      <c r="I1233" s="3" t="s">
        <v>2686</v>
      </c>
      <c r="J1233" s="3" t="s">
        <v>2837</v>
      </c>
      <c r="K1233" s="3" t="s">
        <v>22</v>
      </c>
      <c r="L1233" s="4">
        <v>0.2</v>
      </c>
      <c r="M1233" s="5">
        <v>0.23</v>
      </c>
      <c r="N1233" s="6">
        <v>0.15</v>
      </c>
      <c r="O1233" s="6">
        <v>0.03</v>
      </c>
      <c r="P1233" s="6">
        <v>0.16999999999999998</v>
      </c>
      <c r="Q1233" s="6">
        <v>0.18</v>
      </c>
      <c r="R1233" s="6">
        <v>0.198</v>
      </c>
    </row>
    <row r="1234" ht="15.75" customHeight="1">
      <c r="A1234" s="3">
        <v>3407.0</v>
      </c>
      <c r="B1234" s="3" t="s">
        <v>2035</v>
      </c>
      <c r="C1234" s="3" t="s">
        <v>2462</v>
      </c>
      <c r="D1234" s="3" t="s">
        <v>2601</v>
      </c>
      <c r="E1234" s="3" t="s">
        <v>2604</v>
      </c>
      <c r="F1234" s="3" t="s">
        <v>2838</v>
      </c>
      <c r="G1234" s="3" t="s">
        <v>22</v>
      </c>
      <c r="H1234" s="3" t="s">
        <v>2601</v>
      </c>
      <c r="I1234" s="3" t="s">
        <v>2606</v>
      </c>
      <c r="J1234" s="3" t="s">
        <v>2839</v>
      </c>
      <c r="K1234" s="3" t="s">
        <v>22</v>
      </c>
      <c r="L1234" s="4">
        <v>0.2</v>
      </c>
      <c r="M1234" s="5">
        <v>0.23</v>
      </c>
      <c r="N1234" s="6">
        <v>0.1</v>
      </c>
      <c r="O1234" s="6">
        <v>0.04000000000000001</v>
      </c>
      <c r="P1234" s="6">
        <v>0.13</v>
      </c>
      <c r="Q1234" s="6">
        <v>0.14</v>
      </c>
      <c r="R1234" s="6">
        <v>0.15400000000000003</v>
      </c>
    </row>
    <row r="1235" ht="15.75" customHeight="1">
      <c r="A1235" s="3">
        <v>3414.0</v>
      </c>
      <c r="B1235" s="3" t="s">
        <v>2035</v>
      </c>
      <c r="C1235" s="3" t="s">
        <v>2462</v>
      </c>
      <c r="D1235" s="3" t="s">
        <v>2601</v>
      </c>
      <c r="E1235" s="3" t="s">
        <v>2618</v>
      </c>
      <c r="F1235" s="3" t="s">
        <v>2840</v>
      </c>
      <c r="G1235" s="3" t="s">
        <v>22</v>
      </c>
      <c r="H1235" s="3" t="s">
        <v>2601</v>
      </c>
      <c r="I1235" s="3" t="s">
        <v>2620</v>
      </c>
      <c r="J1235" s="3" t="s">
        <v>2841</v>
      </c>
      <c r="K1235" s="3" t="s">
        <v>22</v>
      </c>
      <c r="L1235" s="4">
        <v>0.14</v>
      </c>
      <c r="M1235" s="5">
        <v>0.16</v>
      </c>
      <c r="N1235" s="6">
        <v>0.12</v>
      </c>
      <c r="O1235" s="6">
        <v>0.020000000000000018</v>
      </c>
      <c r="P1235" s="6">
        <v>0.13</v>
      </c>
      <c r="Q1235" s="6">
        <v>0.14</v>
      </c>
      <c r="R1235" s="6">
        <v>0.15400000000000003</v>
      </c>
    </row>
    <row r="1236" ht="15.75" customHeight="1">
      <c r="A1236" s="3">
        <v>3415.0</v>
      </c>
      <c r="B1236" s="3" t="s">
        <v>2035</v>
      </c>
      <c r="C1236" s="3" t="s">
        <v>2462</v>
      </c>
      <c r="D1236" s="3" t="s">
        <v>2601</v>
      </c>
      <c r="E1236" s="3" t="s">
        <v>2608</v>
      </c>
      <c r="F1236" s="3" t="s">
        <v>2842</v>
      </c>
      <c r="G1236" s="3" t="s">
        <v>22</v>
      </c>
      <c r="H1236" s="3" t="s">
        <v>2601</v>
      </c>
      <c r="I1236" s="3" t="s">
        <v>2610</v>
      </c>
      <c r="J1236" s="3" t="s">
        <v>2843</v>
      </c>
      <c r="K1236" s="3" t="s">
        <v>22</v>
      </c>
      <c r="L1236" s="4">
        <v>0.17</v>
      </c>
      <c r="M1236" s="5">
        <v>0.2</v>
      </c>
      <c r="N1236" s="6">
        <v>0.15</v>
      </c>
      <c r="O1236" s="6" t="s">
        <v>27</v>
      </c>
      <c r="P1236" s="6">
        <v>0.15</v>
      </c>
      <c r="Q1236" s="6">
        <v>0.15</v>
      </c>
      <c r="R1236" s="6">
        <v>0.15</v>
      </c>
    </row>
    <row r="1237" ht="15.75" customHeight="1">
      <c r="A1237" s="3">
        <v>3418.0</v>
      </c>
      <c r="B1237" s="3" t="s">
        <v>2035</v>
      </c>
      <c r="C1237" s="3" t="s">
        <v>2462</v>
      </c>
      <c r="D1237" s="3" t="s">
        <v>2601</v>
      </c>
      <c r="E1237" s="3" t="s">
        <v>2672</v>
      </c>
      <c r="F1237" s="3" t="s">
        <v>2844</v>
      </c>
      <c r="G1237" s="3" t="s">
        <v>22</v>
      </c>
      <c r="H1237" s="3" t="s">
        <v>2601</v>
      </c>
      <c r="I1237" s="3" t="s">
        <v>2674</v>
      </c>
      <c r="J1237" s="3" t="s">
        <v>2845</v>
      </c>
      <c r="K1237" s="3" t="s">
        <v>22</v>
      </c>
      <c r="L1237" s="4">
        <v>0.18</v>
      </c>
      <c r="M1237" s="5">
        <v>0.21</v>
      </c>
      <c r="N1237" s="6">
        <v>0.15</v>
      </c>
      <c r="O1237" s="6" t="s">
        <v>27</v>
      </c>
      <c r="P1237" s="6">
        <v>0.15</v>
      </c>
      <c r="Q1237" s="6">
        <v>0.15</v>
      </c>
      <c r="R1237" s="6">
        <v>0.15</v>
      </c>
    </row>
    <row r="1238" ht="15.75" customHeight="1">
      <c r="A1238" s="3">
        <v>3444.0</v>
      </c>
      <c r="B1238" s="3" t="s">
        <v>2035</v>
      </c>
      <c r="C1238" s="3" t="s">
        <v>2462</v>
      </c>
      <c r="D1238" s="3" t="s">
        <v>2601</v>
      </c>
      <c r="E1238" s="3" t="s">
        <v>2672</v>
      </c>
      <c r="F1238" s="3" t="s">
        <v>2846</v>
      </c>
      <c r="G1238" s="3" t="s">
        <v>22</v>
      </c>
      <c r="H1238" s="3" t="s">
        <v>2601</v>
      </c>
      <c r="I1238" s="3" t="s">
        <v>2674</v>
      </c>
      <c r="J1238" s="3" t="s">
        <v>2847</v>
      </c>
      <c r="K1238" s="3" t="s">
        <v>22</v>
      </c>
      <c r="L1238" s="4">
        <v>0.16</v>
      </c>
      <c r="M1238" s="5">
        <v>0.18</v>
      </c>
      <c r="N1238" s="6">
        <v>0.12</v>
      </c>
      <c r="O1238" s="6">
        <v>0.020000000000000018</v>
      </c>
      <c r="P1238" s="6">
        <v>0.13</v>
      </c>
      <c r="Q1238" s="6">
        <v>0.14</v>
      </c>
      <c r="R1238" s="6">
        <v>0.15400000000000003</v>
      </c>
    </row>
    <row r="1239" ht="15.75" customHeight="1">
      <c r="A1239" s="3">
        <v>3445.0</v>
      </c>
      <c r="B1239" s="3" t="s">
        <v>2035</v>
      </c>
      <c r="C1239" s="3" t="s">
        <v>2462</v>
      </c>
      <c r="D1239" s="3" t="s">
        <v>2601</v>
      </c>
      <c r="E1239" s="3" t="s">
        <v>2672</v>
      </c>
      <c r="F1239" s="3" t="s">
        <v>2848</v>
      </c>
      <c r="G1239" s="3" t="s">
        <v>22</v>
      </c>
      <c r="H1239" s="3" t="s">
        <v>2601</v>
      </c>
      <c r="I1239" s="3" t="s">
        <v>2674</v>
      </c>
      <c r="J1239" s="3" t="s">
        <v>2849</v>
      </c>
      <c r="K1239" s="3" t="s">
        <v>22</v>
      </c>
      <c r="L1239" s="4">
        <v>0.16</v>
      </c>
      <c r="M1239" s="5">
        <v>0.18</v>
      </c>
      <c r="N1239" s="6">
        <v>0.135</v>
      </c>
      <c r="O1239" s="6">
        <v>0.024999999999999994</v>
      </c>
      <c r="P1239" s="6">
        <v>0.15</v>
      </c>
      <c r="Q1239" s="6">
        <v>0.16</v>
      </c>
      <c r="R1239" s="6">
        <v>0.17600000000000002</v>
      </c>
    </row>
    <row r="1240" ht="15.75" customHeight="1">
      <c r="A1240" s="3">
        <v>3446.0</v>
      </c>
      <c r="B1240" s="3" t="s">
        <v>2035</v>
      </c>
      <c r="C1240" s="3" t="s">
        <v>2462</v>
      </c>
      <c r="D1240" s="3" t="s">
        <v>2601</v>
      </c>
      <c r="E1240" s="3" t="s">
        <v>2672</v>
      </c>
      <c r="F1240" s="3" t="s">
        <v>2850</v>
      </c>
      <c r="G1240" s="3" t="s">
        <v>22</v>
      </c>
      <c r="H1240" s="3" t="s">
        <v>2601</v>
      </c>
      <c r="I1240" s="3" t="s">
        <v>2674</v>
      </c>
      <c r="J1240" s="3" t="s">
        <v>2851</v>
      </c>
      <c r="K1240" s="3" t="s">
        <v>22</v>
      </c>
      <c r="L1240" s="4">
        <v>0.18</v>
      </c>
      <c r="M1240" s="5">
        <v>0.21</v>
      </c>
      <c r="N1240" s="6">
        <v>0.15</v>
      </c>
      <c r="O1240" s="6">
        <v>0.03</v>
      </c>
      <c r="P1240" s="6">
        <v>0.16999999999999998</v>
      </c>
      <c r="Q1240" s="6">
        <v>0.18</v>
      </c>
      <c r="R1240" s="6">
        <v>0.198</v>
      </c>
    </row>
    <row r="1241" ht="15.75" customHeight="1">
      <c r="A1241" s="3">
        <v>3448.0</v>
      </c>
      <c r="B1241" s="3" t="s">
        <v>2035</v>
      </c>
      <c r="C1241" s="3" t="s">
        <v>2462</v>
      </c>
      <c r="D1241" s="3" t="s">
        <v>2601</v>
      </c>
      <c r="E1241" s="3" t="s">
        <v>2604</v>
      </c>
      <c r="F1241" s="3" t="s">
        <v>2852</v>
      </c>
      <c r="G1241" s="3" t="s">
        <v>22</v>
      </c>
      <c r="H1241" s="3" t="s">
        <v>2601</v>
      </c>
      <c r="I1241" s="3" t="s">
        <v>2606</v>
      </c>
      <c r="J1241" s="3" t="s">
        <v>2853</v>
      </c>
      <c r="K1241" s="3" t="s">
        <v>22</v>
      </c>
      <c r="L1241" s="4">
        <v>0.2</v>
      </c>
      <c r="M1241" s="5">
        <v>0.23</v>
      </c>
      <c r="N1241" s="6">
        <v>0.12</v>
      </c>
      <c r="O1241" s="6">
        <v>0.06</v>
      </c>
      <c r="P1241" s="6">
        <v>0.16999999999999998</v>
      </c>
      <c r="Q1241" s="6">
        <v>0.18</v>
      </c>
      <c r="R1241" s="6">
        <v>0.198</v>
      </c>
    </row>
    <row r="1242" ht="15.75" customHeight="1">
      <c r="A1242" s="3">
        <v>3449.0</v>
      </c>
      <c r="B1242" s="3" t="s">
        <v>2035</v>
      </c>
      <c r="C1242" s="3" t="s">
        <v>2462</v>
      </c>
      <c r="D1242" s="3" t="s">
        <v>2601</v>
      </c>
      <c r="E1242" s="3" t="s">
        <v>2604</v>
      </c>
      <c r="F1242" s="3" t="s">
        <v>2854</v>
      </c>
      <c r="G1242" s="3" t="s">
        <v>22</v>
      </c>
      <c r="H1242" s="3" t="s">
        <v>2601</v>
      </c>
      <c r="I1242" s="3" t="s">
        <v>2606</v>
      </c>
      <c r="J1242" s="3" t="s">
        <v>2855</v>
      </c>
      <c r="K1242" s="3" t="s">
        <v>22</v>
      </c>
      <c r="L1242" s="4">
        <v>0.2</v>
      </c>
      <c r="M1242" s="5">
        <v>0.23</v>
      </c>
      <c r="N1242" s="6">
        <v>0.13944444444444448</v>
      </c>
      <c r="O1242" s="6">
        <v>0.02055555555555552</v>
      </c>
      <c r="P1242" s="6">
        <v>0.15</v>
      </c>
      <c r="Q1242" s="6">
        <v>0.16</v>
      </c>
      <c r="R1242" s="6">
        <v>0.17600000000000002</v>
      </c>
    </row>
    <row r="1243" ht="15.75" customHeight="1">
      <c r="A1243" s="3">
        <v>3456.0</v>
      </c>
      <c r="B1243" s="3" t="s">
        <v>2035</v>
      </c>
      <c r="C1243" s="3" t="s">
        <v>2462</v>
      </c>
      <c r="D1243" s="3" t="s">
        <v>2601</v>
      </c>
      <c r="E1243" s="3" t="s">
        <v>2672</v>
      </c>
      <c r="F1243" s="3" t="s">
        <v>2856</v>
      </c>
      <c r="G1243" s="3" t="s">
        <v>22</v>
      </c>
      <c r="H1243" s="3" t="s">
        <v>2601</v>
      </c>
      <c r="I1243" s="3" t="s">
        <v>2674</v>
      </c>
      <c r="J1243" s="3" t="s">
        <v>2857</v>
      </c>
      <c r="K1243" s="3" t="s">
        <v>22</v>
      </c>
      <c r="L1243" s="4">
        <v>0.18</v>
      </c>
      <c r="M1243" s="5">
        <v>0.21</v>
      </c>
      <c r="N1243" s="6">
        <v>0.13944444444444448</v>
      </c>
      <c r="O1243" s="6">
        <v>0.04055555555555551</v>
      </c>
      <c r="P1243" s="6">
        <v>0.16999999999999998</v>
      </c>
      <c r="Q1243" s="6">
        <v>0.18</v>
      </c>
      <c r="R1243" s="6">
        <v>0.198</v>
      </c>
    </row>
    <row r="1244" ht="15.75" customHeight="1">
      <c r="A1244" s="3">
        <v>3493.0</v>
      </c>
      <c r="B1244" s="3" t="s">
        <v>2035</v>
      </c>
      <c r="C1244" s="3" t="s">
        <v>2462</v>
      </c>
      <c r="D1244" s="3" t="s">
        <v>2601</v>
      </c>
      <c r="E1244" s="3" t="s">
        <v>2618</v>
      </c>
      <c r="F1244" s="3" t="s">
        <v>2858</v>
      </c>
      <c r="G1244" s="3" t="s">
        <v>22</v>
      </c>
      <c r="H1244" s="3" t="s">
        <v>2601</v>
      </c>
      <c r="I1244" s="3" t="s">
        <v>2620</v>
      </c>
      <c r="J1244" s="3" t="s">
        <v>2859</v>
      </c>
      <c r="K1244" s="3" t="s">
        <v>22</v>
      </c>
      <c r="L1244" s="4">
        <v>0.1</v>
      </c>
      <c r="M1244" s="5">
        <v>0.12</v>
      </c>
      <c r="N1244" s="6">
        <v>0.15</v>
      </c>
      <c r="O1244" s="6">
        <v>0.010000000000000009</v>
      </c>
      <c r="P1244" s="6">
        <v>0.15</v>
      </c>
      <c r="Q1244" s="6">
        <v>0.15</v>
      </c>
      <c r="R1244" s="6">
        <v>0.17600000000000002</v>
      </c>
    </row>
    <row r="1245" ht="15.75" customHeight="1">
      <c r="A1245" s="3">
        <v>319.0</v>
      </c>
      <c r="B1245" s="3" t="s">
        <v>2860</v>
      </c>
      <c r="C1245" s="3" t="s">
        <v>2861</v>
      </c>
      <c r="D1245" s="3" t="s">
        <v>2862</v>
      </c>
      <c r="E1245" s="3" t="s">
        <v>2863</v>
      </c>
      <c r="F1245" s="3" t="s">
        <v>2864</v>
      </c>
      <c r="G1245" s="3" t="s">
        <v>22</v>
      </c>
      <c r="H1245" s="3" t="s">
        <v>2865</v>
      </c>
      <c r="I1245" s="3" t="s">
        <v>2866</v>
      </c>
      <c r="J1245" s="3" t="s">
        <v>2867</v>
      </c>
      <c r="K1245" s="3" t="s">
        <v>22</v>
      </c>
      <c r="L1245" s="4">
        <v>0.16</v>
      </c>
      <c r="M1245" s="5">
        <v>0.18</v>
      </c>
      <c r="N1245" s="6">
        <v>0.13944444444444448</v>
      </c>
      <c r="O1245" s="6">
        <v>0.04055555555555551</v>
      </c>
      <c r="P1245" s="6">
        <v>0.16999999999999998</v>
      </c>
      <c r="Q1245" s="6">
        <v>0.18</v>
      </c>
      <c r="R1245" s="6">
        <v>0.198</v>
      </c>
    </row>
    <row r="1246" ht="15.75" customHeight="1">
      <c r="A1246" s="3">
        <v>1071.0</v>
      </c>
      <c r="B1246" s="3" t="s">
        <v>2860</v>
      </c>
      <c r="C1246" s="3" t="s">
        <v>2861</v>
      </c>
      <c r="D1246" s="3" t="s">
        <v>2862</v>
      </c>
      <c r="E1246" s="3" t="s">
        <v>2868</v>
      </c>
      <c r="F1246" s="3" t="s">
        <v>2869</v>
      </c>
      <c r="G1246" s="3" t="s">
        <v>22</v>
      </c>
      <c r="H1246" s="3" t="s">
        <v>2865</v>
      </c>
      <c r="I1246" s="3" t="s">
        <v>2870</v>
      </c>
      <c r="J1246" s="3" t="s">
        <v>2871</v>
      </c>
      <c r="K1246" s="3" t="s">
        <v>22</v>
      </c>
      <c r="L1246" s="4">
        <v>0.14</v>
      </c>
      <c r="M1246" s="5">
        <v>0.16</v>
      </c>
      <c r="N1246" s="6">
        <v>0.15</v>
      </c>
      <c r="O1246" s="6" t="s">
        <v>27</v>
      </c>
      <c r="P1246" s="6">
        <v>0.15</v>
      </c>
      <c r="Q1246" s="6">
        <v>0.15</v>
      </c>
      <c r="R1246" s="6">
        <v>0.15</v>
      </c>
    </row>
    <row r="1247" ht="15.75" customHeight="1">
      <c r="A1247" s="3">
        <v>1075.0</v>
      </c>
      <c r="B1247" s="3" t="s">
        <v>2860</v>
      </c>
      <c r="C1247" s="3" t="s">
        <v>2861</v>
      </c>
      <c r="D1247" s="3" t="s">
        <v>2862</v>
      </c>
      <c r="E1247" s="3" t="s">
        <v>2868</v>
      </c>
      <c r="F1247" s="3" t="s">
        <v>2872</v>
      </c>
      <c r="G1247" s="3" t="s">
        <v>22</v>
      </c>
      <c r="H1247" s="3" t="s">
        <v>2865</v>
      </c>
      <c r="I1247" s="3" t="s">
        <v>2870</v>
      </c>
      <c r="J1247" s="3" t="s">
        <v>2873</v>
      </c>
      <c r="K1247" s="3" t="s">
        <v>22</v>
      </c>
      <c r="L1247" s="4">
        <v>0.14</v>
      </c>
      <c r="M1247" s="5">
        <v>0.16</v>
      </c>
      <c r="N1247" s="6">
        <v>0.12</v>
      </c>
      <c r="O1247" s="6">
        <v>0.020000000000000018</v>
      </c>
      <c r="P1247" s="6">
        <v>0.13</v>
      </c>
      <c r="Q1247" s="6">
        <v>0.14</v>
      </c>
      <c r="R1247" s="6">
        <v>0.15400000000000003</v>
      </c>
    </row>
    <row r="1248" ht="15.75" customHeight="1">
      <c r="A1248" s="3">
        <v>1076.0</v>
      </c>
      <c r="B1248" s="3" t="s">
        <v>2860</v>
      </c>
      <c r="C1248" s="3" t="s">
        <v>2861</v>
      </c>
      <c r="D1248" s="3" t="s">
        <v>2862</v>
      </c>
      <c r="E1248" s="3" t="s">
        <v>2868</v>
      </c>
      <c r="F1248" s="3" t="s">
        <v>2874</v>
      </c>
      <c r="G1248" s="3" t="s">
        <v>22</v>
      </c>
      <c r="H1248" s="3" t="s">
        <v>2865</v>
      </c>
      <c r="I1248" s="3" t="s">
        <v>2870</v>
      </c>
      <c r="J1248" s="3" t="s">
        <v>2875</v>
      </c>
      <c r="K1248" s="3" t="s">
        <v>22</v>
      </c>
      <c r="L1248" s="4">
        <v>0.14</v>
      </c>
      <c r="M1248" s="5">
        <v>0.16</v>
      </c>
      <c r="N1248" s="6">
        <v>0.15</v>
      </c>
      <c r="O1248" s="6" t="s">
        <v>27</v>
      </c>
      <c r="P1248" s="6">
        <v>0.15</v>
      </c>
      <c r="Q1248" s="6">
        <v>0.15</v>
      </c>
      <c r="R1248" s="6">
        <v>0.15</v>
      </c>
    </row>
    <row r="1249" ht="15.75" customHeight="1">
      <c r="A1249" s="3">
        <v>1078.0</v>
      </c>
      <c r="B1249" s="3" t="s">
        <v>2860</v>
      </c>
      <c r="C1249" s="3" t="s">
        <v>2861</v>
      </c>
      <c r="D1249" s="3" t="s">
        <v>2862</v>
      </c>
      <c r="E1249" s="3" t="s">
        <v>2876</v>
      </c>
      <c r="F1249" s="3" t="s">
        <v>2877</v>
      </c>
      <c r="G1249" s="3" t="s">
        <v>22</v>
      </c>
      <c r="H1249" s="3" t="s">
        <v>2865</v>
      </c>
      <c r="I1249" s="3" t="s">
        <v>2878</v>
      </c>
      <c r="J1249" s="3" t="s">
        <v>2879</v>
      </c>
      <c r="K1249" s="3" t="s">
        <v>22</v>
      </c>
      <c r="L1249" s="4">
        <v>0.14</v>
      </c>
      <c r="M1249" s="5">
        <v>0.16</v>
      </c>
      <c r="N1249" s="6">
        <v>0.07</v>
      </c>
      <c r="O1249" s="6">
        <v>0.07</v>
      </c>
      <c r="P1249" s="6">
        <v>0.13</v>
      </c>
      <c r="Q1249" s="6">
        <v>0.14</v>
      </c>
      <c r="R1249" s="6">
        <v>0.15400000000000003</v>
      </c>
    </row>
    <row r="1250" ht="15.75" customHeight="1">
      <c r="A1250" s="3">
        <v>1079.0</v>
      </c>
      <c r="B1250" s="3" t="s">
        <v>2860</v>
      </c>
      <c r="C1250" s="3" t="s">
        <v>2861</v>
      </c>
      <c r="D1250" s="3" t="s">
        <v>2862</v>
      </c>
      <c r="E1250" s="3" t="s">
        <v>2876</v>
      </c>
      <c r="F1250" s="3" t="s">
        <v>2880</v>
      </c>
      <c r="G1250" s="3" t="s">
        <v>22</v>
      </c>
      <c r="H1250" s="3" t="s">
        <v>2865</v>
      </c>
      <c r="I1250" s="3" t="s">
        <v>2878</v>
      </c>
      <c r="J1250" s="3" t="s">
        <v>2881</v>
      </c>
      <c r="K1250" s="3" t="s">
        <v>22</v>
      </c>
      <c r="L1250" s="4">
        <v>0.14</v>
      </c>
      <c r="M1250" s="5">
        <v>0.16</v>
      </c>
      <c r="N1250" s="6">
        <v>0.15</v>
      </c>
      <c r="O1250" s="6">
        <v>0.010000000000000009</v>
      </c>
      <c r="P1250" s="6">
        <v>0.15</v>
      </c>
      <c r="Q1250" s="6">
        <v>0.15</v>
      </c>
      <c r="R1250" s="6">
        <v>0.17600000000000002</v>
      </c>
    </row>
    <row r="1251" ht="15.75" customHeight="1">
      <c r="A1251" s="3">
        <v>1084.0</v>
      </c>
      <c r="B1251" s="3" t="s">
        <v>2860</v>
      </c>
      <c r="C1251" s="3" t="s">
        <v>2861</v>
      </c>
      <c r="D1251" s="3" t="s">
        <v>2862</v>
      </c>
      <c r="E1251" s="3" t="s">
        <v>2882</v>
      </c>
      <c r="F1251" s="3" t="s">
        <v>2883</v>
      </c>
      <c r="G1251" s="3" t="s">
        <v>22</v>
      </c>
      <c r="H1251" s="3" t="s">
        <v>2865</v>
      </c>
      <c r="I1251" s="3" t="s">
        <v>2884</v>
      </c>
      <c r="J1251" s="3" t="s">
        <v>2885</v>
      </c>
      <c r="K1251" s="3" t="s">
        <v>22</v>
      </c>
      <c r="L1251" s="4">
        <v>0.16</v>
      </c>
      <c r="M1251" s="5">
        <v>0.18</v>
      </c>
      <c r="N1251" s="6">
        <v>0.15</v>
      </c>
      <c r="O1251" s="6" t="s">
        <v>27</v>
      </c>
      <c r="P1251" s="6">
        <v>0.15</v>
      </c>
      <c r="Q1251" s="6">
        <v>0.15</v>
      </c>
      <c r="R1251" s="6">
        <v>0.15</v>
      </c>
    </row>
    <row r="1252" ht="15.75" customHeight="1">
      <c r="A1252" s="3">
        <v>1097.0</v>
      </c>
      <c r="B1252" s="3" t="s">
        <v>2860</v>
      </c>
      <c r="C1252" s="3" t="s">
        <v>2861</v>
      </c>
      <c r="D1252" s="3" t="s">
        <v>2862</v>
      </c>
      <c r="E1252" s="3" t="s">
        <v>2868</v>
      </c>
      <c r="F1252" s="3" t="s">
        <v>2886</v>
      </c>
      <c r="G1252" s="3" t="s">
        <v>22</v>
      </c>
      <c r="H1252" s="3" t="s">
        <v>2865</v>
      </c>
      <c r="I1252" s="3" t="s">
        <v>2870</v>
      </c>
      <c r="J1252" s="3" t="s">
        <v>2887</v>
      </c>
      <c r="K1252" s="3" t="s">
        <v>22</v>
      </c>
      <c r="L1252" s="4">
        <v>0.14</v>
      </c>
      <c r="M1252" s="5">
        <v>0.16</v>
      </c>
      <c r="N1252" s="6">
        <v>0.0</v>
      </c>
      <c r="O1252" s="6">
        <v>0.14</v>
      </c>
      <c r="P1252" s="6">
        <v>0.13</v>
      </c>
      <c r="Q1252" s="6">
        <v>0.14</v>
      </c>
      <c r="R1252" s="6">
        <v>0.15400000000000003</v>
      </c>
    </row>
    <row r="1253" ht="15.75" customHeight="1">
      <c r="A1253" s="3">
        <v>1098.0</v>
      </c>
      <c r="B1253" s="3" t="s">
        <v>2860</v>
      </c>
      <c r="C1253" s="3" t="s">
        <v>2861</v>
      </c>
      <c r="D1253" s="3" t="s">
        <v>2862</v>
      </c>
      <c r="E1253" s="3" t="s">
        <v>2868</v>
      </c>
      <c r="F1253" s="3" t="s">
        <v>2888</v>
      </c>
      <c r="G1253" s="3" t="s">
        <v>22</v>
      </c>
      <c r="H1253" s="3" t="s">
        <v>2865</v>
      </c>
      <c r="I1253" s="3" t="s">
        <v>2870</v>
      </c>
      <c r="J1253" s="3" t="s">
        <v>2889</v>
      </c>
      <c r="K1253" s="3" t="s">
        <v>22</v>
      </c>
      <c r="L1253" s="4">
        <v>0.14</v>
      </c>
      <c r="M1253" s="5">
        <v>0.16</v>
      </c>
      <c r="N1253" s="6">
        <v>0.15</v>
      </c>
      <c r="O1253" s="6" t="s">
        <v>27</v>
      </c>
      <c r="P1253" s="6">
        <v>0.15</v>
      </c>
      <c r="Q1253" s="6">
        <v>0.15</v>
      </c>
      <c r="R1253" s="6">
        <v>0.15</v>
      </c>
    </row>
    <row r="1254" ht="15.75" customHeight="1">
      <c r="A1254" s="3">
        <v>1100.0</v>
      </c>
      <c r="B1254" s="3" t="s">
        <v>2860</v>
      </c>
      <c r="C1254" s="3" t="s">
        <v>2861</v>
      </c>
      <c r="D1254" s="3" t="s">
        <v>2862</v>
      </c>
      <c r="E1254" s="3" t="s">
        <v>2868</v>
      </c>
      <c r="F1254" s="3" t="s">
        <v>2890</v>
      </c>
      <c r="G1254" s="3" t="s">
        <v>22</v>
      </c>
      <c r="H1254" s="3" t="s">
        <v>2865</v>
      </c>
      <c r="I1254" s="3" t="s">
        <v>2870</v>
      </c>
      <c r="J1254" s="3" t="s">
        <v>2891</v>
      </c>
      <c r="K1254" s="3" t="s">
        <v>22</v>
      </c>
      <c r="L1254" s="4">
        <v>0.14</v>
      </c>
      <c r="M1254" s="5">
        <v>0.16</v>
      </c>
      <c r="N1254" s="6">
        <v>0.12</v>
      </c>
      <c r="O1254" s="6">
        <v>0.020000000000000018</v>
      </c>
      <c r="P1254" s="6">
        <v>0.13</v>
      </c>
      <c r="Q1254" s="6">
        <v>0.14</v>
      </c>
      <c r="R1254" s="6">
        <v>0.15400000000000003</v>
      </c>
    </row>
    <row r="1255" ht="15.75" customHeight="1">
      <c r="A1255" s="3">
        <v>1101.0</v>
      </c>
      <c r="B1255" s="3" t="s">
        <v>2860</v>
      </c>
      <c r="C1255" s="3" t="s">
        <v>2861</v>
      </c>
      <c r="D1255" s="3" t="s">
        <v>2862</v>
      </c>
      <c r="E1255" s="3" t="s">
        <v>2868</v>
      </c>
      <c r="F1255" s="3" t="s">
        <v>2892</v>
      </c>
      <c r="G1255" s="3" t="s">
        <v>22</v>
      </c>
      <c r="H1255" s="3" t="s">
        <v>2865</v>
      </c>
      <c r="I1255" s="3" t="s">
        <v>2870</v>
      </c>
      <c r="J1255" s="3" t="s">
        <v>2893</v>
      </c>
      <c r="K1255" s="3" t="s">
        <v>22</v>
      </c>
      <c r="L1255" s="4">
        <v>0.18</v>
      </c>
      <c r="M1255" s="5">
        <v>0.21</v>
      </c>
      <c r="N1255" s="6">
        <v>0.12</v>
      </c>
      <c r="O1255" s="6">
        <v>0.020000000000000018</v>
      </c>
      <c r="P1255" s="6">
        <v>0.13</v>
      </c>
      <c r="Q1255" s="6">
        <v>0.14</v>
      </c>
      <c r="R1255" s="6">
        <v>0.15400000000000003</v>
      </c>
    </row>
    <row r="1256" ht="15.75" customHeight="1">
      <c r="A1256" s="3">
        <v>1104.0</v>
      </c>
      <c r="B1256" s="3" t="s">
        <v>2860</v>
      </c>
      <c r="C1256" s="3" t="s">
        <v>2861</v>
      </c>
      <c r="D1256" s="3" t="s">
        <v>2862</v>
      </c>
      <c r="E1256" s="3" t="s">
        <v>2868</v>
      </c>
      <c r="F1256" s="3" t="s">
        <v>2894</v>
      </c>
      <c r="G1256" s="3" t="s">
        <v>22</v>
      </c>
      <c r="H1256" s="3" t="s">
        <v>2865</v>
      </c>
      <c r="I1256" s="3" t="s">
        <v>2870</v>
      </c>
      <c r="J1256" s="3" t="s">
        <v>2895</v>
      </c>
      <c r="K1256" s="3" t="s">
        <v>22</v>
      </c>
      <c r="L1256" s="4">
        <v>0.14</v>
      </c>
      <c r="M1256" s="5">
        <v>0.16</v>
      </c>
      <c r="N1256" s="6">
        <v>0.15</v>
      </c>
      <c r="O1256" s="6" t="s">
        <v>27</v>
      </c>
      <c r="P1256" s="6">
        <v>0.15</v>
      </c>
      <c r="Q1256" s="6">
        <v>0.15</v>
      </c>
      <c r="R1256" s="6">
        <v>0.15</v>
      </c>
    </row>
    <row r="1257" ht="15.75" customHeight="1">
      <c r="A1257" s="3">
        <v>1105.0</v>
      </c>
      <c r="B1257" s="3" t="s">
        <v>2860</v>
      </c>
      <c r="C1257" s="3" t="s">
        <v>2861</v>
      </c>
      <c r="D1257" s="3" t="s">
        <v>2862</v>
      </c>
      <c r="E1257" s="3" t="s">
        <v>2868</v>
      </c>
      <c r="F1257" s="3" t="s">
        <v>2896</v>
      </c>
      <c r="G1257" s="3" t="s">
        <v>22</v>
      </c>
      <c r="H1257" s="3" t="s">
        <v>2865</v>
      </c>
      <c r="I1257" s="3" t="s">
        <v>2870</v>
      </c>
      <c r="J1257" s="3" t="s">
        <v>2897</v>
      </c>
      <c r="K1257" s="3" t="s">
        <v>22</v>
      </c>
      <c r="L1257" s="4">
        <v>0.18</v>
      </c>
      <c r="M1257" s="5">
        <v>0.21</v>
      </c>
      <c r="N1257" s="6">
        <v>0.0</v>
      </c>
      <c r="O1257" s="6">
        <v>0.14</v>
      </c>
      <c r="P1257" s="6">
        <v>0.13</v>
      </c>
      <c r="Q1257" s="6">
        <v>0.14</v>
      </c>
      <c r="R1257" s="6">
        <v>0.15400000000000003</v>
      </c>
    </row>
    <row r="1258" ht="15.75" customHeight="1">
      <c r="A1258" s="3">
        <v>1107.0</v>
      </c>
      <c r="B1258" s="3" t="s">
        <v>2860</v>
      </c>
      <c r="C1258" s="3" t="s">
        <v>2861</v>
      </c>
      <c r="D1258" s="3" t="s">
        <v>2862</v>
      </c>
      <c r="E1258" s="3" t="s">
        <v>2868</v>
      </c>
      <c r="F1258" s="3" t="s">
        <v>2898</v>
      </c>
      <c r="G1258" s="3" t="s">
        <v>22</v>
      </c>
      <c r="H1258" s="3" t="s">
        <v>2865</v>
      </c>
      <c r="I1258" s="3" t="s">
        <v>2870</v>
      </c>
      <c r="J1258" s="3" t="s">
        <v>2899</v>
      </c>
      <c r="K1258" s="3" t="s">
        <v>22</v>
      </c>
      <c r="L1258" s="4">
        <v>0.18</v>
      </c>
      <c r="M1258" s="5">
        <v>0.21</v>
      </c>
      <c r="N1258" s="6">
        <v>0.15</v>
      </c>
      <c r="O1258" s="6" t="s">
        <v>27</v>
      </c>
      <c r="P1258" s="6">
        <v>0.15</v>
      </c>
      <c r="Q1258" s="6">
        <v>0.15</v>
      </c>
      <c r="R1258" s="6">
        <v>0.15</v>
      </c>
    </row>
    <row r="1259" ht="15.75" customHeight="1">
      <c r="A1259" s="3">
        <v>1115.0</v>
      </c>
      <c r="B1259" s="3" t="s">
        <v>2860</v>
      </c>
      <c r="C1259" s="3" t="s">
        <v>2861</v>
      </c>
      <c r="D1259" s="3" t="s">
        <v>2862</v>
      </c>
      <c r="E1259" s="3" t="s">
        <v>2876</v>
      </c>
      <c r="F1259" s="3" t="s">
        <v>2900</v>
      </c>
      <c r="G1259" s="3" t="s">
        <v>22</v>
      </c>
      <c r="H1259" s="3" t="s">
        <v>2865</v>
      </c>
      <c r="I1259" s="3" t="s">
        <v>2878</v>
      </c>
      <c r="J1259" s="3" t="s">
        <v>2901</v>
      </c>
      <c r="K1259" s="3" t="s">
        <v>22</v>
      </c>
      <c r="L1259" s="4">
        <v>0.14</v>
      </c>
      <c r="M1259" s="5">
        <v>0.16</v>
      </c>
      <c r="N1259" s="6">
        <v>0.15</v>
      </c>
      <c r="O1259" s="6">
        <v>0.03</v>
      </c>
      <c r="P1259" s="6">
        <v>0.16999999999999998</v>
      </c>
      <c r="Q1259" s="6">
        <v>0.18</v>
      </c>
      <c r="R1259" s="6">
        <v>0.198</v>
      </c>
    </row>
    <row r="1260" ht="15.75" customHeight="1">
      <c r="A1260" s="3">
        <v>1121.0</v>
      </c>
      <c r="B1260" s="3" t="s">
        <v>2860</v>
      </c>
      <c r="C1260" s="3" t="s">
        <v>2861</v>
      </c>
      <c r="D1260" s="3" t="s">
        <v>2862</v>
      </c>
      <c r="E1260" s="3" t="s">
        <v>2868</v>
      </c>
      <c r="F1260" s="3" t="s">
        <v>2902</v>
      </c>
      <c r="G1260" s="3" t="s">
        <v>22</v>
      </c>
      <c r="H1260" s="3" t="s">
        <v>2865</v>
      </c>
      <c r="I1260" s="3" t="s">
        <v>2870</v>
      </c>
      <c r="J1260" s="3" t="s">
        <v>2903</v>
      </c>
      <c r="K1260" s="3" t="s">
        <v>22</v>
      </c>
      <c r="L1260" s="4">
        <v>0.14</v>
      </c>
      <c r="M1260" s="5">
        <v>0.16</v>
      </c>
      <c r="N1260" s="6">
        <v>0.13944444444444448</v>
      </c>
      <c r="O1260" s="6">
        <v>5.555555555555314E-4</v>
      </c>
      <c r="P1260" s="6">
        <v>0.13944444444444448</v>
      </c>
      <c r="Q1260" s="6">
        <v>0.13944444444444448</v>
      </c>
      <c r="R1260" s="6">
        <v>0.15400000000000003</v>
      </c>
    </row>
    <row r="1261" ht="15.75" customHeight="1">
      <c r="A1261" s="3">
        <v>1153.0</v>
      </c>
      <c r="B1261" s="3" t="s">
        <v>2860</v>
      </c>
      <c r="C1261" s="3" t="s">
        <v>2861</v>
      </c>
      <c r="D1261" s="3" t="s">
        <v>2862</v>
      </c>
      <c r="E1261" s="3" t="s">
        <v>2868</v>
      </c>
      <c r="F1261" s="3" t="s">
        <v>2904</v>
      </c>
      <c r="G1261" s="3" t="s">
        <v>22</v>
      </c>
      <c r="H1261" s="3" t="s">
        <v>2865</v>
      </c>
      <c r="I1261" s="3" t="s">
        <v>2870</v>
      </c>
      <c r="J1261" s="3" t="s">
        <v>2905</v>
      </c>
      <c r="K1261" s="3" t="s">
        <v>22</v>
      </c>
      <c r="L1261" s="4">
        <v>0.14</v>
      </c>
      <c r="M1261" s="5">
        <v>0.16</v>
      </c>
      <c r="N1261" s="6">
        <v>0.15</v>
      </c>
      <c r="O1261" s="6" t="s">
        <v>27</v>
      </c>
      <c r="P1261" s="6">
        <v>0.15</v>
      </c>
      <c r="Q1261" s="6">
        <v>0.15</v>
      </c>
      <c r="R1261" s="6">
        <v>0.15</v>
      </c>
    </row>
    <row r="1262" ht="15.75" customHeight="1">
      <c r="A1262" s="3">
        <v>1154.0</v>
      </c>
      <c r="B1262" s="3" t="s">
        <v>2860</v>
      </c>
      <c r="C1262" s="3" t="s">
        <v>2861</v>
      </c>
      <c r="D1262" s="3" t="s">
        <v>2862</v>
      </c>
      <c r="E1262" s="3" t="s">
        <v>2868</v>
      </c>
      <c r="F1262" s="3" t="s">
        <v>2906</v>
      </c>
      <c r="G1262" s="3" t="s">
        <v>22</v>
      </c>
      <c r="H1262" s="3" t="s">
        <v>2865</v>
      </c>
      <c r="I1262" s="3" t="s">
        <v>2870</v>
      </c>
      <c r="J1262" s="3" t="s">
        <v>2907</v>
      </c>
      <c r="K1262" s="3" t="s">
        <v>22</v>
      </c>
      <c r="L1262" s="4">
        <v>0.18</v>
      </c>
      <c r="M1262" s="5">
        <v>0.21</v>
      </c>
      <c r="N1262" s="6">
        <v>0.12</v>
      </c>
      <c r="O1262" s="6">
        <v>0.020000000000000018</v>
      </c>
      <c r="P1262" s="6">
        <v>0.13</v>
      </c>
      <c r="Q1262" s="6">
        <v>0.14</v>
      </c>
      <c r="R1262" s="6">
        <v>0.15400000000000003</v>
      </c>
    </row>
    <row r="1263" ht="15.75" customHeight="1">
      <c r="A1263" s="3">
        <v>1155.0</v>
      </c>
      <c r="B1263" s="3" t="s">
        <v>2860</v>
      </c>
      <c r="C1263" s="3" t="s">
        <v>2861</v>
      </c>
      <c r="D1263" s="3" t="s">
        <v>2862</v>
      </c>
      <c r="E1263" s="3" t="s">
        <v>2868</v>
      </c>
      <c r="F1263" s="3" t="s">
        <v>2908</v>
      </c>
      <c r="G1263" s="3" t="s">
        <v>22</v>
      </c>
      <c r="H1263" s="3" t="s">
        <v>2865</v>
      </c>
      <c r="I1263" s="3" t="s">
        <v>2870</v>
      </c>
      <c r="J1263" s="3" t="s">
        <v>2909</v>
      </c>
      <c r="K1263" s="3" t="s">
        <v>22</v>
      </c>
      <c r="L1263" s="4">
        <v>0.14</v>
      </c>
      <c r="M1263" s="5">
        <v>0.16</v>
      </c>
      <c r="N1263" s="6">
        <v>0.13944444444444448</v>
      </c>
      <c r="O1263" s="6">
        <v>5.555555555555314E-4</v>
      </c>
      <c r="P1263" s="6">
        <v>0.13944444444444448</v>
      </c>
      <c r="Q1263" s="6">
        <v>0.13944444444444448</v>
      </c>
      <c r="R1263" s="6">
        <v>0.15400000000000003</v>
      </c>
    </row>
    <row r="1264" ht="15.75" customHeight="1">
      <c r="A1264" s="3">
        <v>1156.0</v>
      </c>
      <c r="B1264" s="3" t="s">
        <v>2860</v>
      </c>
      <c r="C1264" s="3" t="s">
        <v>2861</v>
      </c>
      <c r="D1264" s="3" t="s">
        <v>2862</v>
      </c>
      <c r="E1264" s="3" t="s">
        <v>2882</v>
      </c>
      <c r="F1264" s="3" t="s">
        <v>2910</v>
      </c>
      <c r="G1264" s="3" t="s">
        <v>22</v>
      </c>
      <c r="H1264" s="3" t="s">
        <v>2865</v>
      </c>
      <c r="I1264" s="3" t="s">
        <v>2884</v>
      </c>
      <c r="J1264" s="3" t="s">
        <v>2911</v>
      </c>
      <c r="K1264" s="3" t="s">
        <v>22</v>
      </c>
      <c r="L1264" s="4">
        <v>0.16</v>
      </c>
      <c r="M1264" s="5">
        <v>0.18</v>
      </c>
      <c r="N1264" s="6">
        <v>0.15</v>
      </c>
      <c r="O1264" s="6" t="s">
        <v>27</v>
      </c>
      <c r="P1264" s="6">
        <v>0.15</v>
      </c>
      <c r="Q1264" s="6">
        <v>0.15</v>
      </c>
      <c r="R1264" s="6">
        <v>0.15</v>
      </c>
    </row>
    <row r="1265" ht="15.75" customHeight="1">
      <c r="A1265" s="3">
        <v>1157.0</v>
      </c>
      <c r="B1265" s="3" t="s">
        <v>2860</v>
      </c>
      <c r="C1265" s="3" t="s">
        <v>2861</v>
      </c>
      <c r="D1265" s="3" t="s">
        <v>2862</v>
      </c>
      <c r="E1265" s="3" t="s">
        <v>2868</v>
      </c>
      <c r="F1265" s="3" t="s">
        <v>2912</v>
      </c>
      <c r="G1265" s="3" t="s">
        <v>22</v>
      </c>
      <c r="H1265" s="3" t="s">
        <v>2865</v>
      </c>
      <c r="I1265" s="3" t="s">
        <v>2870</v>
      </c>
      <c r="J1265" s="3" t="s">
        <v>2913</v>
      </c>
      <c r="K1265" s="3" t="s">
        <v>22</v>
      </c>
      <c r="L1265" s="4">
        <v>0.2</v>
      </c>
      <c r="M1265" s="5">
        <v>0.23</v>
      </c>
      <c r="N1265" s="6">
        <v>0.12</v>
      </c>
      <c r="O1265" s="6">
        <v>0.020000000000000018</v>
      </c>
      <c r="P1265" s="6">
        <v>0.13</v>
      </c>
      <c r="Q1265" s="6">
        <v>0.14</v>
      </c>
      <c r="R1265" s="6">
        <v>0.15400000000000003</v>
      </c>
    </row>
    <row r="1266" ht="15.75" customHeight="1">
      <c r="A1266" s="3">
        <v>1160.0</v>
      </c>
      <c r="B1266" s="3" t="s">
        <v>2860</v>
      </c>
      <c r="C1266" s="3" t="s">
        <v>2861</v>
      </c>
      <c r="D1266" s="3" t="s">
        <v>2862</v>
      </c>
      <c r="E1266" s="3" t="s">
        <v>2876</v>
      </c>
      <c r="F1266" s="3" t="s">
        <v>2914</v>
      </c>
      <c r="G1266" s="3" t="s">
        <v>22</v>
      </c>
      <c r="H1266" s="3" t="s">
        <v>2865</v>
      </c>
      <c r="I1266" s="3" t="s">
        <v>2878</v>
      </c>
      <c r="J1266" s="3" t="s">
        <v>2915</v>
      </c>
      <c r="K1266" s="3" t="s">
        <v>22</v>
      </c>
      <c r="L1266" s="4">
        <v>0.14</v>
      </c>
      <c r="M1266" s="5">
        <v>0.16</v>
      </c>
      <c r="N1266" s="6">
        <v>0.12</v>
      </c>
      <c r="O1266" s="6">
        <v>0.020000000000000018</v>
      </c>
      <c r="P1266" s="6">
        <v>0.13</v>
      </c>
      <c r="Q1266" s="6">
        <v>0.14</v>
      </c>
      <c r="R1266" s="6">
        <v>0.15400000000000003</v>
      </c>
    </row>
    <row r="1267" ht="15.75" customHeight="1">
      <c r="A1267" s="3">
        <v>1161.0</v>
      </c>
      <c r="B1267" s="3" t="s">
        <v>2860</v>
      </c>
      <c r="C1267" s="3" t="s">
        <v>2861</v>
      </c>
      <c r="D1267" s="3" t="s">
        <v>2862</v>
      </c>
      <c r="E1267" s="3" t="s">
        <v>2868</v>
      </c>
      <c r="F1267" s="3" t="s">
        <v>2916</v>
      </c>
      <c r="G1267" s="3" t="s">
        <v>22</v>
      </c>
      <c r="H1267" s="3" t="s">
        <v>2865</v>
      </c>
      <c r="I1267" s="3" t="s">
        <v>2870</v>
      </c>
      <c r="J1267" s="3" t="s">
        <v>2917</v>
      </c>
      <c r="K1267" s="3" t="s">
        <v>22</v>
      </c>
      <c r="L1267" s="4">
        <v>0.14</v>
      </c>
      <c r="M1267" s="5">
        <v>0.16</v>
      </c>
      <c r="N1267" s="6">
        <v>0.15</v>
      </c>
      <c r="O1267" s="6">
        <v>0.03</v>
      </c>
      <c r="P1267" s="6">
        <v>0.16999999999999998</v>
      </c>
      <c r="Q1267" s="6">
        <v>0.18</v>
      </c>
      <c r="R1267" s="6">
        <v>0.198</v>
      </c>
    </row>
    <row r="1268" ht="15.75" customHeight="1">
      <c r="A1268" s="3">
        <v>1162.0</v>
      </c>
      <c r="B1268" s="3" t="s">
        <v>2860</v>
      </c>
      <c r="C1268" s="3" t="s">
        <v>2861</v>
      </c>
      <c r="D1268" s="3" t="s">
        <v>2862</v>
      </c>
      <c r="E1268" s="3" t="s">
        <v>2868</v>
      </c>
      <c r="F1268" s="3" t="s">
        <v>2918</v>
      </c>
      <c r="G1268" s="3" t="s">
        <v>22</v>
      </c>
      <c r="H1268" s="3" t="s">
        <v>2865</v>
      </c>
      <c r="I1268" s="3" t="s">
        <v>2870</v>
      </c>
      <c r="J1268" s="3" t="s">
        <v>2919</v>
      </c>
      <c r="K1268" s="3" t="s">
        <v>22</v>
      </c>
      <c r="L1268" s="4">
        <v>0.18</v>
      </c>
      <c r="M1268" s="5">
        <v>0.21</v>
      </c>
      <c r="N1268" s="6">
        <v>0.15</v>
      </c>
      <c r="O1268" s="6" t="s">
        <v>27</v>
      </c>
      <c r="P1268" s="6">
        <v>0.15</v>
      </c>
      <c r="Q1268" s="6">
        <v>0.15</v>
      </c>
      <c r="R1268" s="6">
        <v>0.15</v>
      </c>
    </row>
    <row r="1269" ht="15.75" customHeight="1">
      <c r="A1269" s="3">
        <v>1164.0</v>
      </c>
      <c r="B1269" s="3" t="s">
        <v>2860</v>
      </c>
      <c r="C1269" s="3" t="s">
        <v>2861</v>
      </c>
      <c r="D1269" s="3" t="s">
        <v>2862</v>
      </c>
      <c r="E1269" s="3" t="s">
        <v>2868</v>
      </c>
      <c r="F1269" s="3" t="s">
        <v>2920</v>
      </c>
      <c r="G1269" s="3" t="s">
        <v>22</v>
      </c>
      <c r="H1269" s="3" t="s">
        <v>2865</v>
      </c>
      <c r="I1269" s="3" t="s">
        <v>2870</v>
      </c>
      <c r="J1269" s="3" t="s">
        <v>2921</v>
      </c>
      <c r="K1269" s="3" t="s">
        <v>22</v>
      </c>
      <c r="L1269" s="4">
        <v>0.16</v>
      </c>
      <c r="M1269" s="5">
        <v>0.18</v>
      </c>
      <c r="N1269" s="6">
        <v>0.13944444444444448</v>
      </c>
      <c r="O1269" s="6">
        <v>5.555555555555314E-4</v>
      </c>
      <c r="P1269" s="6">
        <v>0.13944444444444448</v>
      </c>
      <c r="Q1269" s="6">
        <v>0.13944444444444448</v>
      </c>
      <c r="R1269" s="6">
        <v>0.15400000000000003</v>
      </c>
    </row>
    <row r="1270" ht="15.75" customHeight="1">
      <c r="A1270" s="3">
        <v>1167.0</v>
      </c>
      <c r="B1270" s="3" t="s">
        <v>2860</v>
      </c>
      <c r="C1270" s="3" t="s">
        <v>2861</v>
      </c>
      <c r="D1270" s="3" t="s">
        <v>2862</v>
      </c>
      <c r="E1270" s="3" t="s">
        <v>2868</v>
      </c>
      <c r="F1270" s="3" t="s">
        <v>2922</v>
      </c>
      <c r="G1270" s="3" t="s">
        <v>22</v>
      </c>
      <c r="H1270" s="3" t="s">
        <v>2865</v>
      </c>
      <c r="I1270" s="3" t="s">
        <v>2870</v>
      </c>
      <c r="J1270" s="3" t="s">
        <v>2923</v>
      </c>
      <c r="K1270" s="3" t="s">
        <v>22</v>
      </c>
      <c r="L1270" s="4">
        <v>0.18</v>
      </c>
      <c r="M1270" s="5">
        <v>0.21</v>
      </c>
      <c r="N1270" s="6">
        <v>0.12</v>
      </c>
      <c r="O1270" s="6">
        <v>0.06</v>
      </c>
      <c r="P1270" s="6">
        <v>0.16999999999999998</v>
      </c>
      <c r="Q1270" s="6">
        <v>0.18</v>
      </c>
      <c r="R1270" s="6">
        <v>0.198</v>
      </c>
    </row>
    <row r="1271" ht="15.75" customHeight="1">
      <c r="A1271" s="3">
        <v>1201.0</v>
      </c>
      <c r="B1271" s="3" t="s">
        <v>2860</v>
      </c>
      <c r="C1271" s="3" t="s">
        <v>2861</v>
      </c>
      <c r="D1271" s="3" t="s">
        <v>2862</v>
      </c>
      <c r="E1271" s="3" t="s">
        <v>2882</v>
      </c>
      <c r="F1271" s="3" t="s">
        <v>2924</v>
      </c>
      <c r="G1271" s="3" t="s">
        <v>22</v>
      </c>
      <c r="H1271" s="3" t="s">
        <v>2865</v>
      </c>
      <c r="I1271" s="3" t="s">
        <v>2884</v>
      </c>
      <c r="J1271" s="3" t="s">
        <v>2925</v>
      </c>
      <c r="K1271" s="3" t="s">
        <v>22</v>
      </c>
      <c r="L1271" s="4">
        <v>0.16</v>
      </c>
      <c r="M1271" s="5">
        <v>0.18</v>
      </c>
      <c r="N1271" s="6">
        <v>0.15</v>
      </c>
      <c r="O1271" s="6">
        <v>0.03</v>
      </c>
      <c r="P1271" s="6">
        <v>0.16999999999999998</v>
      </c>
      <c r="Q1271" s="6">
        <v>0.18</v>
      </c>
      <c r="R1271" s="6">
        <v>0.198</v>
      </c>
    </row>
    <row r="1272" ht="15.75" customHeight="1">
      <c r="A1272" s="3">
        <v>1202.0</v>
      </c>
      <c r="B1272" s="3" t="s">
        <v>2860</v>
      </c>
      <c r="C1272" s="3" t="s">
        <v>2861</v>
      </c>
      <c r="D1272" s="3" t="s">
        <v>2862</v>
      </c>
      <c r="E1272" s="3" t="s">
        <v>2882</v>
      </c>
      <c r="F1272" s="3" t="s">
        <v>2926</v>
      </c>
      <c r="G1272" s="3" t="s">
        <v>22</v>
      </c>
      <c r="H1272" s="3" t="s">
        <v>2865</v>
      </c>
      <c r="I1272" s="3" t="s">
        <v>2884</v>
      </c>
      <c r="J1272" s="3" t="s">
        <v>2927</v>
      </c>
      <c r="K1272" s="3" t="s">
        <v>22</v>
      </c>
      <c r="L1272" s="4">
        <v>0.16</v>
      </c>
      <c r="M1272" s="5">
        <v>0.18</v>
      </c>
      <c r="N1272" s="6">
        <v>0.15</v>
      </c>
      <c r="O1272" s="6" t="s">
        <v>27</v>
      </c>
      <c r="P1272" s="6">
        <v>0.15</v>
      </c>
      <c r="Q1272" s="6">
        <v>0.15</v>
      </c>
      <c r="R1272" s="6">
        <v>0.15</v>
      </c>
    </row>
    <row r="1273" ht="15.75" customHeight="1">
      <c r="A1273" s="3">
        <v>1203.0</v>
      </c>
      <c r="B1273" s="3" t="s">
        <v>2860</v>
      </c>
      <c r="C1273" s="3" t="s">
        <v>2861</v>
      </c>
      <c r="D1273" s="3" t="s">
        <v>2862</v>
      </c>
      <c r="E1273" s="3" t="s">
        <v>2882</v>
      </c>
      <c r="F1273" s="3" t="s">
        <v>2928</v>
      </c>
      <c r="G1273" s="3" t="s">
        <v>22</v>
      </c>
      <c r="H1273" s="3" t="s">
        <v>2865</v>
      </c>
      <c r="I1273" s="3" t="s">
        <v>2884</v>
      </c>
      <c r="J1273" s="3" t="s">
        <v>2929</v>
      </c>
      <c r="K1273" s="3" t="s">
        <v>22</v>
      </c>
      <c r="L1273" s="4">
        <v>0.16</v>
      </c>
      <c r="M1273" s="5">
        <v>0.18</v>
      </c>
      <c r="N1273" s="6">
        <v>0.15</v>
      </c>
      <c r="O1273" s="6">
        <v>0.03</v>
      </c>
      <c r="P1273" s="6">
        <v>0.16999999999999998</v>
      </c>
      <c r="Q1273" s="6">
        <v>0.18</v>
      </c>
      <c r="R1273" s="6">
        <v>0.198</v>
      </c>
    </row>
    <row r="1274" ht="15.75" customHeight="1">
      <c r="A1274" s="3">
        <v>1425.0</v>
      </c>
      <c r="B1274" s="3" t="s">
        <v>2860</v>
      </c>
      <c r="C1274" s="3" t="s">
        <v>2861</v>
      </c>
      <c r="D1274" s="3" t="s">
        <v>2862</v>
      </c>
      <c r="E1274" s="3" t="s">
        <v>2863</v>
      </c>
      <c r="F1274" s="3" t="s">
        <v>2930</v>
      </c>
      <c r="G1274" s="3" t="s">
        <v>22</v>
      </c>
      <c r="H1274" s="3" t="s">
        <v>2865</v>
      </c>
      <c r="I1274" s="3" t="s">
        <v>2866</v>
      </c>
      <c r="J1274" s="3" t="s">
        <v>2931</v>
      </c>
      <c r="K1274" s="3" t="s">
        <v>22</v>
      </c>
      <c r="L1274" s="4">
        <v>0.2</v>
      </c>
      <c r="M1274" s="5">
        <v>0.23</v>
      </c>
      <c r="N1274" s="6">
        <v>0.13944444444444448</v>
      </c>
      <c r="O1274" s="6">
        <v>0.04055555555555551</v>
      </c>
      <c r="P1274" s="6">
        <v>0.16999999999999998</v>
      </c>
      <c r="Q1274" s="6">
        <v>0.18</v>
      </c>
      <c r="R1274" s="6">
        <v>0.198</v>
      </c>
    </row>
    <row r="1275" ht="15.75" customHeight="1">
      <c r="A1275" s="3">
        <v>1426.0</v>
      </c>
      <c r="B1275" s="3" t="s">
        <v>2860</v>
      </c>
      <c r="C1275" s="3" t="s">
        <v>2861</v>
      </c>
      <c r="D1275" s="3" t="s">
        <v>2862</v>
      </c>
      <c r="E1275" s="3" t="s">
        <v>2863</v>
      </c>
      <c r="F1275" s="3" t="s">
        <v>2932</v>
      </c>
      <c r="G1275" s="3" t="s">
        <v>22</v>
      </c>
      <c r="H1275" s="3" t="s">
        <v>2865</v>
      </c>
      <c r="I1275" s="3" t="s">
        <v>2866</v>
      </c>
      <c r="J1275" s="3" t="s">
        <v>2933</v>
      </c>
      <c r="K1275" s="3" t="s">
        <v>22</v>
      </c>
      <c r="L1275" s="4">
        <v>0.14</v>
      </c>
      <c r="M1275" s="5">
        <v>0.16</v>
      </c>
      <c r="N1275" s="6">
        <v>0.15</v>
      </c>
      <c r="O1275" s="6">
        <v>0.010000000000000009</v>
      </c>
      <c r="P1275" s="6">
        <v>0.15</v>
      </c>
      <c r="Q1275" s="6">
        <v>0.15</v>
      </c>
      <c r="R1275" s="6">
        <v>0.17600000000000002</v>
      </c>
    </row>
    <row r="1276" ht="15.75" customHeight="1">
      <c r="A1276" s="3">
        <v>1702.0</v>
      </c>
      <c r="B1276" s="3" t="s">
        <v>2860</v>
      </c>
      <c r="C1276" s="3" t="s">
        <v>2861</v>
      </c>
      <c r="D1276" s="3" t="s">
        <v>2862</v>
      </c>
      <c r="E1276" s="3" t="s">
        <v>2882</v>
      </c>
      <c r="F1276" s="3" t="s">
        <v>2934</v>
      </c>
      <c r="G1276" s="3" t="s">
        <v>22</v>
      </c>
      <c r="H1276" s="3" t="s">
        <v>2865</v>
      </c>
      <c r="I1276" s="3" t="s">
        <v>2884</v>
      </c>
      <c r="J1276" s="3" t="s">
        <v>2935</v>
      </c>
      <c r="K1276" s="3" t="s">
        <v>22</v>
      </c>
      <c r="L1276" s="4">
        <v>0.16</v>
      </c>
      <c r="M1276" s="5">
        <v>0.18</v>
      </c>
      <c r="N1276" s="6">
        <v>0.15</v>
      </c>
      <c r="O1276" s="6">
        <v>0.03</v>
      </c>
      <c r="P1276" s="6">
        <v>0.16999999999999998</v>
      </c>
      <c r="Q1276" s="6">
        <v>0.18</v>
      </c>
      <c r="R1276" s="6">
        <v>0.198</v>
      </c>
    </row>
    <row r="1277" ht="15.75" customHeight="1">
      <c r="A1277" s="3">
        <v>1708.0</v>
      </c>
      <c r="B1277" s="3" t="s">
        <v>2860</v>
      </c>
      <c r="C1277" s="3" t="s">
        <v>2861</v>
      </c>
      <c r="D1277" s="3" t="s">
        <v>2862</v>
      </c>
      <c r="E1277" s="3" t="s">
        <v>2882</v>
      </c>
      <c r="F1277" s="3" t="s">
        <v>2936</v>
      </c>
      <c r="G1277" s="3" t="s">
        <v>22</v>
      </c>
      <c r="H1277" s="3" t="s">
        <v>2865</v>
      </c>
      <c r="I1277" s="3" t="s">
        <v>2884</v>
      </c>
      <c r="J1277" s="3" t="s">
        <v>2937</v>
      </c>
      <c r="K1277" s="3" t="s">
        <v>22</v>
      </c>
      <c r="L1277" s="4">
        <v>0.2</v>
      </c>
      <c r="M1277" s="5">
        <v>0.23</v>
      </c>
      <c r="N1277" s="6">
        <v>0.15</v>
      </c>
      <c r="O1277" s="6">
        <v>0.010000000000000009</v>
      </c>
      <c r="P1277" s="6">
        <v>0.15</v>
      </c>
      <c r="Q1277" s="6">
        <v>0.15</v>
      </c>
      <c r="R1277" s="6">
        <v>0.17600000000000002</v>
      </c>
    </row>
    <row r="1278" ht="15.75" customHeight="1">
      <c r="A1278" s="3">
        <v>1750.0</v>
      </c>
      <c r="B1278" s="3" t="s">
        <v>2860</v>
      </c>
      <c r="C1278" s="3" t="s">
        <v>2861</v>
      </c>
      <c r="D1278" s="3" t="s">
        <v>2862</v>
      </c>
      <c r="E1278" s="3" t="s">
        <v>2882</v>
      </c>
      <c r="F1278" s="3" t="s">
        <v>2938</v>
      </c>
      <c r="G1278" s="3" t="s">
        <v>22</v>
      </c>
      <c r="H1278" s="3" t="s">
        <v>2865</v>
      </c>
      <c r="I1278" s="3" t="s">
        <v>2884</v>
      </c>
      <c r="J1278" s="3" t="s">
        <v>2939</v>
      </c>
      <c r="K1278" s="3" t="s">
        <v>22</v>
      </c>
      <c r="L1278" s="4">
        <v>0.16</v>
      </c>
      <c r="M1278" s="5">
        <v>0.18</v>
      </c>
      <c r="N1278" s="6">
        <v>0.15</v>
      </c>
      <c r="O1278" s="6">
        <v>0.010000000000000009</v>
      </c>
      <c r="P1278" s="6">
        <v>0.15</v>
      </c>
      <c r="Q1278" s="6">
        <v>0.15</v>
      </c>
      <c r="R1278" s="6">
        <v>0.17600000000000002</v>
      </c>
    </row>
    <row r="1279" ht="15.75" customHeight="1">
      <c r="A1279" s="3">
        <v>2199.0</v>
      </c>
      <c r="B1279" s="3" t="s">
        <v>2860</v>
      </c>
      <c r="C1279" s="3" t="s">
        <v>2861</v>
      </c>
      <c r="D1279" s="3" t="s">
        <v>2862</v>
      </c>
      <c r="E1279" s="3" t="s">
        <v>2882</v>
      </c>
      <c r="F1279" s="3" t="s">
        <v>2940</v>
      </c>
      <c r="G1279" s="3" t="s">
        <v>22</v>
      </c>
      <c r="H1279" s="3" t="s">
        <v>2865</v>
      </c>
      <c r="I1279" s="3" t="s">
        <v>2884</v>
      </c>
      <c r="J1279" s="3" t="s">
        <v>2941</v>
      </c>
      <c r="K1279" s="3" t="s">
        <v>22</v>
      </c>
      <c r="L1279" s="4">
        <v>0.16</v>
      </c>
      <c r="M1279" s="5">
        <v>0.18</v>
      </c>
      <c r="N1279" s="6">
        <v>0.15</v>
      </c>
      <c r="O1279" s="6">
        <v>0.010000000000000009</v>
      </c>
      <c r="P1279" s="6">
        <v>0.15</v>
      </c>
      <c r="Q1279" s="6">
        <v>0.15</v>
      </c>
      <c r="R1279" s="6">
        <v>0.17600000000000002</v>
      </c>
    </row>
    <row r="1280" ht="15.75" customHeight="1">
      <c r="A1280" s="3">
        <v>2451.0</v>
      </c>
      <c r="B1280" s="3" t="s">
        <v>2860</v>
      </c>
      <c r="C1280" s="3" t="s">
        <v>2861</v>
      </c>
      <c r="D1280" s="3" t="s">
        <v>2862</v>
      </c>
      <c r="E1280" s="3" t="s">
        <v>2882</v>
      </c>
      <c r="F1280" s="3" t="s">
        <v>2942</v>
      </c>
      <c r="G1280" s="3" t="s">
        <v>22</v>
      </c>
      <c r="H1280" s="3" t="s">
        <v>2865</v>
      </c>
      <c r="I1280" s="3" t="s">
        <v>2884</v>
      </c>
      <c r="J1280" s="3" t="s">
        <v>2943</v>
      </c>
      <c r="K1280" s="3" t="s">
        <v>22</v>
      </c>
      <c r="L1280" s="4">
        <v>0.16</v>
      </c>
      <c r="M1280" s="5">
        <v>0.18</v>
      </c>
      <c r="N1280" s="6">
        <v>0.15</v>
      </c>
      <c r="O1280" s="6">
        <v>0.010000000000000009</v>
      </c>
      <c r="P1280" s="6">
        <v>0.15</v>
      </c>
      <c r="Q1280" s="6">
        <v>0.15</v>
      </c>
      <c r="R1280" s="6">
        <v>0.17600000000000002</v>
      </c>
    </row>
    <row r="1281" ht="15.75" customHeight="1">
      <c r="A1281" s="3">
        <v>2452.0</v>
      </c>
      <c r="B1281" s="3" t="s">
        <v>2860</v>
      </c>
      <c r="C1281" s="3" t="s">
        <v>2861</v>
      </c>
      <c r="D1281" s="3" t="s">
        <v>2862</v>
      </c>
      <c r="E1281" s="3" t="s">
        <v>2882</v>
      </c>
      <c r="F1281" s="3" t="s">
        <v>2944</v>
      </c>
      <c r="G1281" s="3" t="s">
        <v>22</v>
      </c>
      <c r="H1281" s="3" t="s">
        <v>2865</v>
      </c>
      <c r="I1281" s="3" t="s">
        <v>2884</v>
      </c>
      <c r="J1281" s="3" t="s">
        <v>2945</v>
      </c>
      <c r="K1281" s="3" t="s">
        <v>22</v>
      </c>
      <c r="L1281" s="4">
        <v>0.16</v>
      </c>
      <c r="M1281" s="5">
        <v>0.18</v>
      </c>
      <c r="N1281" s="6">
        <v>0.15</v>
      </c>
      <c r="O1281" s="6">
        <v>0.010000000000000009</v>
      </c>
      <c r="P1281" s="6">
        <v>0.15</v>
      </c>
      <c r="Q1281" s="6">
        <v>0.15</v>
      </c>
      <c r="R1281" s="6">
        <v>0.17600000000000002</v>
      </c>
    </row>
    <row r="1282" ht="15.75" customHeight="1">
      <c r="A1282" s="3">
        <v>2454.0</v>
      </c>
      <c r="B1282" s="3" t="s">
        <v>2860</v>
      </c>
      <c r="C1282" s="3" t="s">
        <v>2861</v>
      </c>
      <c r="D1282" s="3" t="s">
        <v>2862</v>
      </c>
      <c r="E1282" s="3" t="s">
        <v>2882</v>
      </c>
      <c r="F1282" s="3" t="s">
        <v>2946</v>
      </c>
      <c r="G1282" s="3" t="s">
        <v>22</v>
      </c>
      <c r="H1282" s="3" t="s">
        <v>2865</v>
      </c>
      <c r="I1282" s="3" t="s">
        <v>2884</v>
      </c>
      <c r="J1282" s="3" t="s">
        <v>2947</v>
      </c>
      <c r="K1282" s="3" t="s">
        <v>22</v>
      </c>
      <c r="L1282" s="4">
        <v>0.18</v>
      </c>
      <c r="M1282" s="5">
        <v>0.21</v>
      </c>
      <c r="N1282" s="6">
        <v>0.15</v>
      </c>
      <c r="O1282" s="6">
        <v>0.010000000000000009</v>
      </c>
      <c r="P1282" s="6">
        <v>0.15</v>
      </c>
      <c r="Q1282" s="6">
        <v>0.15</v>
      </c>
      <c r="R1282" s="6">
        <v>0.17600000000000002</v>
      </c>
    </row>
    <row r="1283" ht="15.75" customHeight="1">
      <c r="A1283" s="3">
        <v>2455.0</v>
      </c>
      <c r="B1283" s="3" t="s">
        <v>2860</v>
      </c>
      <c r="C1283" s="3" t="s">
        <v>2861</v>
      </c>
      <c r="D1283" s="3" t="s">
        <v>2862</v>
      </c>
      <c r="E1283" s="3" t="s">
        <v>2882</v>
      </c>
      <c r="F1283" s="3" t="s">
        <v>2948</v>
      </c>
      <c r="G1283" s="3" t="s">
        <v>22</v>
      </c>
      <c r="H1283" s="3" t="s">
        <v>2865</v>
      </c>
      <c r="I1283" s="3" t="s">
        <v>2884</v>
      </c>
      <c r="J1283" s="3" t="s">
        <v>2949</v>
      </c>
      <c r="K1283" s="3" t="s">
        <v>22</v>
      </c>
      <c r="L1283" s="4">
        <v>0.16</v>
      </c>
      <c r="M1283" s="5">
        <v>0.18</v>
      </c>
      <c r="N1283" s="6">
        <v>0.15</v>
      </c>
      <c r="O1283" s="6">
        <v>0.010000000000000009</v>
      </c>
      <c r="P1283" s="6">
        <v>0.15</v>
      </c>
      <c r="Q1283" s="6">
        <v>0.15</v>
      </c>
      <c r="R1283" s="6">
        <v>0.17600000000000002</v>
      </c>
    </row>
    <row r="1284" ht="15.75" customHeight="1">
      <c r="A1284" s="3">
        <v>2457.0</v>
      </c>
      <c r="B1284" s="3" t="s">
        <v>2860</v>
      </c>
      <c r="C1284" s="3" t="s">
        <v>2861</v>
      </c>
      <c r="D1284" s="3" t="s">
        <v>2862</v>
      </c>
      <c r="E1284" s="3" t="s">
        <v>2882</v>
      </c>
      <c r="F1284" s="3" t="s">
        <v>2950</v>
      </c>
      <c r="G1284" s="3" t="s">
        <v>22</v>
      </c>
      <c r="H1284" s="3" t="s">
        <v>2865</v>
      </c>
      <c r="I1284" s="3" t="s">
        <v>2884</v>
      </c>
      <c r="J1284" s="3" t="s">
        <v>2951</v>
      </c>
      <c r="K1284" s="3" t="s">
        <v>22</v>
      </c>
      <c r="L1284" s="4">
        <v>0.18</v>
      </c>
      <c r="M1284" s="5">
        <v>0.21</v>
      </c>
      <c r="N1284" s="6">
        <v>0.15</v>
      </c>
      <c r="O1284" s="6">
        <v>0.03</v>
      </c>
      <c r="P1284" s="6">
        <v>0.16999999999999998</v>
      </c>
      <c r="Q1284" s="6">
        <v>0.18</v>
      </c>
      <c r="R1284" s="6">
        <v>0.198</v>
      </c>
    </row>
    <row r="1285" ht="15.75" customHeight="1">
      <c r="A1285" s="3">
        <v>2458.0</v>
      </c>
      <c r="B1285" s="3" t="s">
        <v>2860</v>
      </c>
      <c r="C1285" s="3" t="s">
        <v>2861</v>
      </c>
      <c r="D1285" s="3" t="s">
        <v>2862</v>
      </c>
      <c r="E1285" s="3" t="s">
        <v>2882</v>
      </c>
      <c r="F1285" s="3" t="s">
        <v>2952</v>
      </c>
      <c r="G1285" s="3" t="s">
        <v>22</v>
      </c>
      <c r="H1285" s="3" t="s">
        <v>2865</v>
      </c>
      <c r="I1285" s="3" t="s">
        <v>2884</v>
      </c>
      <c r="J1285" s="3" t="s">
        <v>2953</v>
      </c>
      <c r="K1285" s="3" t="s">
        <v>22</v>
      </c>
      <c r="L1285" s="4">
        <v>0.16</v>
      </c>
      <c r="M1285" s="5">
        <v>0.18</v>
      </c>
      <c r="N1285" s="6">
        <v>0.15</v>
      </c>
      <c r="O1285" s="6">
        <v>0.010000000000000009</v>
      </c>
      <c r="P1285" s="6">
        <v>0.15</v>
      </c>
      <c r="Q1285" s="6">
        <v>0.15</v>
      </c>
      <c r="R1285" s="6">
        <v>0.17600000000000002</v>
      </c>
    </row>
    <row r="1286" ht="15.75" customHeight="1">
      <c r="A1286" s="3">
        <v>2459.0</v>
      </c>
      <c r="B1286" s="3" t="s">
        <v>2860</v>
      </c>
      <c r="C1286" s="3" t="s">
        <v>2861</v>
      </c>
      <c r="D1286" s="3" t="s">
        <v>2862</v>
      </c>
      <c r="E1286" s="3" t="s">
        <v>2882</v>
      </c>
      <c r="F1286" s="3" t="s">
        <v>2954</v>
      </c>
      <c r="G1286" s="3" t="s">
        <v>22</v>
      </c>
      <c r="H1286" s="3" t="s">
        <v>2865</v>
      </c>
      <c r="I1286" s="3" t="s">
        <v>2884</v>
      </c>
      <c r="J1286" s="3" t="s">
        <v>2955</v>
      </c>
      <c r="K1286" s="3" t="s">
        <v>22</v>
      </c>
      <c r="L1286" s="4">
        <v>0.2</v>
      </c>
      <c r="M1286" s="5">
        <v>0.23</v>
      </c>
      <c r="N1286" s="6">
        <v>0.15</v>
      </c>
      <c r="O1286" s="6" t="s">
        <v>27</v>
      </c>
      <c r="P1286" s="6">
        <v>0.15</v>
      </c>
      <c r="Q1286" s="6">
        <v>0.15</v>
      </c>
      <c r="R1286" s="6">
        <v>0.15</v>
      </c>
    </row>
    <row r="1287" ht="15.75" customHeight="1">
      <c r="A1287" s="3">
        <v>2730.0</v>
      </c>
      <c r="B1287" s="3" t="s">
        <v>2860</v>
      </c>
      <c r="C1287" s="3" t="s">
        <v>2861</v>
      </c>
      <c r="D1287" s="3" t="s">
        <v>2862</v>
      </c>
      <c r="E1287" s="3" t="s">
        <v>2882</v>
      </c>
      <c r="F1287" s="3" t="s">
        <v>2956</v>
      </c>
      <c r="G1287" s="3" t="s">
        <v>2957</v>
      </c>
      <c r="H1287" s="3" t="s">
        <v>2865</v>
      </c>
      <c r="I1287" s="3" t="s">
        <v>2884</v>
      </c>
      <c r="J1287" s="3" t="s">
        <v>2958</v>
      </c>
      <c r="K1287" s="3" t="s">
        <v>2959</v>
      </c>
      <c r="L1287" s="4">
        <v>0.16</v>
      </c>
      <c r="M1287" s="5">
        <v>0.18</v>
      </c>
      <c r="N1287" s="6">
        <v>0.13944444444444448</v>
      </c>
      <c r="O1287" s="6">
        <v>0.02055555555555552</v>
      </c>
      <c r="P1287" s="6">
        <v>0.15</v>
      </c>
      <c r="Q1287" s="6">
        <v>0.16</v>
      </c>
      <c r="R1287" s="6">
        <v>0.17600000000000002</v>
      </c>
    </row>
    <row r="1288" ht="15.75" customHeight="1">
      <c r="A1288" s="3">
        <v>2731.0</v>
      </c>
      <c r="B1288" s="3" t="s">
        <v>2860</v>
      </c>
      <c r="C1288" s="3" t="s">
        <v>2861</v>
      </c>
      <c r="D1288" s="3" t="s">
        <v>2862</v>
      </c>
      <c r="E1288" s="3" t="s">
        <v>2882</v>
      </c>
      <c r="F1288" s="3" t="s">
        <v>2956</v>
      </c>
      <c r="G1288" s="3" t="s">
        <v>2960</v>
      </c>
      <c r="H1288" s="3" t="s">
        <v>2865</v>
      </c>
      <c r="I1288" s="3" t="s">
        <v>2884</v>
      </c>
      <c r="J1288" s="3" t="s">
        <v>2958</v>
      </c>
      <c r="K1288" s="3" t="s">
        <v>2961</v>
      </c>
      <c r="L1288" s="4">
        <v>0.16</v>
      </c>
      <c r="M1288" s="5">
        <v>0.18</v>
      </c>
      <c r="N1288" s="6">
        <v>0.13944444444444448</v>
      </c>
      <c r="O1288" s="6">
        <v>0.02055555555555552</v>
      </c>
      <c r="P1288" s="6">
        <v>0.15</v>
      </c>
      <c r="Q1288" s="6">
        <v>0.16</v>
      </c>
      <c r="R1288" s="6">
        <v>0.17600000000000002</v>
      </c>
    </row>
    <row r="1289" ht="15.75" customHeight="1">
      <c r="A1289" s="3">
        <v>2732.0</v>
      </c>
      <c r="B1289" s="3" t="s">
        <v>2860</v>
      </c>
      <c r="C1289" s="3" t="s">
        <v>2861</v>
      </c>
      <c r="D1289" s="3" t="s">
        <v>2862</v>
      </c>
      <c r="E1289" s="3" t="s">
        <v>2882</v>
      </c>
      <c r="F1289" s="3" t="s">
        <v>2956</v>
      </c>
      <c r="G1289" s="3" t="s">
        <v>2962</v>
      </c>
      <c r="H1289" s="3" t="s">
        <v>2865</v>
      </c>
      <c r="I1289" s="3" t="s">
        <v>2884</v>
      </c>
      <c r="J1289" s="3" t="s">
        <v>2958</v>
      </c>
      <c r="K1289" s="3" t="s">
        <v>2963</v>
      </c>
      <c r="L1289" s="4">
        <v>0.16</v>
      </c>
      <c r="M1289" s="5">
        <v>0.18</v>
      </c>
      <c r="N1289" s="6">
        <v>0.12</v>
      </c>
      <c r="O1289" s="6">
        <v>0.020000000000000018</v>
      </c>
      <c r="P1289" s="6">
        <v>0.13</v>
      </c>
      <c r="Q1289" s="6">
        <v>0.14</v>
      </c>
      <c r="R1289" s="6">
        <v>0.15400000000000003</v>
      </c>
    </row>
    <row r="1290" ht="15.75" customHeight="1">
      <c r="A1290" s="3">
        <v>2760.0</v>
      </c>
      <c r="B1290" s="3" t="s">
        <v>2860</v>
      </c>
      <c r="C1290" s="3" t="s">
        <v>2861</v>
      </c>
      <c r="D1290" s="3" t="s">
        <v>2862</v>
      </c>
      <c r="E1290" s="3" t="s">
        <v>2964</v>
      </c>
      <c r="F1290" s="3" t="s">
        <v>2965</v>
      </c>
      <c r="G1290" s="3" t="s">
        <v>22</v>
      </c>
      <c r="H1290" s="3" t="s">
        <v>2865</v>
      </c>
      <c r="I1290" s="3" t="s">
        <v>2966</v>
      </c>
      <c r="J1290" s="3" t="s">
        <v>2967</v>
      </c>
      <c r="K1290" s="3" t="s">
        <v>22</v>
      </c>
      <c r="L1290" s="4">
        <v>0.14</v>
      </c>
      <c r="M1290" s="5">
        <v>0.16</v>
      </c>
      <c r="N1290" s="6">
        <v>0.13944444444444448</v>
      </c>
      <c r="O1290" s="6">
        <v>5.555555555555314E-4</v>
      </c>
      <c r="P1290" s="6">
        <v>0.13944444444444448</v>
      </c>
      <c r="Q1290" s="6">
        <v>0.13944444444444448</v>
      </c>
      <c r="R1290" s="6">
        <v>0.15400000000000003</v>
      </c>
    </row>
    <row r="1291" ht="15.75" customHeight="1">
      <c r="A1291" s="3">
        <v>2761.0</v>
      </c>
      <c r="B1291" s="3" t="s">
        <v>2860</v>
      </c>
      <c r="C1291" s="3" t="s">
        <v>2861</v>
      </c>
      <c r="D1291" s="3" t="s">
        <v>2862</v>
      </c>
      <c r="E1291" s="3" t="s">
        <v>2964</v>
      </c>
      <c r="F1291" s="3" t="s">
        <v>2968</v>
      </c>
      <c r="G1291" s="3" t="s">
        <v>22</v>
      </c>
      <c r="H1291" s="3" t="s">
        <v>2865</v>
      </c>
      <c r="I1291" s="3" t="s">
        <v>2966</v>
      </c>
      <c r="J1291" s="3" t="s">
        <v>2969</v>
      </c>
      <c r="K1291" s="3" t="s">
        <v>22</v>
      </c>
      <c r="L1291" s="4">
        <v>0.14</v>
      </c>
      <c r="M1291" s="5">
        <v>0.16</v>
      </c>
      <c r="N1291" s="6">
        <v>0.12</v>
      </c>
      <c r="O1291" s="6">
        <v>0.06</v>
      </c>
      <c r="P1291" s="6">
        <v>0.16999999999999998</v>
      </c>
      <c r="Q1291" s="6">
        <v>0.18</v>
      </c>
      <c r="R1291" s="6">
        <v>0.198</v>
      </c>
    </row>
    <row r="1292" ht="15.75" customHeight="1">
      <c r="A1292" s="3">
        <v>2762.0</v>
      </c>
      <c r="B1292" s="3" t="s">
        <v>2860</v>
      </c>
      <c r="C1292" s="3" t="s">
        <v>2861</v>
      </c>
      <c r="D1292" s="3" t="s">
        <v>2862</v>
      </c>
      <c r="E1292" s="3" t="s">
        <v>2964</v>
      </c>
      <c r="F1292" s="3" t="s">
        <v>2970</v>
      </c>
      <c r="G1292" s="3" t="s">
        <v>22</v>
      </c>
      <c r="H1292" s="3" t="s">
        <v>2865</v>
      </c>
      <c r="I1292" s="3" t="s">
        <v>2966</v>
      </c>
      <c r="J1292" s="3" t="s">
        <v>2971</v>
      </c>
      <c r="K1292" s="3" t="s">
        <v>22</v>
      </c>
      <c r="L1292" s="4">
        <v>0.14</v>
      </c>
      <c r="M1292" s="5">
        <v>0.16</v>
      </c>
      <c r="N1292" s="6">
        <v>0.0</v>
      </c>
      <c r="O1292" s="6">
        <v>0.14</v>
      </c>
      <c r="P1292" s="6">
        <v>0.13</v>
      </c>
      <c r="Q1292" s="6">
        <v>0.14</v>
      </c>
      <c r="R1292" s="6">
        <v>0.15400000000000003</v>
      </c>
    </row>
    <row r="1293" ht="15.75" customHeight="1">
      <c r="A1293" s="3">
        <v>2763.0</v>
      </c>
      <c r="B1293" s="3" t="s">
        <v>2860</v>
      </c>
      <c r="C1293" s="3" t="s">
        <v>2861</v>
      </c>
      <c r="D1293" s="3" t="s">
        <v>2862</v>
      </c>
      <c r="E1293" s="3" t="s">
        <v>2964</v>
      </c>
      <c r="F1293" s="3" t="s">
        <v>2972</v>
      </c>
      <c r="G1293" s="3" t="s">
        <v>22</v>
      </c>
      <c r="H1293" s="3" t="s">
        <v>2865</v>
      </c>
      <c r="I1293" s="3" t="s">
        <v>2966</v>
      </c>
      <c r="J1293" s="3" t="s">
        <v>2973</v>
      </c>
      <c r="K1293" s="3" t="s">
        <v>22</v>
      </c>
      <c r="L1293" s="4">
        <v>0.14</v>
      </c>
      <c r="M1293" s="5">
        <v>0.16</v>
      </c>
      <c r="N1293" s="6">
        <v>0.12</v>
      </c>
      <c r="O1293" s="6">
        <v>0.08000000000000002</v>
      </c>
      <c r="P1293" s="6">
        <v>0.19</v>
      </c>
      <c r="Q1293" s="6">
        <v>0.2</v>
      </c>
      <c r="R1293" s="6">
        <v>0.22000000000000003</v>
      </c>
    </row>
    <row r="1294" ht="15.75" customHeight="1">
      <c r="A1294" s="3">
        <v>2765.0</v>
      </c>
      <c r="B1294" s="3" t="s">
        <v>2860</v>
      </c>
      <c r="C1294" s="3" t="s">
        <v>2861</v>
      </c>
      <c r="D1294" s="3" t="s">
        <v>2862</v>
      </c>
      <c r="E1294" s="3" t="s">
        <v>2964</v>
      </c>
      <c r="F1294" s="3" t="s">
        <v>2974</v>
      </c>
      <c r="G1294" s="3" t="s">
        <v>22</v>
      </c>
      <c r="H1294" s="3" t="s">
        <v>2865</v>
      </c>
      <c r="I1294" s="3" t="s">
        <v>2966</v>
      </c>
      <c r="J1294" s="3" t="s">
        <v>2975</v>
      </c>
      <c r="K1294" s="3" t="s">
        <v>22</v>
      </c>
      <c r="L1294" s="4">
        <v>0.14</v>
      </c>
      <c r="M1294" s="5">
        <v>0.16</v>
      </c>
      <c r="N1294" s="6">
        <v>0.12</v>
      </c>
      <c r="O1294" s="6">
        <v>0.020000000000000018</v>
      </c>
      <c r="P1294" s="6">
        <v>0.13</v>
      </c>
      <c r="Q1294" s="6">
        <v>0.14</v>
      </c>
      <c r="R1294" s="6">
        <v>0.15400000000000003</v>
      </c>
    </row>
    <row r="1295" ht="15.75" customHeight="1">
      <c r="A1295" s="3">
        <v>2767.0</v>
      </c>
      <c r="B1295" s="3" t="s">
        <v>2860</v>
      </c>
      <c r="C1295" s="3" t="s">
        <v>2861</v>
      </c>
      <c r="D1295" s="3" t="s">
        <v>2862</v>
      </c>
      <c r="E1295" s="3" t="s">
        <v>2964</v>
      </c>
      <c r="F1295" s="3" t="s">
        <v>2976</v>
      </c>
      <c r="G1295" s="3" t="s">
        <v>22</v>
      </c>
      <c r="H1295" s="3" t="s">
        <v>2865</v>
      </c>
      <c r="I1295" s="3" t="s">
        <v>2966</v>
      </c>
      <c r="J1295" s="3" t="s">
        <v>2977</v>
      </c>
      <c r="K1295" s="3" t="s">
        <v>22</v>
      </c>
      <c r="L1295" s="4">
        <v>0.14</v>
      </c>
      <c r="M1295" s="5">
        <v>0.16</v>
      </c>
      <c r="N1295" s="6">
        <v>0.15</v>
      </c>
      <c r="O1295" s="6">
        <v>0.010000000000000009</v>
      </c>
      <c r="P1295" s="6">
        <v>0.15</v>
      </c>
      <c r="Q1295" s="6">
        <v>0.15</v>
      </c>
      <c r="R1295" s="6">
        <v>0.17600000000000002</v>
      </c>
    </row>
    <row r="1296" ht="15.75" customHeight="1">
      <c r="A1296" s="3">
        <v>2768.0</v>
      </c>
      <c r="B1296" s="3" t="s">
        <v>2860</v>
      </c>
      <c r="C1296" s="3" t="s">
        <v>2861</v>
      </c>
      <c r="D1296" s="3" t="s">
        <v>2862</v>
      </c>
      <c r="E1296" s="3" t="s">
        <v>2964</v>
      </c>
      <c r="F1296" s="3" t="s">
        <v>2978</v>
      </c>
      <c r="G1296" s="3" t="s">
        <v>22</v>
      </c>
      <c r="H1296" s="3" t="s">
        <v>2865</v>
      </c>
      <c r="I1296" s="3" t="s">
        <v>2966</v>
      </c>
      <c r="J1296" s="3" t="s">
        <v>2979</v>
      </c>
      <c r="K1296" s="3" t="s">
        <v>22</v>
      </c>
      <c r="L1296" s="4">
        <v>0.14</v>
      </c>
      <c r="M1296" s="5">
        <v>0.16</v>
      </c>
      <c r="N1296" s="6">
        <v>0.1383333333333333</v>
      </c>
      <c r="O1296" s="6">
        <v>0.021666666666666695</v>
      </c>
      <c r="P1296" s="6">
        <v>0.15</v>
      </c>
      <c r="Q1296" s="6">
        <v>0.16</v>
      </c>
      <c r="R1296" s="6">
        <v>0.17600000000000002</v>
      </c>
    </row>
    <row r="1297" ht="15.75" customHeight="1">
      <c r="A1297" s="3">
        <v>3307.0</v>
      </c>
      <c r="B1297" s="3" t="s">
        <v>2860</v>
      </c>
      <c r="C1297" s="3" t="s">
        <v>2861</v>
      </c>
      <c r="D1297" s="3" t="s">
        <v>2862</v>
      </c>
      <c r="E1297" s="3" t="s">
        <v>2980</v>
      </c>
      <c r="F1297" s="3" t="s">
        <v>2981</v>
      </c>
      <c r="G1297" s="3" t="s">
        <v>22</v>
      </c>
      <c r="H1297" s="3" t="s">
        <v>2865</v>
      </c>
      <c r="I1297" s="3" t="s">
        <v>2982</v>
      </c>
      <c r="J1297" s="3" t="s">
        <v>2983</v>
      </c>
      <c r="K1297" s="3" t="s">
        <v>22</v>
      </c>
      <c r="L1297" s="4">
        <v>0.2</v>
      </c>
      <c r="M1297" s="5">
        <v>0.23</v>
      </c>
      <c r="N1297" s="6">
        <v>0.15</v>
      </c>
      <c r="O1297" s="6">
        <v>0.010000000000000009</v>
      </c>
      <c r="P1297" s="6">
        <v>0.15</v>
      </c>
      <c r="Q1297" s="6">
        <v>0.15</v>
      </c>
      <c r="R1297" s="6">
        <v>0.17600000000000002</v>
      </c>
    </row>
    <row r="1298" ht="15.75" customHeight="1">
      <c r="A1298" s="3">
        <v>3309.0</v>
      </c>
      <c r="B1298" s="3" t="s">
        <v>2860</v>
      </c>
      <c r="C1298" s="3" t="s">
        <v>2861</v>
      </c>
      <c r="D1298" s="3" t="s">
        <v>2862</v>
      </c>
      <c r="E1298" s="3" t="s">
        <v>2980</v>
      </c>
      <c r="F1298" s="3" t="s">
        <v>2984</v>
      </c>
      <c r="G1298" s="3" t="s">
        <v>22</v>
      </c>
      <c r="H1298" s="3" t="s">
        <v>2865</v>
      </c>
      <c r="I1298" s="3" t="s">
        <v>2982</v>
      </c>
      <c r="J1298" s="3" t="s">
        <v>2985</v>
      </c>
      <c r="K1298" s="3" t="s">
        <v>22</v>
      </c>
      <c r="L1298" s="4">
        <v>0.2</v>
      </c>
      <c r="M1298" s="5">
        <v>0.23</v>
      </c>
      <c r="N1298" s="6">
        <v>0.15</v>
      </c>
      <c r="O1298" s="6" t="s">
        <v>27</v>
      </c>
      <c r="P1298" s="6">
        <v>0.15</v>
      </c>
      <c r="Q1298" s="6">
        <v>0.15</v>
      </c>
      <c r="R1298" s="6">
        <v>0.15</v>
      </c>
    </row>
    <row r="1299" ht="15.75" customHeight="1">
      <c r="A1299" s="3">
        <v>3334.0</v>
      </c>
      <c r="B1299" s="3" t="s">
        <v>2860</v>
      </c>
      <c r="C1299" s="3" t="s">
        <v>2861</v>
      </c>
      <c r="D1299" s="3" t="s">
        <v>2862</v>
      </c>
      <c r="E1299" s="3" t="s">
        <v>2868</v>
      </c>
      <c r="F1299" s="3" t="s">
        <v>2986</v>
      </c>
      <c r="G1299" s="3" t="s">
        <v>22</v>
      </c>
      <c r="H1299" s="3" t="s">
        <v>2865</v>
      </c>
      <c r="I1299" s="3" t="s">
        <v>2870</v>
      </c>
      <c r="J1299" s="3" t="s">
        <v>2987</v>
      </c>
      <c r="K1299" s="3" t="s">
        <v>22</v>
      </c>
      <c r="L1299" s="4">
        <v>0.14</v>
      </c>
      <c r="M1299" s="5">
        <v>0.16</v>
      </c>
      <c r="N1299" s="6">
        <v>0.1383333333333333</v>
      </c>
      <c r="O1299" s="6">
        <v>0.021666666666666695</v>
      </c>
      <c r="P1299" s="6">
        <v>0.15</v>
      </c>
      <c r="Q1299" s="6">
        <v>0.16</v>
      </c>
      <c r="R1299" s="6">
        <v>0.17600000000000002</v>
      </c>
    </row>
    <row r="1300" ht="15.75" customHeight="1">
      <c r="A1300" s="3">
        <v>3348.0</v>
      </c>
      <c r="B1300" s="3" t="s">
        <v>2860</v>
      </c>
      <c r="C1300" s="3" t="s">
        <v>2861</v>
      </c>
      <c r="D1300" s="3" t="s">
        <v>2862</v>
      </c>
      <c r="E1300" s="3" t="s">
        <v>2876</v>
      </c>
      <c r="F1300" s="3" t="s">
        <v>2988</v>
      </c>
      <c r="G1300" s="3" t="s">
        <v>22</v>
      </c>
      <c r="H1300" s="3" t="s">
        <v>2865</v>
      </c>
      <c r="I1300" s="3" t="s">
        <v>2878</v>
      </c>
      <c r="J1300" s="3" t="s">
        <v>2989</v>
      </c>
      <c r="K1300" s="3" t="s">
        <v>22</v>
      </c>
      <c r="L1300" s="4">
        <v>0.16</v>
      </c>
      <c r="M1300" s="5">
        <v>0.18</v>
      </c>
      <c r="N1300" s="6">
        <v>0.15</v>
      </c>
      <c r="O1300" s="6">
        <v>0.010000000000000009</v>
      </c>
      <c r="P1300" s="6">
        <v>0.15</v>
      </c>
      <c r="Q1300" s="6">
        <v>0.15</v>
      </c>
      <c r="R1300" s="6">
        <v>0.17600000000000002</v>
      </c>
    </row>
    <row r="1301" ht="15.75" customHeight="1">
      <c r="A1301" s="3">
        <v>3349.0</v>
      </c>
      <c r="B1301" s="3" t="s">
        <v>2860</v>
      </c>
      <c r="C1301" s="3" t="s">
        <v>2861</v>
      </c>
      <c r="D1301" s="3" t="s">
        <v>2862</v>
      </c>
      <c r="E1301" s="3" t="s">
        <v>2868</v>
      </c>
      <c r="F1301" s="3" t="s">
        <v>2990</v>
      </c>
      <c r="G1301" s="3" t="s">
        <v>22</v>
      </c>
      <c r="H1301" s="3" t="s">
        <v>2865</v>
      </c>
      <c r="I1301" s="3" t="s">
        <v>2870</v>
      </c>
      <c r="J1301" s="3" t="s">
        <v>2991</v>
      </c>
      <c r="K1301" s="3" t="s">
        <v>22</v>
      </c>
      <c r="L1301" s="4">
        <v>0.16</v>
      </c>
      <c r="M1301" s="5">
        <v>0.18</v>
      </c>
      <c r="N1301" s="6">
        <v>0.15</v>
      </c>
      <c r="O1301" s="6">
        <v>0.010000000000000009</v>
      </c>
      <c r="P1301" s="6">
        <v>0.15</v>
      </c>
      <c r="Q1301" s="6">
        <v>0.15</v>
      </c>
      <c r="R1301" s="6">
        <v>0.17600000000000002</v>
      </c>
    </row>
    <row r="1302" ht="15.75" customHeight="1">
      <c r="A1302" s="3">
        <v>3350.0</v>
      </c>
      <c r="B1302" s="3" t="s">
        <v>2860</v>
      </c>
      <c r="C1302" s="3" t="s">
        <v>2861</v>
      </c>
      <c r="D1302" s="3" t="s">
        <v>2862</v>
      </c>
      <c r="E1302" s="3" t="s">
        <v>2868</v>
      </c>
      <c r="F1302" s="3" t="s">
        <v>2992</v>
      </c>
      <c r="G1302" s="3" t="s">
        <v>22</v>
      </c>
      <c r="H1302" s="3" t="s">
        <v>2865</v>
      </c>
      <c r="I1302" s="3" t="s">
        <v>2870</v>
      </c>
      <c r="J1302" s="3" t="s">
        <v>2993</v>
      </c>
      <c r="K1302" s="3" t="s">
        <v>22</v>
      </c>
      <c r="L1302" s="4">
        <v>0.14</v>
      </c>
      <c r="M1302" s="5">
        <v>0.16</v>
      </c>
      <c r="N1302" s="6">
        <v>0.12</v>
      </c>
      <c r="O1302" s="6">
        <v>0.04000000000000001</v>
      </c>
      <c r="P1302" s="6">
        <v>0.15</v>
      </c>
      <c r="Q1302" s="6">
        <v>0.16</v>
      </c>
      <c r="R1302" s="6">
        <v>0.17600000000000002</v>
      </c>
    </row>
    <row r="1303" ht="15.75" customHeight="1">
      <c r="A1303" s="3">
        <v>3366.0</v>
      </c>
      <c r="B1303" s="3" t="s">
        <v>2860</v>
      </c>
      <c r="C1303" s="3" t="s">
        <v>2861</v>
      </c>
      <c r="D1303" s="3" t="s">
        <v>2862</v>
      </c>
      <c r="E1303" s="3" t="s">
        <v>2868</v>
      </c>
      <c r="F1303" s="3" t="s">
        <v>2994</v>
      </c>
      <c r="G1303" s="3" t="s">
        <v>22</v>
      </c>
      <c r="H1303" s="3" t="s">
        <v>2865</v>
      </c>
      <c r="I1303" s="3" t="s">
        <v>2870</v>
      </c>
      <c r="J1303" s="3" t="s">
        <v>2995</v>
      </c>
      <c r="K1303" s="3" t="s">
        <v>22</v>
      </c>
      <c r="L1303" s="4">
        <v>0.15</v>
      </c>
      <c r="M1303" s="5">
        <v>0.17</v>
      </c>
      <c r="N1303" s="6">
        <v>0.15</v>
      </c>
      <c r="O1303" s="6">
        <v>0.010000000000000009</v>
      </c>
      <c r="P1303" s="6">
        <v>0.15</v>
      </c>
      <c r="Q1303" s="6">
        <v>0.15</v>
      </c>
      <c r="R1303" s="6">
        <v>0.17600000000000002</v>
      </c>
    </row>
    <row r="1304" ht="15.75" customHeight="1">
      <c r="A1304" s="3">
        <v>3371.0</v>
      </c>
      <c r="B1304" s="3" t="s">
        <v>2860</v>
      </c>
      <c r="C1304" s="3" t="s">
        <v>2861</v>
      </c>
      <c r="D1304" s="3" t="s">
        <v>2862</v>
      </c>
      <c r="E1304" s="3" t="s">
        <v>2868</v>
      </c>
      <c r="F1304" s="3" t="s">
        <v>2996</v>
      </c>
      <c r="G1304" s="3" t="s">
        <v>22</v>
      </c>
      <c r="H1304" s="3" t="s">
        <v>2865</v>
      </c>
      <c r="I1304" s="3" t="s">
        <v>2870</v>
      </c>
      <c r="J1304" s="3" t="s">
        <v>2997</v>
      </c>
      <c r="K1304" s="3" t="s">
        <v>22</v>
      </c>
      <c r="L1304" s="4">
        <v>0.18</v>
      </c>
      <c r="M1304" s="5">
        <v>0.21</v>
      </c>
      <c r="N1304" s="6">
        <v>0.12</v>
      </c>
      <c r="O1304" s="6">
        <v>0.04000000000000001</v>
      </c>
      <c r="P1304" s="6">
        <v>0.15</v>
      </c>
      <c r="Q1304" s="6">
        <v>0.16</v>
      </c>
      <c r="R1304" s="6">
        <v>0.17600000000000002</v>
      </c>
    </row>
    <row r="1305" ht="15.75" customHeight="1">
      <c r="A1305" s="3">
        <v>3477.0</v>
      </c>
      <c r="B1305" s="3" t="s">
        <v>2860</v>
      </c>
      <c r="C1305" s="3" t="s">
        <v>2861</v>
      </c>
      <c r="D1305" s="3" t="s">
        <v>2862</v>
      </c>
      <c r="E1305" s="3" t="s">
        <v>2882</v>
      </c>
      <c r="F1305" s="3" t="s">
        <v>2998</v>
      </c>
      <c r="G1305" s="3" t="s">
        <v>22</v>
      </c>
      <c r="H1305" s="3" t="s">
        <v>2865</v>
      </c>
      <c r="I1305" s="3" t="s">
        <v>2884</v>
      </c>
      <c r="J1305" s="3" t="s">
        <v>2999</v>
      </c>
      <c r="K1305" s="3" t="s">
        <v>22</v>
      </c>
      <c r="L1305" s="4">
        <v>0.2</v>
      </c>
      <c r="M1305" s="5">
        <v>0.23</v>
      </c>
      <c r="N1305" s="6">
        <v>0.15</v>
      </c>
      <c r="O1305" s="6">
        <v>0.010000000000000009</v>
      </c>
      <c r="P1305" s="6">
        <v>0.15</v>
      </c>
      <c r="Q1305" s="6">
        <v>0.15</v>
      </c>
      <c r="R1305" s="6">
        <v>0.17600000000000002</v>
      </c>
    </row>
    <row r="1306" ht="15.75" customHeight="1">
      <c r="A1306" s="3">
        <v>3524.0</v>
      </c>
      <c r="B1306" s="3" t="s">
        <v>2860</v>
      </c>
      <c r="C1306" s="3" t="s">
        <v>2861</v>
      </c>
      <c r="D1306" s="3" t="s">
        <v>2862</v>
      </c>
      <c r="E1306" s="3" t="s">
        <v>2882</v>
      </c>
      <c r="F1306" s="3" t="s">
        <v>3000</v>
      </c>
      <c r="G1306" s="3" t="s">
        <v>22</v>
      </c>
      <c r="H1306" s="3" t="s">
        <v>2865</v>
      </c>
      <c r="I1306" s="3" t="s">
        <v>2884</v>
      </c>
      <c r="J1306" s="3" t="s">
        <v>3001</v>
      </c>
      <c r="K1306" s="3" t="s">
        <v>22</v>
      </c>
      <c r="L1306" s="4">
        <v>0.16</v>
      </c>
      <c r="M1306" s="5">
        <v>0.18</v>
      </c>
      <c r="N1306" s="6">
        <v>0.1383333333333333</v>
      </c>
      <c r="O1306" s="6">
        <v>0.021666666666666695</v>
      </c>
      <c r="P1306" s="6">
        <v>0.15</v>
      </c>
      <c r="Q1306" s="6">
        <v>0.16</v>
      </c>
      <c r="R1306" s="6">
        <v>0.17600000000000002</v>
      </c>
    </row>
    <row r="1307" ht="15.75" customHeight="1">
      <c r="A1307" s="3">
        <v>1070.0</v>
      </c>
      <c r="B1307" s="3" t="s">
        <v>2860</v>
      </c>
      <c r="C1307" s="3" t="s">
        <v>2861</v>
      </c>
      <c r="D1307" s="3" t="s">
        <v>3002</v>
      </c>
      <c r="E1307" s="3" t="s">
        <v>3003</v>
      </c>
      <c r="F1307" s="3" t="s">
        <v>3004</v>
      </c>
      <c r="G1307" s="3" t="s">
        <v>22</v>
      </c>
      <c r="H1307" s="3" t="s">
        <v>3005</v>
      </c>
      <c r="I1307" s="3" t="s">
        <v>3003</v>
      </c>
      <c r="J1307" s="3" t="s">
        <v>3006</v>
      </c>
      <c r="K1307" s="3" t="s">
        <v>22</v>
      </c>
      <c r="L1307" s="4">
        <v>0.15</v>
      </c>
      <c r="M1307" s="5">
        <v>0.17</v>
      </c>
      <c r="N1307" s="6">
        <v>0.12</v>
      </c>
      <c r="O1307" s="6">
        <v>0.04000000000000001</v>
      </c>
      <c r="P1307" s="6">
        <v>0.15</v>
      </c>
      <c r="Q1307" s="6">
        <v>0.16</v>
      </c>
      <c r="R1307" s="6">
        <v>0.17600000000000002</v>
      </c>
    </row>
    <row r="1308" ht="15.75" customHeight="1">
      <c r="A1308" s="3">
        <v>1072.0</v>
      </c>
      <c r="B1308" s="3" t="s">
        <v>2860</v>
      </c>
      <c r="C1308" s="3" t="s">
        <v>2861</v>
      </c>
      <c r="D1308" s="3" t="s">
        <v>3002</v>
      </c>
      <c r="E1308" s="3" t="s">
        <v>3007</v>
      </c>
      <c r="F1308" s="3" t="s">
        <v>3008</v>
      </c>
      <c r="G1308" s="3" t="s">
        <v>22</v>
      </c>
      <c r="H1308" s="3" t="s">
        <v>3005</v>
      </c>
      <c r="I1308" s="3" t="s">
        <v>3009</v>
      </c>
      <c r="J1308" s="3" t="s">
        <v>3010</v>
      </c>
      <c r="K1308" s="3" t="s">
        <v>22</v>
      </c>
      <c r="L1308" s="4">
        <v>0.18</v>
      </c>
      <c r="M1308" s="5">
        <v>0.21</v>
      </c>
      <c r="N1308" s="6">
        <v>0.15</v>
      </c>
      <c r="O1308" s="6">
        <v>0.010000000000000009</v>
      </c>
      <c r="P1308" s="6">
        <v>0.15</v>
      </c>
      <c r="Q1308" s="6">
        <v>0.15</v>
      </c>
      <c r="R1308" s="6">
        <v>0.17600000000000002</v>
      </c>
    </row>
    <row r="1309" ht="15.75" customHeight="1">
      <c r="A1309" s="3">
        <v>1073.0</v>
      </c>
      <c r="B1309" s="3" t="s">
        <v>2860</v>
      </c>
      <c r="C1309" s="3" t="s">
        <v>2861</v>
      </c>
      <c r="D1309" s="3" t="s">
        <v>3002</v>
      </c>
      <c r="E1309" s="3" t="s">
        <v>3003</v>
      </c>
      <c r="F1309" s="3" t="s">
        <v>3011</v>
      </c>
      <c r="G1309" s="3" t="s">
        <v>22</v>
      </c>
      <c r="H1309" s="3" t="s">
        <v>3005</v>
      </c>
      <c r="I1309" s="3" t="s">
        <v>3003</v>
      </c>
      <c r="J1309" s="3" t="s">
        <v>3012</v>
      </c>
      <c r="K1309" s="3" t="s">
        <v>22</v>
      </c>
      <c r="L1309" s="4">
        <v>0.14</v>
      </c>
      <c r="M1309" s="5">
        <v>0.16</v>
      </c>
      <c r="N1309" s="6">
        <v>0.1383333333333333</v>
      </c>
      <c r="O1309" s="6">
        <v>0.0616666666666667</v>
      </c>
      <c r="P1309" s="6">
        <v>0.19</v>
      </c>
      <c r="Q1309" s="6">
        <v>0.2</v>
      </c>
      <c r="R1309" s="6">
        <v>0.22000000000000003</v>
      </c>
    </row>
    <row r="1310" ht="15.75" customHeight="1">
      <c r="A1310" s="3">
        <v>1083.0</v>
      </c>
      <c r="B1310" s="3" t="s">
        <v>2860</v>
      </c>
      <c r="C1310" s="3" t="s">
        <v>2861</v>
      </c>
      <c r="D1310" s="3" t="s">
        <v>3002</v>
      </c>
      <c r="E1310" s="3" t="s">
        <v>3003</v>
      </c>
      <c r="F1310" s="3" t="s">
        <v>3013</v>
      </c>
      <c r="G1310" s="3" t="s">
        <v>22</v>
      </c>
      <c r="H1310" s="3" t="s">
        <v>3005</v>
      </c>
      <c r="I1310" s="3" t="s">
        <v>3003</v>
      </c>
      <c r="J1310" s="3" t="s">
        <v>3014</v>
      </c>
      <c r="K1310" s="3" t="s">
        <v>22</v>
      </c>
      <c r="L1310" s="4">
        <v>0.18</v>
      </c>
      <c r="M1310" s="5">
        <v>0.21</v>
      </c>
      <c r="N1310" s="6">
        <v>0.12</v>
      </c>
      <c r="O1310" s="6">
        <v>0.04000000000000001</v>
      </c>
      <c r="P1310" s="6">
        <v>0.15</v>
      </c>
      <c r="Q1310" s="6">
        <v>0.16</v>
      </c>
      <c r="R1310" s="6">
        <v>0.17600000000000002</v>
      </c>
    </row>
    <row r="1311" ht="15.75" customHeight="1">
      <c r="A1311" s="3">
        <v>1093.0</v>
      </c>
      <c r="B1311" s="3" t="s">
        <v>2860</v>
      </c>
      <c r="C1311" s="3" t="s">
        <v>2861</v>
      </c>
      <c r="D1311" s="3" t="s">
        <v>3002</v>
      </c>
      <c r="E1311" s="3" t="s">
        <v>3003</v>
      </c>
      <c r="F1311" s="3" t="s">
        <v>3015</v>
      </c>
      <c r="G1311" s="3" t="s">
        <v>22</v>
      </c>
      <c r="H1311" s="3" t="s">
        <v>3005</v>
      </c>
      <c r="I1311" s="3" t="s">
        <v>3003</v>
      </c>
      <c r="J1311" s="3" t="s">
        <v>3016</v>
      </c>
      <c r="K1311" s="3" t="s">
        <v>22</v>
      </c>
      <c r="L1311" s="4">
        <v>0.16</v>
      </c>
      <c r="M1311" s="5">
        <v>0.18</v>
      </c>
      <c r="N1311" s="6">
        <v>0.12</v>
      </c>
      <c r="O1311" s="6">
        <v>0.04000000000000001</v>
      </c>
      <c r="P1311" s="6">
        <v>0.15</v>
      </c>
      <c r="Q1311" s="6">
        <v>0.16</v>
      </c>
      <c r="R1311" s="6">
        <v>0.17600000000000002</v>
      </c>
    </row>
    <row r="1312" ht="15.75" customHeight="1">
      <c r="A1312" s="3">
        <v>1096.0</v>
      </c>
      <c r="B1312" s="3" t="s">
        <v>2860</v>
      </c>
      <c r="C1312" s="3" t="s">
        <v>2861</v>
      </c>
      <c r="D1312" s="3" t="s">
        <v>3002</v>
      </c>
      <c r="E1312" s="3" t="s">
        <v>3003</v>
      </c>
      <c r="F1312" s="3" t="s">
        <v>3017</v>
      </c>
      <c r="G1312" s="3" t="s">
        <v>22</v>
      </c>
      <c r="H1312" s="3" t="s">
        <v>3005</v>
      </c>
      <c r="I1312" s="3" t="s">
        <v>3003</v>
      </c>
      <c r="J1312" s="3" t="s">
        <v>3018</v>
      </c>
      <c r="K1312" s="3" t="s">
        <v>22</v>
      </c>
      <c r="L1312" s="4">
        <v>0.15</v>
      </c>
      <c r="M1312" s="5">
        <v>0.17</v>
      </c>
      <c r="N1312" s="6">
        <v>0.15</v>
      </c>
      <c r="O1312" s="6">
        <v>0.010000000000000009</v>
      </c>
      <c r="P1312" s="6">
        <v>0.15</v>
      </c>
      <c r="Q1312" s="6">
        <v>0.15</v>
      </c>
      <c r="R1312" s="6">
        <v>0.17600000000000002</v>
      </c>
    </row>
    <row r="1313" ht="15.75" customHeight="1">
      <c r="A1313" s="3">
        <v>1099.0</v>
      </c>
      <c r="B1313" s="3" t="s">
        <v>2860</v>
      </c>
      <c r="C1313" s="3" t="s">
        <v>2861</v>
      </c>
      <c r="D1313" s="3" t="s">
        <v>3002</v>
      </c>
      <c r="E1313" s="3" t="s">
        <v>3003</v>
      </c>
      <c r="F1313" s="3" t="s">
        <v>3019</v>
      </c>
      <c r="G1313" s="3" t="s">
        <v>22</v>
      </c>
      <c r="H1313" s="3" t="s">
        <v>3005</v>
      </c>
      <c r="I1313" s="3" t="s">
        <v>3003</v>
      </c>
      <c r="J1313" s="3" t="s">
        <v>3020</v>
      </c>
      <c r="K1313" s="3" t="s">
        <v>22</v>
      </c>
      <c r="L1313" s="4">
        <v>0.14</v>
      </c>
      <c r="M1313" s="5">
        <v>0.16</v>
      </c>
      <c r="N1313" s="6">
        <v>0.12</v>
      </c>
      <c r="O1313" s="6">
        <v>0.06</v>
      </c>
      <c r="P1313" s="6">
        <v>0.16999999999999998</v>
      </c>
      <c r="Q1313" s="6">
        <v>0.18</v>
      </c>
      <c r="R1313" s="6">
        <v>0.198</v>
      </c>
    </row>
    <row r="1314" ht="15.75" customHeight="1">
      <c r="A1314" s="3">
        <v>1109.0</v>
      </c>
      <c r="B1314" s="3" t="s">
        <v>2860</v>
      </c>
      <c r="C1314" s="3" t="s">
        <v>2861</v>
      </c>
      <c r="D1314" s="3" t="s">
        <v>3002</v>
      </c>
      <c r="E1314" s="3" t="s">
        <v>3003</v>
      </c>
      <c r="F1314" s="3" t="s">
        <v>3021</v>
      </c>
      <c r="G1314" s="3" t="s">
        <v>22</v>
      </c>
      <c r="H1314" s="3" t="s">
        <v>3005</v>
      </c>
      <c r="I1314" s="3" t="s">
        <v>3003</v>
      </c>
      <c r="J1314" s="3" t="s">
        <v>3022</v>
      </c>
      <c r="K1314" s="3" t="s">
        <v>22</v>
      </c>
      <c r="L1314" s="4">
        <v>0.16</v>
      </c>
      <c r="M1314" s="5">
        <v>0.18</v>
      </c>
      <c r="N1314" s="6">
        <v>0.0</v>
      </c>
      <c r="O1314" s="6">
        <v>0.16</v>
      </c>
      <c r="P1314" s="6">
        <v>0.15</v>
      </c>
      <c r="Q1314" s="6">
        <v>0.16</v>
      </c>
      <c r="R1314" s="6">
        <v>0.17600000000000002</v>
      </c>
    </row>
    <row r="1315" ht="15.75" customHeight="1">
      <c r="A1315" s="3">
        <v>2130.0</v>
      </c>
      <c r="B1315" s="3" t="s">
        <v>2860</v>
      </c>
      <c r="C1315" s="3" t="s">
        <v>2861</v>
      </c>
      <c r="D1315" s="3" t="s">
        <v>3002</v>
      </c>
      <c r="E1315" s="3" t="s">
        <v>3003</v>
      </c>
      <c r="F1315" s="3" t="s">
        <v>3023</v>
      </c>
      <c r="G1315" s="3" t="s">
        <v>22</v>
      </c>
      <c r="H1315" s="3" t="s">
        <v>3005</v>
      </c>
      <c r="I1315" s="3" t="s">
        <v>3003</v>
      </c>
      <c r="J1315" s="3" t="s">
        <v>3024</v>
      </c>
      <c r="K1315" s="3" t="s">
        <v>22</v>
      </c>
      <c r="L1315" s="4">
        <v>0.2</v>
      </c>
      <c r="M1315" s="5">
        <v>0.23</v>
      </c>
      <c r="N1315" s="6">
        <v>0.1383333333333333</v>
      </c>
      <c r="O1315" s="6">
        <v>0.041666666666666685</v>
      </c>
      <c r="P1315" s="6">
        <v>0.16999999999999998</v>
      </c>
      <c r="Q1315" s="6">
        <v>0.18</v>
      </c>
      <c r="R1315" s="6">
        <v>0.198</v>
      </c>
    </row>
    <row r="1316" ht="15.75" customHeight="1">
      <c r="A1316" s="3">
        <v>2450.0</v>
      </c>
      <c r="B1316" s="3" t="s">
        <v>2860</v>
      </c>
      <c r="C1316" s="3" t="s">
        <v>2861</v>
      </c>
      <c r="D1316" s="3" t="s">
        <v>3002</v>
      </c>
      <c r="E1316" s="3" t="s">
        <v>3025</v>
      </c>
      <c r="F1316" s="3" t="s">
        <v>22</v>
      </c>
      <c r="G1316" s="3" t="s">
        <v>22</v>
      </c>
      <c r="H1316" s="3" t="s">
        <v>3005</v>
      </c>
      <c r="I1316" s="3" t="s">
        <v>3026</v>
      </c>
      <c r="J1316" s="3" t="s">
        <v>22</v>
      </c>
      <c r="K1316" s="3" t="s">
        <v>22</v>
      </c>
      <c r="L1316" s="4">
        <v>0.16</v>
      </c>
      <c r="M1316" s="5">
        <v>0.18</v>
      </c>
      <c r="N1316" s="6">
        <v>0.12</v>
      </c>
      <c r="O1316" s="6">
        <v>0.04000000000000001</v>
      </c>
      <c r="P1316" s="6">
        <v>0.15</v>
      </c>
      <c r="Q1316" s="6">
        <v>0.16</v>
      </c>
      <c r="R1316" s="6">
        <v>0.17600000000000002</v>
      </c>
    </row>
    <row r="1317" ht="15.75" customHeight="1">
      <c r="A1317" s="3">
        <v>2456.0</v>
      </c>
      <c r="B1317" s="3" t="s">
        <v>2860</v>
      </c>
      <c r="C1317" s="3" t="s">
        <v>2861</v>
      </c>
      <c r="D1317" s="3" t="s">
        <v>3002</v>
      </c>
      <c r="E1317" s="3" t="s">
        <v>3003</v>
      </c>
      <c r="F1317" s="3" t="s">
        <v>3027</v>
      </c>
      <c r="G1317" s="3" t="s">
        <v>22</v>
      </c>
      <c r="H1317" s="3" t="s">
        <v>3005</v>
      </c>
      <c r="I1317" s="3" t="s">
        <v>3003</v>
      </c>
      <c r="J1317" s="3" t="s">
        <v>3028</v>
      </c>
      <c r="K1317" s="3" t="s">
        <v>22</v>
      </c>
      <c r="L1317" s="4">
        <v>0.16</v>
      </c>
      <c r="M1317" s="5">
        <v>0.18</v>
      </c>
      <c r="N1317" s="6">
        <v>0.15</v>
      </c>
      <c r="O1317" s="6">
        <v>0.05000000000000002</v>
      </c>
      <c r="P1317" s="6">
        <v>0.19</v>
      </c>
      <c r="Q1317" s="6">
        <v>0.2</v>
      </c>
      <c r="R1317" s="6">
        <v>0.22000000000000003</v>
      </c>
    </row>
    <row r="1318" ht="15.75" customHeight="1">
      <c r="A1318" s="3">
        <v>2460.0</v>
      </c>
      <c r="B1318" s="3" t="s">
        <v>2860</v>
      </c>
      <c r="C1318" s="3" t="s">
        <v>2861</v>
      </c>
      <c r="D1318" s="3" t="s">
        <v>3002</v>
      </c>
      <c r="E1318" s="3" t="s">
        <v>3003</v>
      </c>
      <c r="F1318" s="3" t="s">
        <v>3029</v>
      </c>
      <c r="G1318" s="3" t="s">
        <v>22</v>
      </c>
      <c r="H1318" s="3" t="s">
        <v>3005</v>
      </c>
      <c r="I1318" s="3" t="s">
        <v>3003</v>
      </c>
      <c r="J1318" s="3" t="s">
        <v>3030</v>
      </c>
      <c r="K1318" s="3" t="s">
        <v>22</v>
      </c>
      <c r="L1318" s="4">
        <v>0.18</v>
      </c>
      <c r="M1318" s="5">
        <v>0.21</v>
      </c>
      <c r="N1318" s="6">
        <v>0.15</v>
      </c>
      <c r="O1318" s="6">
        <v>0.010000000000000009</v>
      </c>
      <c r="P1318" s="6">
        <v>0.15</v>
      </c>
      <c r="Q1318" s="6">
        <v>0.15</v>
      </c>
      <c r="R1318" s="6">
        <v>0.17600000000000002</v>
      </c>
    </row>
    <row r="1319" ht="15.75" customHeight="1">
      <c r="A1319" s="3">
        <v>2467.0</v>
      </c>
      <c r="B1319" s="3" t="s">
        <v>2860</v>
      </c>
      <c r="C1319" s="3" t="s">
        <v>2861</v>
      </c>
      <c r="D1319" s="3" t="s">
        <v>3002</v>
      </c>
      <c r="E1319" s="3" t="s">
        <v>3007</v>
      </c>
      <c r="F1319" s="3" t="s">
        <v>3031</v>
      </c>
      <c r="G1319" s="3" t="s">
        <v>22</v>
      </c>
      <c r="H1319" s="3" t="s">
        <v>3005</v>
      </c>
      <c r="I1319" s="3" t="s">
        <v>3009</v>
      </c>
      <c r="J1319" s="3" t="s">
        <v>3032</v>
      </c>
      <c r="K1319" s="3" t="s">
        <v>22</v>
      </c>
      <c r="L1319" s="4">
        <v>0.14</v>
      </c>
      <c r="M1319" s="5">
        <v>0.16</v>
      </c>
      <c r="N1319" s="6">
        <v>0.1383333333333333</v>
      </c>
      <c r="O1319" s="6">
        <v>0.0616666666666667</v>
      </c>
      <c r="P1319" s="6">
        <v>0.19</v>
      </c>
      <c r="Q1319" s="6">
        <v>0.2</v>
      </c>
      <c r="R1319" s="6">
        <v>0.22000000000000003</v>
      </c>
    </row>
    <row r="1320" ht="15.75" customHeight="1">
      <c r="A1320" s="3">
        <v>2468.0</v>
      </c>
      <c r="B1320" s="3" t="s">
        <v>2860</v>
      </c>
      <c r="C1320" s="3" t="s">
        <v>2861</v>
      </c>
      <c r="D1320" s="3" t="s">
        <v>3002</v>
      </c>
      <c r="E1320" s="3" t="s">
        <v>3007</v>
      </c>
      <c r="F1320" s="3" t="s">
        <v>3033</v>
      </c>
      <c r="G1320" s="3" t="s">
        <v>22</v>
      </c>
      <c r="H1320" s="3" t="s">
        <v>3005</v>
      </c>
      <c r="I1320" s="3" t="s">
        <v>3009</v>
      </c>
      <c r="J1320" s="3" t="s">
        <v>3034</v>
      </c>
      <c r="K1320" s="3" t="s">
        <v>22</v>
      </c>
      <c r="L1320" s="4">
        <v>0.14</v>
      </c>
      <c r="M1320" s="5">
        <v>0.16</v>
      </c>
      <c r="N1320" s="6">
        <v>0.15</v>
      </c>
      <c r="O1320" s="6">
        <v>0.010000000000000009</v>
      </c>
      <c r="P1320" s="6">
        <v>0.15</v>
      </c>
      <c r="Q1320" s="6">
        <v>0.15</v>
      </c>
      <c r="R1320" s="6">
        <v>0.17600000000000002</v>
      </c>
    </row>
    <row r="1321" ht="15.75" customHeight="1">
      <c r="A1321" s="3">
        <v>2469.0</v>
      </c>
      <c r="B1321" s="3" t="s">
        <v>2860</v>
      </c>
      <c r="C1321" s="3" t="s">
        <v>2861</v>
      </c>
      <c r="D1321" s="3" t="s">
        <v>3002</v>
      </c>
      <c r="E1321" s="3" t="s">
        <v>3007</v>
      </c>
      <c r="F1321" s="3" t="s">
        <v>3035</v>
      </c>
      <c r="G1321" s="3" t="s">
        <v>22</v>
      </c>
      <c r="H1321" s="3" t="s">
        <v>3005</v>
      </c>
      <c r="I1321" s="3" t="s">
        <v>3009</v>
      </c>
      <c r="J1321" s="3" t="s">
        <v>3036</v>
      </c>
      <c r="K1321" s="3" t="s">
        <v>22</v>
      </c>
      <c r="L1321" s="4">
        <v>0.2</v>
      </c>
      <c r="M1321" s="5">
        <v>0.23</v>
      </c>
      <c r="N1321" s="6">
        <v>0.0</v>
      </c>
      <c r="O1321" s="6">
        <v>0.16</v>
      </c>
      <c r="P1321" s="6">
        <v>0.15</v>
      </c>
      <c r="Q1321" s="6">
        <v>0.16</v>
      </c>
      <c r="R1321" s="6">
        <v>0.17600000000000002</v>
      </c>
    </row>
    <row r="1322" ht="15.75" customHeight="1">
      <c r="A1322" s="3">
        <v>2470.0</v>
      </c>
      <c r="B1322" s="3" t="s">
        <v>2860</v>
      </c>
      <c r="C1322" s="3" t="s">
        <v>2861</v>
      </c>
      <c r="D1322" s="3" t="s">
        <v>3002</v>
      </c>
      <c r="E1322" s="3" t="s">
        <v>3007</v>
      </c>
      <c r="F1322" s="3" t="s">
        <v>3037</v>
      </c>
      <c r="G1322" s="3" t="s">
        <v>22</v>
      </c>
      <c r="H1322" s="3" t="s">
        <v>3005</v>
      </c>
      <c r="I1322" s="3" t="s">
        <v>3009</v>
      </c>
      <c r="J1322" s="3" t="s">
        <v>3038</v>
      </c>
      <c r="K1322" s="3" t="s">
        <v>22</v>
      </c>
      <c r="L1322" s="4">
        <v>0.12</v>
      </c>
      <c r="M1322" s="5">
        <v>0.14</v>
      </c>
      <c r="N1322" s="6">
        <v>0.18</v>
      </c>
      <c r="O1322" s="6">
        <v>0.020000000000000018</v>
      </c>
      <c r="P1322" s="6">
        <v>0.19</v>
      </c>
      <c r="Q1322" s="6">
        <v>0.2</v>
      </c>
      <c r="R1322" s="6">
        <v>0.22000000000000003</v>
      </c>
    </row>
    <row r="1323" ht="15.75" customHeight="1">
      <c r="A1323" s="3">
        <v>2471.0</v>
      </c>
      <c r="B1323" s="3" t="s">
        <v>2860</v>
      </c>
      <c r="C1323" s="3" t="s">
        <v>2861</v>
      </c>
      <c r="D1323" s="3" t="s">
        <v>3002</v>
      </c>
      <c r="E1323" s="3" t="s">
        <v>3007</v>
      </c>
      <c r="F1323" s="3" t="s">
        <v>3039</v>
      </c>
      <c r="G1323" s="3" t="s">
        <v>22</v>
      </c>
      <c r="H1323" s="3" t="s">
        <v>3005</v>
      </c>
      <c r="I1323" s="3" t="s">
        <v>3009</v>
      </c>
      <c r="J1323" s="3" t="s">
        <v>3040</v>
      </c>
      <c r="K1323" s="3" t="s">
        <v>22</v>
      </c>
      <c r="L1323" s="4">
        <v>0.16</v>
      </c>
      <c r="M1323" s="5">
        <v>0.18</v>
      </c>
      <c r="N1323" s="6">
        <v>0.18</v>
      </c>
      <c r="O1323" s="6">
        <v>0.020000000000000018</v>
      </c>
      <c r="P1323" s="6">
        <v>0.19</v>
      </c>
      <c r="Q1323" s="6">
        <v>0.2</v>
      </c>
      <c r="R1323" s="6">
        <v>0.22000000000000003</v>
      </c>
    </row>
    <row r="1324" ht="15.75" customHeight="1">
      <c r="A1324" s="3">
        <v>2473.0</v>
      </c>
      <c r="B1324" s="3" t="s">
        <v>2860</v>
      </c>
      <c r="C1324" s="3" t="s">
        <v>2861</v>
      </c>
      <c r="D1324" s="3" t="s">
        <v>3002</v>
      </c>
      <c r="E1324" s="3" t="s">
        <v>3041</v>
      </c>
      <c r="F1324" s="3" t="s">
        <v>3042</v>
      </c>
      <c r="G1324" s="3" t="s">
        <v>22</v>
      </c>
      <c r="H1324" s="3" t="s">
        <v>3005</v>
      </c>
      <c r="I1324" s="3" t="s">
        <v>3043</v>
      </c>
      <c r="J1324" s="3" t="s">
        <v>3044</v>
      </c>
      <c r="K1324" s="3" t="s">
        <v>22</v>
      </c>
      <c r="L1324" s="4">
        <v>0.16</v>
      </c>
      <c r="M1324" s="5">
        <v>0.18</v>
      </c>
      <c r="N1324" s="6">
        <v>0.12</v>
      </c>
      <c r="O1324" s="6" t="s">
        <v>27</v>
      </c>
      <c r="P1324" s="6">
        <v>0.12</v>
      </c>
      <c r="Q1324" s="6">
        <v>0.12</v>
      </c>
      <c r="R1324" s="6">
        <v>0.12</v>
      </c>
    </row>
    <row r="1325" ht="15.75" customHeight="1">
      <c r="A1325" s="3">
        <v>2474.0</v>
      </c>
      <c r="B1325" s="3" t="s">
        <v>2860</v>
      </c>
      <c r="C1325" s="3" t="s">
        <v>2861</v>
      </c>
      <c r="D1325" s="3" t="s">
        <v>3002</v>
      </c>
      <c r="E1325" s="3" t="s">
        <v>3041</v>
      </c>
      <c r="F1325" s="3" t="s">
        <v>3045</v>
      </c>
      <c r="G1325" s="3" t="s">
        <v>22</v>
      </c>
      <c r="H1325" s="3" t="s">
        <v>3005</v>
      </c>
      <c r="I1325" s="3" t="s">
        <v>3043</v>
      </c>
      <c r="J1325" s="3" t="s">
        <v>3046</v>
      </c>
      <c r="K1325" s="3" t="s">
        <v>22</v>
      </c>
      <c r="L1325" s="4">
        <v>0.14</v>
      </c>
      <c r="M1325" s="5">
        <v>0.16</v>
      </c>
      <c r="N1325" s="6">
        <v>0.13844117647058815</v>
      </c>
      <c r="O1325" s="6">
        <v>0.021558823529411852</v>
      </c>
      <c r="P1325" s="6">
        <v>0.15</v>
      </c>
      <c r="Q1325" s="6">
        <v>0.16</v>
      </c>
      <c r="R1325" s="6">
        <v>0.17600000000000002</v>
      </c>
    </row>
    <row r="1326" ht="15.75" customHeight="1">
      <c r="A1326" s="3">
        <v>2475.0</v>
      </c>
      <c r="B1326" s="3" t="s">
        <v>2860</v>
      </c>
      <c r="C1326" s="3" t="s">
        <v>2861</v>
      </c>
      <c r="D1326" s="3" t="s">
        <v>3002</v>
      </c>
      <c r="E1326" s="3" t="s">
        <v>3041</v>
      </c>
      <c r="F1326" s="3" t="s">
        <v>3047</v>
      </c>
      <c r="G1326" s="3" t="s">
        <v>22</v>
      </c>
      <c r="H1326" s="3" t="s">
        <v>3005</v>
      </c>
      <c r="I1326" s="3" t="s">
        <v>3043</v>
      </c>
      <c r="J1326" s="3" t="s">
        <v>3048</v>
      </c>
      <c r="K1326" s="3" t="s">
        <v>22</v>
      </c>
      <c r="L1326" s="4">
        <v>0.16</v>
      </c>
      <c r="M1326" s="5">
        <v>0.18</v>
      </c>
      <c r="N1326" s="6">
        <v>0.0</v>
      </c>
      <c r="O1326" s="6">
        <v>0.16</v>
      </c>
      <c r="P1326" s="6">
        <v>0.15</v>
      </c>
      <c r="Q1326" s="6">
        <v>0.16</v>
      </c>
      <c r="R1326" s="6">
        <v>0.17600000000000002</v>
      </c>
    </row>
    <row r="1327" ht="15.75" customHeight="1">
      <c r="A1327" s="3">
        <v>2476.0</v>
      </c>
      <c r="B1327" s="3" t="s">
        <v>2860</v>
      </c>
      <c r="C1327" s="3" t="s">
        <v>2861</v>
      </c>
      <c r="D1327" s="3" t="s">
        <v>3002</v>
      </c>
      <c r="E1327" s="3" t="s">
        <v>3041</v>
      </c>
      <c r="F1327" s="3" t="s">
        <v>3049</v>
      </c>
      <c r="G1327" s="3" t="s">
        <v>22</v>
      </c>
      <c r="H1327" s="3" t="s">
        <v>3005</v>
      </c>
      <c r="I1327" s="3" t="s">
        <v>3043</v>
      </c>
      <c r="J1327" s="3" t="s">
        <v>3050</v>
      </c>
      <c r="K1327" s="3" t="s">
        <v>22</v>
      </c>
      <c r="L1327" s="4">
        <v>0.16</v>
      </c>
      <c r="M1327" s="5">
        <v>0.18</v>
      </c>
      <c r="N1327" s="6">
        <v>0.15</v>
      </c>
      <c r="O1327" s="6" t="s">
        <v>27</v>
      </c>
      <c r="P1327" s="6">
        <v>0.15</v>
      </c>
      <c r="Q1327" s="6">
        <v>0.15</v>
      </c>
      <c r="R1327" s="6">
        <v>0.15</v>
      </c>
    </row>
    <row r="1328" ht="15.75" customHeight="1">
      <c r="A1328" s="3">
        <v>2477.0</v>
      </c>
      <c r="B1328" s="3" t="s">
        <v>2860</v>
      </c>
      <c r="C1328" s="3" t="s">
        <v>2861</v>
      </c>
      <c r="D1328" s="3" t="s">
        <v>3002</v>
      </c>
      <c r="E1328" s="3" t="s">
        <v>3041</v>
      </c>
      <c r="F1328" s="3" t="s">
        <v>3051</v>
      </c>
      <c r="G1328" s="3" t="s">
        <v>22</v>
      </c>
      <c r="H1328" s="3" t="s">
        <v>3005</v>
      </c>
      <c r="I1328" s="3" t="s">
        <v>3043</v>
      </c>
      <c r="J1328" s="3" t="s">
        <v>3052</v>
      </c>
      <c r="K1328" s="3" t="s">
        <v>22</v>
      </c>
      <c r="L1328" s="4">
        <v>0.2</v>
      </c>
      <c r="M1328" s="5">
        <v>0.23</v>
      </c>
      <c r="N1328" s="6">
        <v>0.13844117647058815</v>
      </c>
      <c r="O1328" s="6" t="s">
        <v>27</v>
      </c>
      <c r="P1328" s="6">
        <v>0.13844117647058815</v>
      </c>
      <c r="Q1328" s="6">
        <v>0.13844117647058815</v>
      </c>
      <c r="R1328" s="6">
        <v>0.13844117647058815</v>
      </c>
    </row>
    <row r="1329" ht="15.75" customHeight="1">
      <c r="A1329" s="3">
        <v>2479.0</v>
      </c>
      <c r="B1329" s="3" t="s">
        <v>2860</v>
      </c>
      <c r="C1329" s="3" t="s">
        <v>2861</v>
      </c>
      <c r="D1329" s="3" t="s">
        <v>3002</v>
      </c>
      <c r="E1329" s="3" t="s">
        <v>3053</v>
      </c>
      <c r="F1329" s="3" t="s">
        <v>22</v>
      </c>
      <c r="G1329" s="3" t="s">
        <v>22</v>
      </c>
      <c r="H1329" s="3" t="s">
        <v>3005</v>
      </c>
      <c r="I1329" s="3" t="s">
        <v>3054</v>
      </c>
      <c r="J1329" s="3" t="s">
        <v>22</v>
      </c>
      <c r="K1329" s="3" t="s">
        <v>22</v>
      </c>
      <c r="L1329" s="4">
        <v>0.1</v>
      </c>
      <c r="M1329" s="5">
        <v>0.12</v>
      </c>
      <c r="N1329" s="6">
        <v>0.0</v>
      </c>
      <c r="O1329" s="6">
        <v>0.08</v>
      </c>
      <c r="P1329" s="6">
        <v>0.07</v>
      </c>
      <c r="Q1329" s="6">
        <v>0.08</v>
      </c>
      <c r="R1329" s="6">
        <v>0.08800000000000001</v>
      </c>
    </row>
    <row r="1330" ht="15.75" customHeight="1">
      <c r="A1330" s="3">
        <v>2480.0</v>
      </c>
      <c r="B1330" s="3" t="s">
        <v>2860</v>
      </c>
      <c r="C1330" s="3" t="s">
        <v>2861</v>
      </c>
      <c r="D1330" s="3" t="s">
        <v>3002</v>
      </c>
      <c r="E1330" s="3" t="s">
        <v>3007</v>
      </c>
      <c r="F1330" s="3" t="s">
        <v>3055</v>
      </c>
      <c r="G1330" s="3" t="s">
        <v>22</v>
      </c>
      <c r="H1330" s="3" t="s">
        <v>3005</v>
      </c>
      <c r="I1330" s="3" t="s">
        <v>3009</v>
      </c>
      <c r="J1330" s="3" t="s">
        <v>3056</v>
      </c>
      <c r="K1330" s="3" t="s">
        <v>22</v>
      </c>
      <c r="L1330" s="4">
        <v>0.14</v>
      </c>
      <c r="M1330" s="5">
        <v>0.16</v>
      </c>
      <c r="N1330" s="6">
        <v>0.0</v>
      </c>
      <c r="O1330" s="6">
        <v>0.14</v>
      </c>
      <c r="P1330" s="6">
        <v>0.13</v>
      </c>
      <c r="Q1330" s="6">
        <v>0.14</v>
      </c>
      <c r="R1330" s="6">
        <v>0.15400000000000003</v>
      </c>
    </row>
    <row r="1331" ht="15.75" customHeight="1">
      <c r="A1331" s="3">
        <v>2481.0</v>
      </c>
      <c r="B1331" s="3" t="s">
        <v>2860</v>
      </c>
      <c r="C1331" s="3" t="s">
        <v>2861</v>
      </c>
      <c r="D1331" s="3" t="s">
        <v>3002</v>
      </c>
      <c r="E1331" s="3" t="s">
        <v>3007</v>
      </c>
      <c r="F1331" s="3" t="s">
        <v>3057</v>
      </c>
      <c r="G1331" s="3" t="s">
        <v>22</v>
      </c>
      <c r="H1331" s="3" t="s">
        <v>3005</v>
      </c>
      <c r="I1331" s="3" t="s">
        <v>3009</v>
      </c>
      <c r="J1331" s="3" t="s">
        <v>3058</v>
      </c>
      <c r="K1331" s="3" t="s">
        <v>22</v>
      </c>
      <c r="L1331" s="4">
        <v>0.2</v>
      </c>
      <c r="M1331" s="5">
        <v>0.23</v>
      </c>
      <c r="N1331" s="6">
        <v>0.0</v>
      </c>
      <c r="O1331" s="6">
        <v>0.14</v>
      </c>
      <c r="P1331" s="6">
        <v>0.13</v>
      </c>
      <c r="Q1331" s="6">
        <v>0.14</v>
      </c>
      <c r="R1331" s="6">
        <v>0.15400000000000003</v>
      </c>
    </row>
    <row r="1332" ht="15.75" customHeight="1">
      <c r="A1332" s="3">
        <v>2482.0</v>
      </c>
      <c r="B1332" s="3" t="s">
        <v>2860</v>
      </c>
      <c r="C1332" s="3" t="s">
        <v>2861</v>
      </c>
      <c r="D1332" s="3" t="s">
        <v>3002</v>
      </c>
      <c r="E1332" s="3" t="s">
        <v>3007</v>
      </c>
      <c r="F1332" s="3" t="s">
        <v>3059</v>
      </c>
      <c r="G1332" s="3" t="s">
        <v>22</v>
      </c>
      <c r="H1332" s="3" t="s">
        <v>3005</v>
      </c>
      <c r="I1332" s="3" t="s">
        <v>3009</v>
      </c>
      <c r="J1332" s="3" t="s">
        <v>3060</v>
      </c>
      <c r="K1332" s="3" t="s">
        <v>22</v>
      </c>
      <c r="L1332" s="4">
        <v>0.16</v>
      </c>
      <c r="M1332" s="5">
        <v>0.18</v>
      </c>
      <c r="N1332" s="6">
        <v>0.126</v>
      </c>
      <c r="O1332" s="6">
        <v>0.014000000000000012</v>
      </c>
      <c r="P1332" s="6">
        <v>0.13</v>
      </c>
      <c r="Q1332" s="6">
        <v>0.14</v>
      </c>
      <c r="R1332" s="6">
        <v>0.15400000000000003</v>
      </c>
    </row>
    <row r="1333" ht="15.75" customHeight="1">
      <c r="A1333" s="3">
        <v>2484.0</v>
      </c>
      <c r="B1333" s="3" t="s">
        <v>2860</v>
      </c>
      <c r="C1333" s="3" t="s">
        <v>2861</v>
      </c>
      <c r="D1333" s="3" t="s">
        <v>3002</v>
      </c>
      <c r="E1333" s="3" t="s">
        <v>3007</v>
      </c>
      <c r="F1333" s="3" t="s">
        <v>3061</v>
      </c>
      <c r="G1333" s="3" t="s">
        <v>22</v>
      </c>
      <c r="H1333" s="3" t="s">
        <v>3005</v>
      </c>
      <c r="I1333" s="3" t="s">
        <v>3009</v>
      </c>
      <c r="J1333" s="3" t="s">
        <v>3062</v>
      </c>
      <c r="K1333" s="3" t="s">
        <v>22</v>
      </c>
      <c r="L1333" s="4">
        <v>0.18</v>
      </c>
      <c r="M1333" s="5">
        <v>0.21</v>
      </c>
      <c r="N1333" s="6">
        <v>0.12</v>
      </c>
      <c r="O1333" s="6">
        <v>0.020000000000000018</v>
      </c>
      <c r="P1333" s="6">
        <v>0.13</v>
      </c>
      <c r="Q1333" s="6">
        <v>0.14</v>
      </c>
      <c r="R1333" s="6">
        <v>0.15400000000000003</v>
      </c>
    </row>
    <row r="1334" ht="15.75" customHeight="1">
      <c r="A1334" s="3">
        <v>2485.0</v>
      </c>
      <c r="B1334" s="3" t="s">
        <v>2860</v>
      </c>
      <c r="C1334" s="3" t="s">
        <v>2861</v>
      </c>
      <c r="D1334" s="3" t="s">
        <v>3002</v>
      </c>
      <c r="E1334" s="3" t="s">
        <v>3007</v>
      </c>
      <c r="F1334" s="3" t="s">
        <v>3063</v>
      </c>
      <c r="G1334" s="3" t="s">
        <v>22</v>
      </c>
      <c r="H1334" s="3" t="s">
        <v>3005</v>
      </c>
      <c r="I1334" s="3" t="s">
        <v>3009</v>
      </c>
      <c r="J1334" s="3" t="s">
        <v>3064</v>
      </c>
      <c r="K1334" s="3" t="s">
        <v>22</v>
      </c>
      <c r="L1334" s="4">
        <v>0.14</v>
      </c>
      <c r="M1334" s="5">
        <v>0.16</v>
      </c>
      <c r="N1334" s="6">
        <v>0.12</v>
      </c>
      <c r="O1334" s="6">
        <v>0.020000000000000018</v>
      </c>
      <c r="P1334" s="6">
        <v>0.13</v>
      </c>
      <c r="Q1334" s="6">
        <v>0.14</v>
      </c>
      <c r="R1334" s="6">
        <v>0.15400000000000003</v>
      </c>
    </row>
    <row r="1335" ht="15.75" customHeight="1">
      <c r="A1335" s="3">
        <v>2486.0</v>
      </c>
      <c r="B1335" s="3" t="s">
        <v>2860</v>
      </c>
      <c r="C1335" s="3" t="s">
        <v>2861</v>
      </c>
      <c r="D1335" s="3" t="s">
        <v>3002</v>
      </c>
      <c r="E1335" s="3" t="s">
        <v>3007</v>
      </c>
      <c r="F1335" s="3" t="s">
        <v>3065</v>
      </c>
      <c r="G1335" s="3" t="s">
        <v>22</v>
      </c>
      <c r="H1335" s="3" t="s">
        <v>3005</v>
      </c>
      <c r="I1335" s="3" t="s">
        <v>3009</v>
      </c>
      <c r="J1335" s="3" t="s">
        <v>3066</v>
      </c>
      <c r="K1335" s="3" t="s">
        <v>22</v>
      </c>
      <c r="L1335" s="4">
        <v>0.2</v>
      </c>
      <c r="M1335" s="5">
        <v>0.23</v>
      </c>
      <c r="N1335" s="6">
        <v>0.126</v>
      </c>
      <c r="O1335" s="6">
        <v>0.014000000000000012</v>
      </c>
      <c r="P1335" s="6">
        <v>0.13</v>
      </c>
      <c r="Q1335" s="6">
        <v>0.14</v>
      </c>
      <c r="R1335" s="6">
        <v>0.15400000000000003</v>
      </c>
    </row>
    <row r="1336" ht="15.75" customHeight="1">
      <c r="A1336" s="3">
        <v>2490.0</v>
      </c>
      <c r="B1336" s="3" t="s">
        <v>2860</v>
      </c>
      <c r="C1336" s="3" t="s">
        <v>2861</v>
      </c>
      <c r="D1336" s="3" t="s">
        <v>3002</v>
      </c>
      <c r="E1336" s="3" t="s">
        <v>3067</v>
      </c>
      <c r="F1336" s="3" t="s">
        <v>22</v>
      </c>
      <c r="G1336" s="3" t="s">
        <v>22</v>
      </c>
      <c r="H1336" s="3" t="s">
        <v>3005</v>
      </c>
      <c r="I1336" s="3" t="s">
        <v>3068</v>
      </c>
      <c r="J1336" s="3" t="s">
        <v>22</v>
      </c>
      <c r="K1336" s="3" t="s">
        <v>22</v>
      </c>
      <c r="L1336" s="4">
        <v>0.08</v>
      </c>
      <c r="M1336" s="5">
        <v>0.09</v>
      </c>
      <c r="N1336" s="6">
        <v>0.12</v>
      </c>
      <c r="O1336" s="6">
        <v>0.020000000000000018</v>
      </c>
      <c r="P1336" s="6">
        <v>0.13</v>
      </c>
      <c r="Q1336" s="6">
        <v>0.14</v>
      </c>
      <c r="R1336" s="6">
        <v>0.15400000000000003</v>
      </c>
    </row>
    <row r="1337" ht="15.75" customHeight="1">
      <c r="A1337" s="3">
        <v>2492.0</v>
      </c>
      <c r="B1337" s="3" t="s">
        <v>2860</v>
      </c>
      <c r="C1337" s="3" t="s">
        <v>2861</v>
      </c>
      <c r="D1337" s="3" t="s">
        <v>3002</v>
      </c>
      <c r="E1337" s="3" t="s">
        <v>3003</v>
      </c>
      <c r="F1337" s="3" t="s">
        <v>3069</v>
      </c>
      <c r="G1337" s="3" t="s">
        <v>22</v>
      </c>
      <c r="H1337" s="3" t="s">
        <v>3005</v>
      </c>
      <c r="I1337" s="3" t="s">
        <v>3003</v>
      </c>
      <c r="J1337" s="3" t="s">
        <v>3070</v>
      </c>
      <c r="K1337" s="3" t="s">
        <v>22</v>
      </c>
      <c r="L1337" s="4">
        <v>0.16</v>
      </c>
      <c r="M1337" s="5">
        <v>0.18</v>
      </c>
      <c r="N1337" s="6">
        <v>0.12</v>
      </c>
      <c r="O1337" s="6">
        <v>0.020000000000000018</v>
      </c>
      <c r="P1337" s="6">
        <v>0.13</v>
      </c>
      <c r="Q1337" s="6">
        <v>0.14</v>
      </c>
      <c r="R1337" s="6">
        <v>0.15400000000000003</v>
      </c>
    </row>
    <row r="1338" ht="15.75" customHeight="1">
      <c r="A1338" s="3">
        <v>2493.0</v>
      </c>
      <c r="B1338" s="3" t="s">
        <v>2860</v>
      </c>
      <c r="C1338" s="3" t="s">
        <v>2861</v>
      </c>
      <c r="D1338" s="3" t="s">
        <v>3002</v>
      </c>
      <c r="E1338" s="3" t="s">
        <v>3071</v>
      </c>
      <c r="F1338" s="3" t="s">
        <v>22</v>
      </c>
      <c r="G1338" s="3" t="s">
        <v>22</v>
      </c>
      <c r="H1338" s="3" t="s">
        <v>3005</v>
      </c>
      <c r="I1338" s="3" t="s">
        <v>3072</v>
      </c>
      <c r="J1338" s="3" t="s">
        <v>22</v>
      </c>
      <c r="K1338" s="3" t="s">
        <v>22</v>
      </c>
      <c r="L1338" s="4">
        <v>0.14</v>
      </c>
      <c r="M1338" s="5">
        <v>0.16</v>
      </c>
      <c r="N1338" s="6">
        <v>0.126</v>
      </c>
      <c r="O1338" s="6">
        <v>0.014000000000000012</v>
      </c>
      <c r="P1338" s="6">
        <v>0.13</v>
      </c>
      <c r="Q1338" s="6">
        <v>0.14</v>
      </c>
      <c r="R1338" s="6">
        <v>0.15400000000000003</v>
      </c>
    </row>
    <row r="1339" ht="15.75" customHeight="1">
      <c r="A1339" s="3">
        <v>2494.0</v>
      </c>
      <c r="B1339" s="3" t="s">
        <v>2860</v>
      </c>
      <c r="C1339" s="3" t="s">
        <v>2861</v>
      </c>
      <c r="D1339" s="3" t="s">
        <v>3002</v>
      </c>
      <c r="E1339" s="3" t="s">
        <v>3073</v>
      </c>
      <c r="F1339" s="3" t="s">
        <v>22</v>
      </c>
      <c r="G1339" s="3" t="s">
        <v>22</v>
      </c>
      <c r="H1339" s="3" t="s">
        <v>3005</v>
      </c>
      <c r="I1339" s="3" t="s">
        <v>3074</v>
      </c>
      <c r="J1339" s="3" t="s">
        <v>22</v>
      </c>
      <c r="K1339" s="3" t="s">
        <v>22</v>
      </c>
      <c r="L1339" s="4">
        <v>0.14</v>
      </c>
      <c r="M1339" s="5">
        <v>0.16</v>
      </c>
      <c r="N1339" s="6">
        <v>0.15</v>
      </c>
      <c r="O1339" s="6" t="s">
        <v>27</v>
      </c>
      <c r="P1339" s="6">
        <v>0.15</v>
      </c>
      <c r="Q1339" s="6">
        <v>0.15</v>
      </c>
      <c r="R1339" s="6">
        <v>0.15</v>
      </c>
    </row>
    <row r="1340" ht="15.75" customHeight="1">
      <c r="A1340" s="3">
        <v>2495.0</v>
      </c>
      <c r="B1340" s="3" t="s">
        <v>2860</v>
      </c>
      <c r="C1340" s="3" t="s">
        <v>2861</v>
      </c>
      <c r="D1340" s="3" t="s">
        <v>3002</v>
      </c>
      <c r="E1340" s="3" t="s">
        <v>3075</v>
      </c>
      <c r="F1340" s="3" t="s">
        <v>22</v>
      </c>
      <c r="G1340" s="3" t="s">
        <v>22</v>
      </c>
      <c r="H1340" s="3" t="s">
        <v>3005</v>
      </c>
      <c r="I1340" s="3" t="s">
        <v>3076</v>
      </c>
      <c r="J1340" s="3" t="s">
        <v>22</v>
      </c>
      <c r="K1340" s="3" t="s">
        <v>22</v>
      </c>
      <c r="L1340" s="4">
        <v>0.1</v>
      </c>
      <c r="M1340" s="5">
        <v>0.12</v>
      </c>
      <c r="N1340" s="6">
        <v>0.13844117647058815</v>
      </c>
      <c r="O1340" s="6">
        <v>0.0015588235294118624</v>
      </c>
      <c r="P1340" s="6">
        <v>0.13844117647058815</v>
      </c>
      <c r="Q1340" s="6">
        <v>0.13844117647058815</v>
      </c>
      <c r="R1340" s="6">
        <v>0.15400000000000003</v>
      </c>
    </row>
    <row r="1341" ht="15.75" customHeight="1">
      <c r="A1341" s="3">
        <v>2496.0</v>
      </c>
      <c r="B1341" s="3" t="s">
        <v>2860</v>
      </c>
      <c r="C1341" s="3" t="s">
        <v>2861</v>
      </c>
      <c r="D1341" s="3" t="s">
        <v>3002</v>
      </c>
      <c r="E1341" s="3" t="s">
        <v>3077</v>
      </c>
      <c r="F1341" s="3" t="s">
        <v>22</v>
      </c>
      <c r="G1341" s="3" t="s">
        <v>22</v>
      </c>
      <c r="H1341" s="3" t="s">
        <v>3005</v>
      </c>
      <c r="I1341" s="3" t="s">
        <v>3078</v>
      </c>
      <c r="J1341" s="3" t="s">
        <v>22</v>
      </c>
      <c r="K1341" s="3" t="s">
        <v>22</v>
      </c>
      <c r="L1341" s="4">
        <v>0.15</v>
      </c>
      <c r="M1341" s="5">
        <v>0.17</v>
      </c>
      <c r="N1341" s="6">
        <v>0.12</v>
      </c>
      <c r="O1341" s="6">
        <v>0.04000000000000001</v>
      </c>
      <c r="P1341" s="6">
        <v>0.15</v>
      </c>
      <c r="Q1341" s="6">
        <v>0.16</v>
      </c>
      <c r="R1341" s="6">
        <v>0.17600000000000002</v>
      </c>
    </row>
    <row r="1342" ht="15.75" customHeight="1">
      <c r="A1342" s="3">
        <v>2499.0</v>
      </c>
      <c r="B1342" s="3" t="s">
        <v>2860</v>
      </c>
      <c r="C1342" s="3" t="s">
        <v>2861</v>
      </c>
      <c r="D1342" s="3" t="s">
        <v>3002</v>
      </c>
      <c r="E1342" s="3" t="s">
        <v>3079</v>
      </c>
      <c r="F1342" s="3" t="s">
        <v>22</v>
      </c>
      <c r="G1342" s="3" t="s">
        <v>22</v>
      </c>
      <c r="H1342" s="3" t="s">
        <v>3005</v>
      </c>
      <c r="I1342" s="3" t="s">
        <v>3080</v>
      </c>
      <c r="J1342" s="3" t="s">
        <v>22</v>
      </c>
      <c r="K1342" s="3" t="s">
        <v>22</v>
      </c>
      <c r="L1342" s="4">
        <v>0.16</v>
      </c>
      <c r="M1342" s="5">
        <v>0.18</v>
      </c>
      <c r="N1342" s="6">
        <v>0.12</v>
      </c>
      <c r="O1342" s="6">
        <v>0.020000000000000018</v>
      </c>
      <c r="P1342" s="6">
        <v>0.13</v>
      </c>
      <c r="Q1342" s="6">
        <v>0.14</v>
      </c>
      <c r="R1342" s="6">
        <v>0.15400000000000003</v>
      </c>
    </row>
    <row r="1343" ht="15.75" customHeight="1">
      <c r="A1343" s="3">
        <v>2501.0</v>
      </c>
      <c r="B1343" s="3" t="s">
        <v>2860</v>
      </c>
      <c r="C1343" s="3" t="s">
        <v>2861</v>
      </c>
      <c r="D1343" s="3" t="s">
        <v>3002</v>
      </c>
      <c r="E1343" s="3" t="s">
        <v>3081</v>
      </c>
      <c r="F1343" s="3" t="s">
        <v>22</v>
      </c>
      <c r="G1343" s="3" t="s">
        <v>22</v>
      </c>
      <c r="H1343" s="3" t="s">
        <v>3005</v>
      </c>
      <c r="I1343" s="3" t="s">
        <v>3082</v>
      </c>
      <c r="J1343" s="3" t="s">
        <v>22</v>
      </c>
      <c r="K1343" s="3" t="s">
        <v>22</v>
      </c>
      <c r="L1343" s="4">
        <v>0.16</v>
      </c>
      <c r="M1343" s="5">
        <v>0.18</v>
      </c>
      <c r="N1343" s="6">
        <v>0.15</v>
      </c>
      <c r="O1343" s="6">
        <v>0.010000000000000009</v>
      </c>
      <c r="P1343" s="6">
        <v>0.15</v>
      </c>
      <c r="Q1343" s="6">
        <v>0.15</v>
      </c>
      <c r="R1343" s="6">
        <v>0.17600000000000002</v>
      </c>
    </row>
    <row r="1344" ht="15.75" customHeight="1">
      <c r="A1344" s="3">
        <v>2502.0</v>
      </c>
      <c r="B1344" s="3" t="s">
        <v>2860</v>
      </c>
      <c r="C1344" s="3" t="s">
        <v>2861</v>
      </c>
      <c r="D1344" s="3" t="s">
        <v>3002</v>
      </c>
      <c r="E1344" s="3" t="s">
        <v>3083</v>
      </c>
      <c r="F1344" s="3" t="s">
        <v>22</v>
      </c>
      <c r="G1344" s="3" t="s">
        <v>22</v>
      </c>
      <c r="H1344" s="3" t="s">
        <v>3005</v>
      </c>
      <c r="I1344" s="3" t="s">
        <v>3084</v>
      </c>
      <c r="J1344" s="3" t="s">
        <v>22</v>
      </c>
      <c r="K1344" s="3" t="s">
        <v>22</v>
      </c>
      <c r="L1344" s="4">
        <v>0.16</v>
      </c>
      <c r="M1344" s="5">
        <v>0.18</v>
      </c>
      <c r="N1344" s="6">
        <v>0.0</v>
      </c>
      <c r="O1344" s="6">
        <v>0.16</v>
      </c>
      <c r="P1344" s="6">
        <v>0.15</v>
      </c>
      <c r="Q1344" s="6">
        <v>0.16</v>
      </c>
      <c r="R1344" s="6">
        <v>0.17600000000000002</v>
      </c>
    </row>
    <row r="1345" ht="15.75" customHeight="1">
      <c r="A1345" s="3">
        <v>2503.0</v>
      </c>
      <c r="B1345" s="3" t="s">
        <v>2860</v>
      </c>
      <c r="C1345" s="3" t="s">
        <v>2861</v>
      </c>
      <c r="D1345" s="3" t="s">
        <v>3002</v>
      </c>
      <c r="E1345" s="3" t="s">
        <v>3085</v>
      </c>
      <c r="F1345" s="3" t="s">
        <v>22</v>
      </c>
      <c r="G1345" s="3" t="s">
        <v>22</v>
      </c>
      <c r="H1345" s="3" t="s">
        <v>3005</v>
      </c>
      <c r="I1345" s="3" t="s">
        <v>3086</v>
      </c>
      <c r="J1345" s="3" t="s">
        <v>22</v>
      </c>
      <c r="K1345" s="3" t="s">
        <v>22</v>
      </c>
      <c r="L1345" s="4">
        <v>0.1</v>
      </c>
      <c r="M1345" s="5">
        <v>0.12</v>
      </c>
      <c r="N1345" s="6">
        <v>0.12</v>
      </c>
      <c r="O1345" s="6">
        <v>0.08000000000000002</v>
      </c>
      <c r="P1345" s="6">
        <v>0.19</v>
      </c>
      <c r="Q1345" s="6">
        <v>0.2</v>
      </c>
      <c r="R1345" s="6">
        <v>0.22000000000000003</v>
      </c>
    </row>
    <row r="1346" ht="15.75" customHeight="1">
      <c r="A1346" s="3">
        <v>2505.0</v>
      </c>
      <c r="B1346" s="3" t="s">
        <v>2860</v>
      </c>
      <c r="C1346" s="3" t="s">
        <v>2861</v>
      </c>
      <c r="D1346" s="3" t="s">
        <v>3002</v>
      </c>
      <c r="E1346" s="3" t="s">
        <v>3087</v>
      </c>
      <c r="F1346" s="3" t="s">
        <v>22</v>
      </c>
      <c r="G1346" s="3" t="s">
        <v>22</v>
      </c>
      <c r="H1346" s="3" t="s">
        <v>3005</v>
      </c>
      <c r="I1346" s="3" t="s">
        <v>3088</v>
      </c>
      <c r="J1346" s="3" t="s">
        <v>22</v>
      </c>
      <c r="K1346" s="3" t="s">
        <v>22</v>
      </c>
      <c r="L1346" s="4">
        <v>0.12</v>
      </c>
      <c r="M1346" s="5">
        <v>0.14</v>
      </c>
      <c r="N1346" s="6">
        <v>0.12</v>
      </c>
      <c r="O1346" s="6">
        <v>0.08000000000000002</v>
      </c>
      <c r="P1346" s="6">
        <v>0.19</v>
      </c>
      <c r="Q1346" s="6">
        <v>0.2</v>
      </c>
      <c r="R1346" s="6">
        <v>0.22000000000000003</v>
      </c>
    </row>
    <row r="1347" ht="15.75" customHeight="1">
      <c r="A1347" s="3">
        <v>2507.0</v>
      </c>
      <c r="B1347" s="3" t="s">
        <v>2860</v>
      </c>
      <c r="C1347" s="3" t="s">
        <v>2861</v>
      </c>
      <c r="D1347" s="3" t="s">
        <v>3002</v>
      </c>
      <c r="E1347" s="3" t="s">
        <v>3003</v>
      </c>
      <c r="F1347" s="3" t="s">
        <v>3089</v>
      </c>
      <c r="G1347" s="3" t="s">
        <v>22</v>
      </c>
      <c r="H1347" s="3" t="s">
        <v>3005</v>
      </c>
      <c r="I1347" s="3" t="s">
        <v>3003</v>
      </c>
      <c r="J1347" s="3" t="s">
        <v>3090</v>
      </c>
      <c r="K1347" s="3" t="s">
        <v>22</v>
      </c>
      <c r="L1347" s="4">
        <v>0.18</v>
      </c>
      <c r="M1347" s="5">
        <v>0.21</v>
      </c>
      <c r="N1347" s="6">
        <v>0.13844117647058815</v>
      </c>
      <c r="O1347" s="6">
        <v>0.021558823529411852</v>
      </c>
      <c r="P1347" s="6">
        <v>0.15</v>
      </c>
      <c r="Q1347" s="6">
        <v>0.16</v>
      </c>
      <c r="R1347" s="6">
        <v>0.17600000000000002</v>
      </c>
    </row>
    <row r="1348" ht="15.75" customHeight="1">
      <c r="A1348" s="3">
        <v>2508.0</v>
      </c>
      <c r="B1348" s="3" t="s">
        <v>2860</v>
      </c>
      <c r="C1348" s="3" t="s">
        <v>2861</v>
      </c>
      <c r="D1348" s="3" t="s">
        <v>3002</v>
      </c>
      <c r="E1348" s="3" t="s">
        <v>3003</v>
      </c>
      <c r="F1348" s="3" t="s">
        <v>3091</v>
      </c>
      <c r="G1348" s="3" t="s">
        <v>22</v>
      </c>
      <c r="H1348" s="3" t="s">
        <v>3005</v>
      </c>
      <c r="I1348" s="3" t="s">
        <v>3003</v>
      </c>
      <c r="J1348" s="3" t="s">
        <v>3092</v>
      </c>
      <c r="K1348" s="3" t="s">
        <v>22</v>
      </c>
      <c r="L1348" s="4">
        <v>0.14</v>
      </c>
      <c r="M1348" s="5">
        <v>0.16</v>
      </c>
      <c r="N1348" s="6">
        <v>0.12</v>
      </c>
      <c r="O1348" s="6">
        <v>0.03</v>
      </c>
      <c r="P1348" s="6">
        <v>0.13999999999999999</v>
      </c>
      <c r="Q1348" s="6">
        <v>0.15</v>
      </c>
      <c r="R1348" s="6">
        <v>0.165</v>
      </c>
    </row>
    <row r="1349" ht="15.75" customHeight="1">
      <c r="A1349" s="3">
        <v>2509.0</v>
      </c>
      <c r="B1349" s="3" t="s">
        <v>2860</v>
      </c>
      <c r="C1349" s="3" t="s">
        <v>2861</v>
      </c>
      <c r="D1349" s="3" t="s">
        <v>3002</v>
      </c>
      <c r="E1349" s="3" t="s">
        <v>3093</v>
      </c>
      <c r="F1349" s="3" t="s">
        <v>22</v>
      </c>
      <c r="G1349" s="3" t="s">
        <v>22</v>
      </c>
      <c r="H1349" s="3" t="s">
        <v>3005</v>
      </c>
      <c r="I1349" s="3" t="s">
        <v>3094</v>
      </c>
      <c r="J1349" s="3" t="s">
        <v>22</v>
      </c>
      <c r="K1349" s="3" t="s">
        <v>22</v>
      </c>
      <c r="L1349" s="4">
        <v>0.16</v>
      </c>
      <c r="M1349" s="5">
        <v>0.18</v>
      </c>
      <c r="N1349" s="6">
        <v>0.12</v>
      </c>
      <c r="O1349" s="6">
        <v>0.06</v>
      </c>
      <c r="P1349" s="6">
        <v>0.16999999999999998</v>
      </c>
      <c r="Q1349" s="6">
        <v>0.18</v>
      </c>
      <c r="R1349" s="6">
        <v>0.198</v>
      </c>
    </row>
    <row r="1350" ht="15.75" customHeight="1">
      <c r="A1350" s="3">
        <v>2510.0</v>
      </c>
      <c r="B1350" s="3" t="s">
        <v>2860</v>
      </c>
      <c r="C1350" s="3" t="s">
        <v>2861</v>
      </c>
      <c r="D1350" s="3" t="s">
        <v>3002</v>
      </c>
      <c r="E1350" s="3" t="s">
        <v>3095</v>
      </c>
      <c r="F1350" s="3" t="s">
        <v>22</v>
      </c>
      <c r="G1350" s="3" t="s">
        <v>22</v>
      </c>
      <c r="H1350" s="3" t="s">
        <v>3005</v>
      </c>
      <c r="I1350" s="3" t="s">
        <v>3096</v>
      </c>
      <c r="J1350" s="3" t="s">
        <v>22</v>
      </c>
      <c r="K1350" s="3" t="s">
        <v>22</v>
      </c>
      <c r="L1350" s="4">
        <v>0.16</v>
      </c>
      <c r="M1350" s="5">
        <v>0.18</v>
      </c>
      <c r="N1350" s="6">
        <v>0.12</v>
      </c>
      <c r="O1350" s="6">
        <v>0.020000000000000018</v>
      </c>
      <c r="P1350" s="6">
        <v>0.13</v>
      </c>
      <c r="Q1350" s="6">
        <v>0.14</v>
      </c>
      <c r="R1350" s="6">
        <v>0.15400000000000003</v>
      </c>
    </row>
    <row r="1351" ht="15.75" customHeight="1">
      <c r="A1351" s="3">
        <v>2511.0</v>
      </c>
      <c r="B1351" s="3" t="s">
        <v>2860</v>
      </c>
      <c r="C1351" s="3" t="s">
        <v>2861</v>
      </c>
      <c r="D1351" s="3" t="s">
        <v>3002</v>
      </c>
      <c r="E1351" s="3" t="s">
        <v>3097</v>
      </c>
      <c r="F1351" s="3" t="s">
        <v>22</v>
      </c>
      <c r="G1351" s="3" t="s">
        <v>22</v>
      </c>
      <c r="H1351" s="3" t="s">
        <v>3005</v>
      </c>
      <c r="I1351" s="3" t="s">
        <v>3098</v>
      </c>
      <c r="J1351" s="3" t="s">
        <v>22</v>
      </c>
      <c r="K1351" s="3" t="s">
        <v>22</v>
      </c>
      <c r="L1351" s="4">
        <v>0.16</v>
      </c>
      <c r="M1351" s="5">
        <v>0.18</v>
      </c>
      <c r="N1351" s="6">
        <v>0.12</v>
      </c>
      <c r="O1351" s="6">
        <v>0.03</v>
      </c>
      <c r="P1351" s="6">
        <v>0.13999999999999999</v>
      </c>
      <c r="Q1351" s="6">
        <v>0.15</v>
      </c>
      <c r="R1351" s="6">
        <v>0.165</v>
      </c>
    </row>
    <row r="1352" ht="15.75" customHeight="1">
      <c r="A1352" s="3">
        <v>2512.0</v>
      </c>
      <c r="B1352" s="3" t="s">
        <v>2860</v>
      </c>
      <c r="C1352" s="3" t="s">
        <v>2861</v>
      </c>
      <c r="D1352" s="3" t="s">
        <v>3002</v>
      </c>
      <c r="E1352" s="3" t="s">
        <v>3099</v>
      </c>
      <c r="F1352" s="3" t="s">
        <v>22</v>
      </c>
      <c r="G1352" s="3" t="s">
        <v>22</v>
      </c>
      <c r="H1352" s="3" t="s">
        <v>3005</v>
      </c>
      <c r="I1352" s="3" t="s">
        <v>3100</v>
      </c>
      <c r="J1352" s="3" t="s">
        <v>22</v>
      </c>
      <c r="K1352" s="3" t="s">
        <v>22</v>
      </c>
      <c r="L1352" s="4">
        <v>0.16</v>
      </c>
      <c r="M1352" s="5">
        <v>0.18</v>
      </c>
      <c r="N1352" s="6">
        <v>0.1216666666666667</v>
      </c>
      <c r="O1352" s="6">
        <v>0.05833333333333329</v>
      </c>
      <c r="P1352" s="6">
        <v>0.16999999999999998</v>
      </c>
      <c r="Q1352" s="6">
        <v>0.18</v>
      </c>
      <c r="R1352" s="6">
        <v>0.198</v>
      </c>
    </row>
    <row r="1353" ht="15.75" customHeight="1">
      <c r="A1353" s="3">
        <v>2513.0</v>
      </c>
      <c r="B1353" s="3" t="s">
        <v>2860</v>
      </c>
      <c r="C1353" s="3" t="s">
        <v>2861</v>
      </c>
      <c r="D1353" s="3" t="s">
        <v>3002</v>
      </c>
      <c r="E1353" s="3" t="s">
        <v>3101</v>
      </c>
      <c r="F1353" s="3" t="s">
        <v>22</v>
      </c>
      <c r="G1353" s="3" t="s">
        <v>22</v>
      </c>
      <c r="H1353" s="3" t="s">
        <v>3005</v>
      </c>
      <c r="I1353" s="3" t="s">
        <v>3102</v>
      </c>
      <c r="J1353" s="3" t="s">
        <v>22</v>
      </c>
      <c r="K1353" s="3" t="s">
        <v>22</v>
      </c>
      <c r="L1353" s="4">
        <v>0.14</v>
      </c>
      <c r="M1353" s="5">
        <v>0.16</v>
      </c>
      <c r="N1353" s="6">
        <v>0.12</v>
      </c>
      <c r="O1353" s="6">
        <v>0.04000000000000001</v>
      </c>
      <c r="P1353" s="6">
        <v>0.15</v>
      </c>
      <c r="Q1353" s="6">
        <v>0.16</v>
      </c>
      <c r="R1353" s="6">
        <v>0.17600000000000002</v>
      </c>
    </row>
    <row r="1354" ht="15.75" customHeight="1">
      <c r="A1354" s="3">
        <v>2514.0</v>
      </c>
      <c r="B1354" s="3" t="s">
        <v>2860</v>
      </c>
      <c r="C1354" s="3" t="s">
        <v>2861</v>
      </c>
      <c r="D1354" s="3" t="s">
        <v>3002</v>
      </c>
      <c r="E1354" s="3" t="s">
        <v>3103</v>
      </c>
      <c r="F1354" s="3" t="s">
        <v>22</v>
      </c>
      <c r="G1354" s="3" t="s">
        <v>22</v>
      </c>
      <c r="H1354" s="3" t="s">
        <v>3005</v>
      </c>
      <c r="I1354" s="3" t="s">
        <v>3104</v>
      </c>
      <c r="J1354" s="3" t="s">
        <v>22</v>
      </c>
      <c r="K1354" s="3" t="s">
        <v>22</v>
      </c>
      <c r="L1354" s="4">
        <v>0.16</v>
      </c>
      <c r="M1354" s="5">
        <v>0.18</v>
      </c>
      <c r="N1354" s="6">
        <v>0.1216666666666667</v>
      </c>
      <c r="O1354" s="6">
        <v>0.0383333333333333</v>
      </c>
      <c r="P1354" s="6">
        <v>0.15</v>
      </c>
      <c r="Q1354" s="6">
        <v>0.16</v>
      </c>
      <c r="R1354" s="6">
        <v>0.17600000000000002</v>
      </c>
    </row>
    <row r="1355" ht="15.75" customHeight="1">
      <c r="A1355" s="3">
        <v>2515.0</v>
      </c>
      <c r="B1355" s="3" t="s">
        <v>2860</v>
      </c>
      <c r="C1355" s="3" t="s">
        <v>2861</v>
      </c>
      <c r="D1355" s="3" t="s">
        <v>3002</v>
      </c>
      <c r="E1355" s="3" t="s">
        <v>3105</v>
      </c>
      <c r="F1355" s="3" t="s">
        <v>22</v>
      </c>
      <c r="G1355" s="3" t="s">
        <v>22</v>
      </c>
      <c r="H1355" s="3" t="s">
        <v>3005</v>
      </c>
      <c r="I1355" s="3" t="s">
        <v>3106</v>
      </c>
      <c r="J1355" s="3" t="s">
        <v>22</v>
      </c>
      <c r="K1355" s="3" t="s">
        <v>22</v>
      </c>
      <c r="L1355" s="4">
        <v>0.18</v>
      </c>
      <c r="M1355" s="5">
        <v>0.21</v>
      </c>
      <c r="N1355" s="6">
        <v>0.12</v>
      </c>
      <c r="O1355" s="6">
        <v>0.04000000000000001</v>
      </c>
      <c r="P1355" s="6">
        <v>0.15</v>
      </c>
      <c r="Q1355" s="6">
        <v>0.16</v>
      </c>
      <c r="R1355" s="6">
        <v>0.17600000000000002</v>
      </c>
    </row>
    <row r="1356" ht="15.75" customHeight="1">
      <c r="A1356" s="3">
        <v>2556.0</v>
      </c>
      <c r="B1356" s="3" t="s">
        <v>2860</v>
      </c>
      <c r="C1356" s="3" t="s">
        <v>2861</v>
      </c>
      <c r="D1356" s="3" t="s">
        <v>3002</v>
      </c>
      <c r="E1356" s="3" t="s">
        <v>3003</v>
      </c>
      <c r="F1356" s="3" t="s">
        <v>3107</v>
      </c>
      <c r="G1356" s="3" t="s">
        <v>22</v>
      </c>
      <c r="H1356" s="3" t="s">
        <v>3005</v>
      </c>
      <c r="I1356" s="3" t="s">
        <v>3003</v>
      </c>
      <c r="J1356" s="3" t="s">
        <v>3108</v>
      </c>
      <c r="K1356" s="3" t="s">
        <v>22</v>
      </c>
      <c r="L1356" s="4">
        <v>0.15</v>
      </c>
      <c r="M1356" s="5">
        <v>0.17</v>
      </c>
      <c r="N1356" s="6">
        <v>0.12</v>
      </c>
      <c r="O1356" s="6">
        <v>0.020000000000000018</v>
      </c>
      <c r="P1356" s="6">
        <v>0.13</v>
      </c>
      <c r="Q1356" s="6">
        <v>0.14</v>
      </c>
      <c r="R1356" s="6">
        <v>0.15400000000000003</v>
      </c>
    </row>
    <row r="1357" ht="15.75" customHeight="1">
      <c r="A1357" s="3">
        <v>2664.0</v>
      </c>
      <c r="B1357" s="3" t="s">
        <v>2860</v>
      </c>
      <c r="C1357" s="3" t="s">
        <v>2861</v>
      </c>
      <c r="D1357" s="3" t="s">
        <v>3002</v>
      </c>
      <c r="E1357" s="3" t="s">
        <v>3109</v>
      </c>
      <c r="F1357" s="3" t="s">
        <v>3110</v>
      </c>
      <c r="G1357" s="3" t="s">
        <v>22</v>
      </c>
      <c r="H1357" s="3" t="s">
        <v>3005</v>
      </c>
      <c r="I1357" s="3" t="s">
        <v>3111</v>
      </c>
      <c r="J1357" s="3" t="s">
        <v>3112</v>
      </c>
      <c r="K1357" s="3" t="s">
        <v>22</v>
      </c>
      <c r="L1357" s="4">
        <v>0.14</v>
      </c>
      <c r="M1357" s="5">
        <v>0.16</v>
      </c>
      <c r="N1357" s="6">
        <v>0.08</v>
      </c>
      <c r="O1357" s="6">
        <v>0.06999999999999999</v>
      </c>
      <c r="P1357" s="6">
        <v>0.13999999999999999</v>
      </c>
      <c r="Q1357" s="6">
        <v>0.15</v>
      </c>
      <c r="R1357" s="6">
        <v>0.165</v>
      </c>
    </row>
    <row r="1358" ht="15.75" customHeight="1">
      <c r="A1358" s="3">
        <v>2665.0</v>
      </c>
      <c r="B1358" s="3" t="s">
        <v>2860</v>
      </c>
      <c r="C1358" s="3" t="s">
        <v>2861</v>
      </c>
      <c r="D1358" s="3" t="s">
        <v>3002</v>
      </c>
      <c r="E1358" s="3" t="s">
        <v>3109</v>
      </c>
      <c r="F1358" s="3" t="s">
        <v>3113</v>
      </c>
      <c r="G1358" s="3" t="s">
        <v>22</v>
      </c>
      <c r="H1358" s="3" t="s">
        <v>3005</v>
      </c>
      <c r="I1358" s="3" t="s">
        <v>3111</v>
      </c>
      <c r="J1358" s="3" t="s">
        <v>3114</v>
      </c>
      <c r="K1358" s="3" t="s">
        <v>22</v>
      </c>
      <c r="L1358" s="4">
        <v>0.14</v>
      </c>
      <c r="M1358" s="5">
        <v>0.16</v>
      </c>
      <c r="N1358" s="6">
        <v>0.12</v>
      </c>
      <c r="O1358" s="6">
        <v>0.06</v>
      </c>
      <c r="P1358" s="6">
        <v>0.16999999999999998</v>
      </c>
      <c r="Q1358" s="6">
        <v>0.18</v>
      </c>
      <c r="R1358" s="6">
        <v>0.198</v>
      </c>
    </row>
    <row r="1359" ht="15.75" customHeight="1">
      <c r="A1359" s="3">
        <v>2666.0</v>
      </c>
      <c r="B1359" s="3" t="s">
        <v>2860</v>
      </c>
      <c r="C1359" s="3" t="s">
        <v>2861</v>
      </c>
      <c r="D1359" s="3" t="s">
        <v>3002</v>
      </c>
      <c r="E1359" s="3" t="s">
        <v>3109</v>
      </c>
      <c r="F1359" s="3" t="s">
        <v>3115</v>
      </c>
      <c r="G1359" s="3" t="s">
        <v>22</v>
      </c>
      <c r="H1359" s="3" t="s">
        <v>3005</v>
      </c>
      <c r="I1359" s="3" t="s">
        <v>3111</v>
      </c>
      <c r="J1359" s="3" t="s">
        <v>3116</v>
      </c>
      <c r="K1359" s="3" t="s">
        <v>22</v>
      </c>
      <c r="L1359" s="4">
        <v>0.14</v>
      </c>
      <c r="M1359" s="5">
        <v>0.16</v>
      </c>
      <c r="N1359" s="6">
        <v>0.1216666666666667</v>
      </c>
      <c r="O1359" s="6">
        <v>0.028333333333333294</v>
      </c>
      <c r="P1359" s="6">
        <v>0.13999999999999999</v>
      </c>
      <c r="Q1359" s="6">
        <v>0.15</v>
      </c>
      <c r="R1359" s="6">
        <v>0.165</v>
      </c>
    </row>
    <row r="1360" ht="15.75" customHeight="1">
      <c r="A1360" s="3">
        <v>2667.0</v>
      </c>
      <c r="B1360" s="3" t="s">
        <v>2860</v>
      </c>
      <c r="C1360" s="3" t="s">
        <v>2861</v>
      </c>
      <c r="D1360" s="3" t="s">
        <v>3002</v>
      </c>
      <c r="E1360" s="3" t="s">
        <v>3109</v>
      </c>
      <c r="F1360" s="3" t="s">
        <v>3117</v>
      </c>
      <c r="G1360" s="3" t="s">
        <v>22</v>
      </c>
      <c r="H1360" s="3" t="s">
        <v>3005</v>
      </c>
      <c r="I1360" s="3" t="s">
        <v>3111</v>
      </c>
      <c r="J1360" s="3" t="s">
        <v>3118</v>
      </c>
      <c r="K1360" s="3" t="s">
        <v>22</v>
      </c>
      <c r="L1360" s="4">
        <v>0.14</v>
      </c>
      <c r="M1360" s="5">
        <v>0.16</v>
      </c>
      <c r="N1360" s="6">
        <v>0.12</v>
      </c>
      <c r="O1360" s="6">
        <v>0.04000000000000001</v>
      </c>
      <c r="P1360" s="6">
        <v>0.15</v>
      </c>
      <c r="Q1360" s="6">
        <v>0.16</v>
      </c>
      <c r="R1360" s="6">
        <v>0.17600000000000002</v>
      </c>
    </row>
    <row r="1361" ht="15.75" customHeight="1">
      <c r="A1361" s="3">
        <v>2668.0</v>
      </c>
      <c r="B1361" s="3" t="s">
        <v>2860</v>
      </c>
      <c r="C1361" s="3" t="s">
        <v>2861</v>
      </c>
      <c r="D1361" s="3" t="s">
        <v>3002</v>
      </c>
      <c r="E1361" s="3" t="s">
        <v>3109</v>
      </c>
      <c r="F1361" s="3" t="s">
        <v>3119</v>
      </c>
      <c r="G1361" s="3" t="s">
        <v>22</v>
      </c>
      <c r="H1361" s="3" t="s">
        <v>3005</v>
      </c>
      <c r="I1361" s="3" t="s">
        <v>3111</v>
      </c>
      <c r="J1361" s="3" t="s">
        <v>3120</v>
      </c>
      <c r="K1361" s="3" t="s">
        <v>22</v>
      </c>
      <c r="L1361" s="4">
        <v>0.14</v>
      </c>
      <c r="M1361" s="5">
        <v>0.16</v>
      </c>
      <c r="N1361" s="6">
        <v>0.15</v>
      </c>
      <c r="O1361" s="6">
        <v>0.010000000000000009</v>
      </c>
      <c r="P1361" s="6">
        <v>0.15</v>
      </c>
      <c r="Q1361" s="6">
        <v>0.15</v>
      </c>
      <c r="R1361" s="6">
        <v>0.17600000000000002</v>
      </c>
    </row>
    <row r="1362" ht="15.75" customHeight="1">
      <c r="A1362" s="3">
        <v>2669.0</v>
      </c>
      <c r="B1362" s="3" t="s">
        <v>2860</v>
      </c>
      <c r="C1362" s="3" t="s">
        <v>2861</v>
      </c>
      <c r="D1362" s="3" t="s">
        <v>3002</v>
      </c>
      <c r="E1362" s="3" t="s">
        <v>3109</v>
      </c>
      <c r="F1362" s="3" t="s">
        <v>3121</v>
      </c>
      <c r="G1362" s="3" t="s">
        <v>22</v>
      </c>
      <c r="H1362" s="3" t="s">
        <v>3005</v>
      </c>
      <c r="I1362" s="3" t="s">
        <v>3111</v>
      </c>
      <c r="J1362" s="3" t="s">
        <v>3122</v>
      </c>
      <c r="K1362" s="3" t="s">
        <v>22</v>
      </c>
      <c r="L1362" s="4">
        <v>0.14</v>
      </c>
      <c r="M1362" s="5">
        <v>0.16</v>
      </c>
      <c r="N1362" s="6">
        <v>0.15</v>
      </c>
      <c r="O1362" s="6" t="s">
        <v>27</v>
      </c>
      <c r="P1362" s="6">
        <v>0.15</v>
      </c>
      <c r="Q1362" s="6">
        <v>0.15</v>
      </c>
      <c r="R1362" s="6">
        <v>0.15</v>
      </c>
    </row>
    <row r="1363" ht="15.75" customHeight="1">
      <c r="A1363" s="3">
        <v>2670.0</v>
      </c>
      <c r="B1363" s="3" t="s">
        <v>2860</v>
      </c>
      <c r="C1363" s="3" t="s">
        <v>2861</v>
      </c>
      <c r="D1363" s="3" t="s">
        <v>3002</v>
      </c>
      <c r="E1363" s="3" t="s">
        <v>3109</v>
      </c>
      <c r="F1363" s="3" t="s">
        <v>3123</v>
      </c>
      <c r="G1363" s="3" t="s">
        <v>22</v>
      </c>
      <c r="H1363" s="3" t="s">
        <v>3005</v>
      </c>
      <c r="I1363" s="3" t="s">
        <v>3111</v>
      </c>
      <c r="J1363" s="3" t="s">
        <v>3124</v>
      </c>
      <c r="K1363" s="3" t="s">
        <v>22</v>
      </c>
      <c r="L1363" s="4">
        <v>0.14</v>
      </c>
      <c r="M1363" s="5">
        <v>0.16</v>
      </c>
      <c r="N1363" s="6">
        <v>0.12</v>
      </c>
      <c r="O1363" s="6">
        <v>0.08000000000000002</v>
      </c>
      <c r="P1363" s="6">
        <v>0.19</v>
      </c>
      <c r="Q1363" s="6">
        <v>0.2</v>
      </c>
      <c r="R1363" s="6">
        <v>0.22000000000000003</v>
      </c>
    </row>
    <row r="1364" ht="15.75" customHeight="1">
      <c r="A1364" s="3">
        <v>2744.0</v>
      </c>
      <c r="B1364" s="3" t="s">
        <v>2860</v>
      </c>
      <c r="C1364" s="3" t="s">
        <v>2861</v>
      </c>
      <c r="D1364" s="3" t="s">
        <v>3002</v>
      </c>
      <c r="E1364" s="3" t="s">
        <v>3041</v>
      </c>
      <c r="F1364" s="3" t="s">
        <v>3125</v>
      </c>
      <c r="G1364" s="3" t="s">
        <v>22</v>
      </c>
      <c r="H1364" s="3" t="s">
        <v>3005</v>
      </c>
      <c r="I1364" s="3" t="s">
        <v>3043</v>
      </c>
      <c r="J1364" s="3" t="s">
        <v>3126</v>
      </c>
      <c r="K1364" s="3" t="s">
        <v>22</v>
      </c>
      <c r="L1364" s="4">
        <v>0.2</v>
      </c>
      <c r="M1364" s="5">
        <v>0.23</v>
      </c>
      <c r="N1364" s="6">
        <v>0.1216666666666667</v>
      </c>
      <c r="O1364" s="6">
        <v>0.018333333333333313</v>
      </c>
      <c r="P1364" s="6">
        <v>0.13</v>
      </c>
      <c r="Q1364" s="6">
        <v>0.14</v>
      </c>
      <c r="R1364" s="6">
        <v>0.15400000000000003</v>
      </c>
    </row>
    <row r="1365" ht="15.75" customHeight="1">
      <c r="A1365" s="3">
        <v>3277.0</v>
      </c>
      <c r="B1365" s="3" t="s">
        <v>2860</v>
      </c>
      <c r="C1365" s="3" t="s">
        <v>2861</v>
      </c>
      <c r="D1365" s="3" t="s">
        <v>3002</v>
      </c>
      <c r="E1365" s="3" t="s">
        <v>3003</v>
      </c>
      <c r="F1365" s="3" t="s">
        <v>3127</v>
      </c>
      <c r="G1365" s="3" t="s">
        <v>22</v>
      </c>
      <c r="H1365" s="3" t="s">
        <v>3005</v>
      </c>
      <c r="I1365" s="3" t="s">
        <v>3003</v>
      </c>
      <c r="J1365" s="3" t="s">
        <v>3128</v>
      </c>
      <c r="K1365" s="3" t="s">
        <v>22</v>
      </c>
      <c r="L1365" s="4">
        <v>0.16</v>
      </c>
      <c r="M1365" s="5">
        <v>0.18</v>
      </c>
      <c r="N1365" s="6">
        <v>0.12</v>
      </c>
      <c r="O1365" s="6">
        <v>0.020000000000000018</v>
      </c>
      <c r="P1365" s="6">
        <v>0.13</v>
      </c>
      <c r="Q1365" s="6">
        <v>0.14</v>
      </c>
      <c r="R1365" s="6">
        <v>0.15400000000000003</v>
      </c>
    </row>
    <row r="1366" ht="15.75" customHeight="1">
      <c r="A1366" s="3">
        <v>3324.0</v>
      </c>
      <c r="B1366" s="3" t="s">
        <v>2860</v>
      </c>
      <c r="C1366" s="3" t="s">
        <v>2861</v>
      </c>
      <c r="D1366" s="3" t="s">
        <v>3002</v>
      </c>
      <c r="E1366" s="3" t="s">
        <v>3007</v>
      </c>
      <c r="F1366" s="3" t="s">
        <v>3129</v>
      </c>
      <c r="G1366" s="3" t="s">
        <v>22</v>
      </c>
      <c r="H1366" s="3" t="s">
        <v>3005</v>
      </c>
      <c r="I1366" s="3" t="s">
        <v>3009</v>
      </c>
      <c r="J1366" s="3" t="s">
        <v>3130</v>
      </c>
      <c r="K1366" s="3" t="s">
        <v>22</v>
      </c>
      <c r="L1366" s="4">
        <v>0.14</v>
      </c>
      <c r="M1366" s="5">
        <v>0.16</v>
      </c>
      <c r="N1366" s="6">
        <v>0.12</v>
      </c>
      <c r="O1366" s="6">
        <v>0.08000000000000002</v>
      </c>
      <c r="P1366" s="6">
        <v>0.19</v>
      </c>
      <c r="Q1366" s="6">
        <v>0.2</v>
      </c>
      <c r="R1366" s="6">
        <v>0.22000000000000003</v>
      </c>
    </row>
    <row r="1367" ht="15.75" customHeight="1">
      <c r="A1367" s="3">
        <v>3325.0</v>
      </c>
      <c r="B1367" s="3" t="s">
        <v>2860</v>
      </c>
      <c r="C1367" s="3" t="s">
        <v>2861</v>
      </c>
      <c r="D1367" s="3" t="s">
        <v>3002</v>
      </c>
      <c r="E1367" s="3" t="s">
        <v>3007</v>
      </c>
      <c r="F1367" s="3" t="s">
        <v>3131</v>
      </c>
      <c r="G1367" s="3" t="s">
        <v>22</v>
      </c>
      <c r="H1367" s="3" t="s">
        <v>3005</v>
      </c>
      <c r="I1367" s="3" t="s">
        <v>3009</v>
      </c>
      <c r="J1367" s="3" t="s">
        <v>3132</v>
      </c>
      <c r="K1367" s="3" t="s">
        <v>22</v>
      </c>
      <c r="L1367" s="4">
        <v>0.2</v>
      </c>
      <c r="M1367" s="5">
        <v>0.23</v>
      </c>
      <c r="N1367" s="6">
        <v>0.12</v>
      </c>
      <c r="O1367" s="6">
        <v>0.04000000000000001</v>
      </c>
      <c r="P1367" s="6">
        <v>0.15</v>
      </c>
      <c r="Q1367" s="6">
        <v>0.16</v>
      </c>
      <c r="R1367" s="6">
        <v>0.17600000000000002</v>
      </c>
    </row>
    <row r="1368" ht="15.75" customHeight="1">
      <c r="A1368" s="3">
        <v>3336.0</v>
      </c>
      <c r="B1368" s="3" t="s">
        <v>2860</v>
      </c>
      <c r="C1368" s="3" t="s">
        <v>2861</v>
      </c>
      <c r="D1368" s="3" t="s">
        <v>3002</v>
      </c>
      <c r="E1368" s="3" t="s">
        <v>3003</v>
      </c>
      <c r="F1368" s="3" t="s">
        <v>3133</v>
      </c>
      <c r="G1368" s="3" t="s">
        <v>22</v>
      </c>
      <c r="H1368" s="3" t="s">
        <v>3005</v>
      </c>
      <c r="I1368" s="3" t="s">
        <v>3003</v>
      </c>
      <c r="J1368" s="3" t="s">
        <v>3134</v>
      </c>
      <c r="K1368" s="3" t="s">
        <v>22</v>
      </c>
      <c r="L1368" s="4">
        <v>0.14</v>
      </c>
      <c r="M1368" s="5">
        <v>0.16</v>
      </c>
      <c r="N1368" s="6">
        <v>0.12</v>
      </c>
      <c r="O1368" s="6">
        <v>0.06</v>
      </c>
      <c r="P1368" s="6">
        <v>0.16999999999999998</v>
      </c>
      <c r="Q1368" s="6">
        <v>0.18</v>
      </c>
      <c r="R1368" s="6">
        <v>0.198</v>
      </c>
    </row>
    <row r="1369" ht="15.75" customHeight="1">
      <c r="A1369" s="3">
        <v>3380.0</v>
      </c>
      <c r="B1369" s="3" t="s">
        <v>2860</v>
      </c>
      <c r="C1369" s="3" t="s">
        <v>2861</v>
      </c>
      <c r="D1369" s="3" t="s">
        <v>3002</v>
      </c>
      <c r="E1369" s="3" t="s">
        <v>3007</v>
      </c>
      <c r="F1369" s="3" t="s">
        <v>3135</v>
      </c>
      <c r="G1369" s="3" t="s">
        <v>22</v>
      </c>
      <c r="H1369" s="3" t="s">
        <v>3005</v>
      </c>
      <c r="I1369" s="3" t="s">
        <v>3009</v>
      </c>
      <c r="J1369" s="3" t="s">
        <v>3136</v>
      </c>
      <c r="K1369" s="3" t="s">
        <v>22</v>
      </c>
      <c r="L1369" s="4">
        <v>0.16</v>
      </c>
      <c r="M1369" s="5">
        <v>0.18</v>
      </c>
      <c r="N1369" s="6">
        <v>0.12272727272727274</v>
      </c>
      <c r="O1369" s="6">
        <v>0.017272727272727273</v>
      </c>
      <c r="P1369" s="6">
        <v>0.13</v>
      </c>
      <c r="Q1369" s="6">
        <v>0.14</v>
      </c>
      <c r="R1369" s="6">
        <v>0.15400000000000003</v>
      </c>
    </row>
    <row r="1370" ht="15.75" customHeight="1">
      <c r="A1370" s="3">
        <v>3426.0</v>
      </c>
      <c r="B1370" s="3" t="s">
        <v>2860</v>
      </c>
      <c r="C1370" s="3" t="s">
        <v>2861</v>
      </c>
      <c r="D1370" s="3" t="s">
        <v>3002</v>
      </c>
      <c r="E1370" s="3" t="s">
        <v>3137</v>
      </c>
      <c r="F1370" s="3" t="s">
        <v>22</v>
      </c>
      <c r="G1370" s="3" t="s">
        <v>22</v>
      </c>
      <c r="H1370" s="3" t="s">
        <v>3005</v>
      </c>
      <c r="I1370" s="3" t="s">
        <v>3138</v>
      </c>
      <c r="J1370" s="3" t="s">
        <v>22</v>
      </c>
      <c r="K1370" s="3" t="s">
        <v>22</v>
      </c>
      <c r="L1370" s="4">
        <v>0.14</v>
      </c>
      <c r="M1370" s="5">
        <v>0.16</v>
      </c>
      <c r="N1370" s="6">
        <v>0.12272727272727274</v>
      </c>
      <c r="O1370" s="6">
        <v>0.07727272727272727</v>
      </c>
      <c r="P1370" s="6">
        <v>0.19</v>
      </c>
      <c r="Q1370" s="6">
        <v>0.2</v>
      </c>
      <c r="R1370" s="6">
        <v>0.22000000000000003</v>
      </c>
    </row>
    <row r="1371" ht="15.75" customHeight="1">
      <c r="A1371" s="3">
        <v>3435.0</v>
      </c>
      <c r="B1371" s="3" t="s">
        <v>2860</v>
      </c>
      <c r="C1371" s="3" t="s">
        <v>2861</v>
      </c>
      <c r="D1371" s="3" t="s">
        <v>3002</v>
      </c>
      <c r="E1371" s="3" t="s">
        <v>3109</v>
      </c>
      <c r="F1371" s="3" t="s">
        <v>3139</v>
      </c>
      <c r="G1371" s="3" t="s">
        <v>22</v>
      </c>
      <c r="H1371" s="3" t="s">
        <v>3005</v>
      </c>
      <c r="I1371" s="3" t="s">
        <v>3111</v>
      </c>
      <c r="J1371" s="3" t="s">
        <v>3140</v>
      </c>
      <c r="K1371" s="3" t="s">
        <v>22</v>
      </c>
      <c r="L1371" s="4">
        <v>0.14</v>
      </c>
      <c r="M1371" s="5">
        <v>0.16</v>
      </c>
      <c r="N1371" s="6">
        <v>0.12</v>
      </c>
      <c r="O1371" s="6">
        <v>0.04000000000000001</v>
      </c>
      <c r="P1371" s="6">
        <v>0.15</v>
      </c>
      <c r="Q1371" s="6">
        <v>0.16</v>
      </c>
      <c r="R1371" s="6">
        <v>0.17600000000000002</v>
      </c>
    </row>
    <row r="1372" ht="15.75" customHeight="1">
      <c r="A1372" s="3">
        <v>3436.0</v>
      </c>
      <c r="B1372" s="3" t="s">
        <v>2860</v>
      </c>
      <c r="C1372" s="3" t="s">
        <v>2861</v>
      </c>
      <c r="D1372" s="3" t="s">
        <v>3002</v>
      </c>
      <c r="E1372" s="3" t="s">
        <v>3109</v>
      </c>
      <c r="F1372" s="3" t="s">
        <v>3141</v>
      </c>
      <c r="G1372" s="3" t="s">
        <v>22</v>
      </c>
      <c r="H1372" s="3" t="s">
        <v>3005</v>
      </c>
      <c r="I1372" s="3" t="s">
        <v>3111</v>
      </c>
      <c r="J1372" s="3" t="s">
        <v>3142</v>
      </c>
      <c r="K1372" s="3" t="s">
        <v>22</v>
      </c>
      <c r="L1372" s="4">
        <v>0.14</v>
      </c>
      <c r="M1372" s="5">
        <v>0.16</v>
      </c>
      <c r="N1372" s="6">
        <v>0.15</v>
      </c>
      <c r="O1372" s="6">
        <v>0.03</v>
      </c>
      <c r="P1372" s="6">
        <v>0.16999999999999998</v>
      </c>
      <c r="Q1372" s="6">
        <v>0.18</v>
      </c>
      <c r="R1372" s="6">
        <v>0.198</v>
      </c>
    </row>
    <row r="1373" ht="15.75" customHeight="1">
      <c r="A1373" s="3">
        <v>3525.0</v>
      </c>
      <c r="B1373" s="3" t="s">
        <v>2860</v>
      </c>
      <c r="C1373" s="3" t="s">
        <v>2861</v>
      </c>
      <c r="D1373" s="3" t="s">
        <v>3002</v>
      </c>
      <c r="E1373" s="3" t="s">
        <v>3143</v>
      </c>
      <c r="F1373" s="3" t="s">
        <v>22</v>
      </c>
      <c r="G1373" s="3" t="s">
        <v>22</v>
      </c>
      <c r="H1373" s="3" t="s">
        <v>3005</v>
      </c>
      <c r="I1373" s="3" t="s">
        <v>3144</v>
      </c>
      <c r="J1373" s="3" t="s">
        <v>22</v>
      </c>
      <c r="K1373" s="3" t="s">
        <v>22</v>
      </c>
      <c r="L1373" s="4">
        <v>0.1</v>
      </c>
      <c r="M1373" s="5">
        <v>0.12</v>
      </c>
      <c r="N1373" s="6">
        <v>0.12</v>
      </c>
      <c r="O1373" s="6">
        <v>0.020000000000000018</v>
      </c>
      <c r="P1373" s="6">
        <v>0.13</v>
      </c>
      <c r="Q1373" s="6">
        <v>0.14</v>
      </c>
      <c r="R1373" s="6">
        <v>0.15400000000000003</v>
      </c>
    </row>
    <row r="1374" ht="15.75" customHeight="1">
      <c r="A1374" s="3">
        <v>1074.0</v>
      </c>
      <c r="B1374" s="3" t="s">
        <v>2860</v>
      </c>
      <c r="C1374" s="3" t="s">
        <v>2861</v>
      </c>
      <c r="D1374" s="3" t="s">
        <v>3145</v>
      </c>
      <c r="E1374" s="3" t="s">
        <v>3146</v>
      </c>
      <c r="F1374" s="3" t="s">
        <v>22</v>
      </c>
      <c r="G1374" s="3" t="s">
        <v>22</v>
      </c>
      <c r="H1374" s="3" t="s">
        <v>3147</v>
      </c>
      <c r="I1374" s="3" t="s">
        <v>3148</v>
      </c>
      <c r="J1374" s="3" t="s">
        <v>22</v>
      </c>
      <c r="K1374" s="3" t="s">
        <v>22</v>
      </c>
      <c r="L1374" s="4">
        <v>0.16</v>
      </c>
      <c r="M1374" s="5">
        <v>0.18</v>
      </c>
      <c r="N1374" s="6">
        <v>0.12</v>
      </c>
      <c r="O1374" s="6">
        <v>0.08000000000000002</v>
      </c>
      <c r="P1374" s="6">
        <v>0.19</v>
      </c>
      <c r="Q1374" s="6">
        <v>0.2</v>
      </c>
      <c r="R1374" s="6">
        <v>0.22000000000000003</v>
      </c>
    </row>
    <row r="1375" ht="15.75" customHeight="1">
      <c r="A1375" s="3">
        <v>1102.0</v>
      </c>
      <c r="B1375" s="3" t="s">
        <v>2860</v>
      </c>
      <c r="C1375" s="3" t="s">
        <v>2861</v>
      </c>
      <c r="D1375" s="3" t="s">
        <v>3145</v>
      </c>
      <c r="E1375" s="3" t="s">
        <v>3149</v>
      </c>
      <c r="F1375" s="3" t="s">
        <v>22</v>
      </c>
      <c r="G1375" s="3" t="s">
        <v>22</v>
      </c>
      <c r="H1375" s="3" t="s">
        <v>3147</v>
      </c>
      <c r="I1375" s="3" t="s">
        <v>3150</v>
      </c>
      <c r="J1375" s="3" t="s">
        <v>22</v>
      </c>
      <c r="K1375" s="3" t="s">
        <v>22</v>
      </c>
      <c r="L1375" s="4">
        <v>0.18</v>
      </c>
      <c r="M1375" s="5">
        <v>0.21</v>
      </c>
      <c r="N1375" s="6">
        <v>0.0</v>
      </c>
      <c r="O1375" s="6">
        <v>0.14</v>
      </c>
      <c r="P1375" s="6">
        <v>0.13</v>
      </c>
      <c r="Q1375" s="6">
        <v>0.14</v>
      </c>
      <c r="R1375" s="6">
        <v>0.15400000000000003</v>
      </c>
    </row>
    <row r="1376" ht="15.75" customHeight="1">
      <c r="A1376" s="3">
        <v>1103.0</v>
      </c>
      <c r="B1376" s="3" t="s">
        <v>2860</v>
      </c>
      <c r="C1376" s="3" t="s">
        <v>2861</v>
      </c>
      <c r="D1376" s="3" t="s">
        <v>3145</v>
      </c>
      <c r="E1376" s="3" t="s">
        <v>3151</v>
      </c>
      <c r="F1376" s="3" t="s">
        <v>22</v>
      </c>
      <c r="G1376" s="3" t="s">
        <v>22</v>
      </c>
      <c r="H1376" s="3" t="s">
        <v>3147</v>
      </c>
      <c r="I1376" s="3" t="s">
        <v>3152</v>
      </c>
      <c r="J1376" s="3" t="s">
        <v>22</v>
      </c>
      <c r="K1376" s="3" t="s">
        <v>22</v>
      </c>
      <c r="L1376" s="4">
        <v>0.14</v>
      </c>
      <c r="M1376" s="5">
        <v>0.16</v>
      </c>
      <c r="N1376" s="6">
        <v>0.12272727272727274</v>
      </c>
      <c r="O1376" s="6">
        <v>0.017272727272727273</v>
      </c>
      <c r="P1376" s="6">
        <v>0.13</v>
      </c>
      <c r="Q1376" s="6">
        <v>0.14</v>
      </c>
      <c r="R1376" s="6">
        <v>0.15400000000000003</v>
      </c>
    </row>
    <row r="1377" ht="15.75" customHeight="1">
      <c r="A1377" s="3">
        <v>1108.0</v>
      </c>
      <c r="B1377" s="3" t="s">
        <v>2860</v>
      </c>
      <c r="C1377" s="3" t="s">
        <v>2861</v>
      </c>
      <c r="D1377" s="3" t="s">
        <v>3145</v>
      </c>
      <c r="E1377" s="3" t="s">
        <v>3153</v>
      </c>
      <c r="F1377" s="3" t="s">
        <v>22</v>
      </c>
      <c r="G1377" s="3" t="s">
        <v>22</v>
      </c>
      <c r="H1377" s="3" t="s">
        <v>3147</v>
      </c>
      <c r="I1377" s="3" t="s">
        <v>3154</v>
      </c>
      <c r="J1377" s="3" t="s">
        <v>22</v>
      </c>
      <c r="K1377" s="3" t="s">
        <v>22</v>
      </c>
      <c r="L1377" s="4">
        <v>0.16</v>
      </c>
      <c r="M1377" s="5">
        <v>0.18</v>
      </c>
      <c r="N1377" s="6">
        <v>0.12</v>
      </c>
      <c r="O1377" s="6">
        <v>0.08000000000000002</v>
      </c>
      <c r="P1377" s="6">
        <v>0.19</v>
      </c>
      <c r="Q1377" s="6">
        <v>0.2</v>
      </c>
      <c r="R1377" s="6">
        <v>0.22000000000000003</v>
      </c>
    </row>
    <row r="1378" ht="15.75" customHeight="1">
      <c r="A1378" s="3">
        <v>1110.0</v>
      </c>
      <c r="B1378" s="3" t="s">
        <v>2860</v>
      </c>
      <c r="C1378" s="3" t="s">
        <v>2861</v>
      </c>
      <c r="D1378" s="3" t="s">
        <v>3145</v>
      </c>
      <c r="E1378" s="3" t="s">
        <v>3155</v>
      </c>
      <c r="F1378" s="3" t="s">
        <v>22</v>
      </c>
      <c r="G1378" s="3" t="s">
        <v>22</v>
      </c>
      <c r="H1378" s="3" t="s">
        <v>3147</v>
      </c>
      <c r="I1378" s="3" t="s">
        <v>3156</v>
      </c>
      <c r="J1378" s="3" t="s">
        <v>22</v>
      </c>
      <c r="K1378" s="3" t="s">
        <v>22</v>
      </c>
      <c r="L1378" s="4">
        <v>0.14</v>
      </c>
      <c r="M1378" s="5">
        <v>0.16</v>
      </c>
      <c r="N1378" s="6">
        <v>0.12</v>
      </c>
      <c r="O1378" s="6" t="s">
        <v>27</v>
      </c>
      <c r="P1378" s="6">
        <v>0.12</v>
      </c>
      <c r="Q1378" s="6">
        <v>0.12</v>
      </c>
      <c r="R1378" s="6">
        <v>0.12</v>
      </c>
    </row>
    <row r="1379" ht="15.75" customHeight="1">
      <c r="A1379" s="3">
        <v>1111.0</v>
      </c>
      <c r="B1379" s="3" t="s">
        <v>2860</v>
      </c>
      <c r="C1379" s="3" t="s">
        <v>2861</v>
      </c>
      <c r="D1379" s="3" t="s">
        <v>3145</v>
      </c>
      <c r="E1379" s="3" t="s">
        <v>3157</v>
      </c>
      <c r="F1379" s="3" t="s">
        <v>22</v>
      </c>
      <c r="G1379" s="3" t="s">
        <v>22</v>
      </c>
      <c r="H1379" s="3" t="s">
        <v>3147</v>
      </c>
      <c r="I1379" s="3" t="s">
        <v>3158</v>
      </c>
      <c r="J1379" s="3" t="s">
        <v>22</v>
      </c>
      <c r="K1379" s="3" t="s">
        <v>22</v>
      </c>
      <c r="L1379" s="4">
        <v>0.14</v>
      </c>
      <c r="M1379" s="5">
        <v>0.16</v>
      </c>
      <c r="N1379" s="6">
        <v>0.12</v>
      </c>
      <c r="O1379" s="6">
        <v>0.04000000000000001</v>
      </c>
      <c r="P1379" s="6">
        <v>0.15</v>
      </c>
      <c r="Q1379" s="6">
        <v>0.16</v>
      </c>
      <c r="R1379" s="6">
        <v>0.17600000000000002</v>
      </c>
    </row>
    <row r="1380" ht="15.75" customHeight="1">
      <c r="A1380" s="3">
        <v>1112.0</v>
      </c>
      <c r="B1380" s="3" t="s">
        <v>2860</v>
      </c>
      <c r="C1380" s="3" t="s">
        <v>2861</v>
      </c>
      <c r="D1380" s="3" t="s">
        <v>3145</v>
      </c>
      <c r="E1380" s="3" t="s">
        <v>3159</v>
      </c>
      <c r="F1380" s="3" t="s">
        <v>22</v>
      </c>
      <c r="G1380" s="3" t="s">
        <v>22</v>
      </c>
      <c r="H1380" s="3" t="s">
        <v>3147</v>
      </c>
      <c r="I1380" s="3" t="s">
        <v>3160</v>
      </c>
      <c r="J1380" s="3" t="s">
        <v>22</v>
      </c>
      <c r="K1380" s="3" t="s">
        <v>22</v>
      </c>
      <c r="L1380" s="4">
        <v>0.14</v>
      </c>
      <c r="M1380" s="5">
        <v>0.16</v>
      </c>
      <c r="N1380" s="6">
        <v>0.12</v>
      </c>
      <c r="O1380" s="6">
        <v>0.06</v>
      </c>
      <c r="P1380" s="6">
        <v>0.16999999999999998</v>
      </c>
      <c r="Q1380" s="6">
        <v>0.18</v>
      </c>
      <c r="R1380" s="6">
        <v>0.198</v>
      </c>
    </row>
    <row r="1381" ht="15.75" customHeight="1">
      <c r="A1381" s="3">
        <v>1113.0</v>
      </c>
      <c r="B1381" s="3" t="s">
        <v>2860</v>
      </c>
      <c r="C1381" s="3" t="s">
        <v>2861</v>
      </c>
      <c r="D1381" s="3" t="s">
        <v>3145</v>
      </c>
      <c r="E1381" s="3" t="s">
        <v>3161</v>
      </c>
      <c r="F1381" s="3" t="s">
        <v>22</v>
      </c>
      <c r="G1381" s="3" t="s">
        <v>22</v>
      </c>
      <c r="H1381" s="3" t="s">
        <v>3147</v>
      </c>
      <c r="I1381" s="3" t="s">
        <v>3162</v>
      </c>
      <c r="J1381" s="3" t="s">
        <v>22</v>
      </c>
      <c r="K1381" s="3" t="s">
        <v>22</v>
      </c>
      <c r="L1381" s="4">
        <v>0.14</v>
      </c>
      <c r="M1381" s="5">
        <v>0.16</v>
      </c>
      <c r="N1381" s="6">
        <v>0.12</v>
      </c>
      <c r="O1381" s="6" t="s">
        <v>27</v>
      </c>
      <c r="P1381" s="6">
        <v>0.12</v>
      </c>
      <c r="Q1381" s="6">
        <v>0.12</v>
      </c>
      <c r="R1381" s="6">
        <v>0.12</v>
      </c>
    </row>
    <row r="1382" ht="15.75" customHeight="1">
      <c r="A1382" s="3">
        <v>1114.0</v>
      </c>
      <c r="B1382" s="3" t="s">
        <v>2860</v>
      </c>
      <c r="C1382" s="3" t="s">
        <v>2861</v>
      </c>
      <c r="D1382" s="3" t="s">
        <v>3145</v>
      </c>
      <c r="E1382" s="3" t="s">
        <v>3163</v>
      </c>
      <c r="F1382" s="3" t="s">
        <v>22</v>
      </c>
      <c r="G1382" s="3" t="s">
        <v>22</v>
      </c>
      <c r="H1382" s="3" t="s">
        <v>3147</v>
      </c>
      <c r="I1382" s="3" t="s">
        <v>3164</v>
      </c>
      <c r="J1382" s="3" t="s">
        <v>22</v>
      </c>
      <c r="K1382" s="3" t="s">
        <v>22</v>
      </c>
      <c r="L1382" s="4">
        <v>0.14</v>
      </c>
      <c r="M1382" s="5">
        <v>0.16</v>
      </c>
      <c r="N1382" s="6">
        <v>0.15</v>
      </c>
      <c r="O1382" s="6">
        <v>0.010000000000000009</v>
      </c>
      <c r="P1382" s="6">
        <v>0.15</v>
      </c>
      <c r="Q1382" s="6">
        <v>0.15</v>
      </c>
      <c r="R1382" s="6">
        <v>0.17600000000000002</v>
      </c>
    </row>
    <row r="1383" ht="15.75" customHeight="1">
      <c r="A1383" s="3">
        <v>1148.0</v>
      </c>
      <c r="B1383" s="3" t="s">
        <v>2860</v>
      </c>
      <c r="C1383" s="3" t="s">
        <v>2861</v>
      </c>
      <c r="D1383" s="3" t="s">
        <v>3145</v>
      </c>
      <c r="E1383" s="3" t="s">
        <v>3165</v>
      </c>
      <c r="F1383" s="3" t="s">
        <v>22</v>
      </c>
      <c r="G1383" s="3" t="s">
        <v>22</v>
      </c>
      <c r="H1383" s="3" t="s">
        <v>3147</v>
      </c>
      <c r="I1383" s="3" t="s">
        <v>3166</v>
      </c>
      <c r="J1383" s="3" t="s">
        <v>22</v>
      </c>
      <c r="K1383" s="3" t="s">
        <v>22</v>
      </c>
      <c r="L1383" s="4">
        <v>0.14</v>
      </c>
      <c r="M1383" s="5">
        <v>0.16</v>
      </c>
      <c r="N1383" s="6">
        <v>0.13844117647058815</v>
      </c>
      <c r="O1383" s="6">
        <v>0.0015588235294118624</v>
      </c>
      <c r="P1383" s="6">
        <v>0.13844117647058815</v>
      </c>
      <c r="Q1383" s="6">
        <v>0.13844117647058815</v>
      </c>
      <c r="R1383" s="6">
        <v>0.15400000000000003</v>
      </c>
    </row>
    <row r="1384" ht="15.75" customHeight="1">
      <c r="A1384" s="3">
        <v>1152.0</v>
      </c>
      <c r="B1384" s="3" t="s">
        <v>2860</v>
      </c>
      <c r="C1384" s="3" t="s">
        <v>2861</v>
      </c>
      <c r="D1384" s="3" t="s">
        <v>3145</v>
      </c>
      <c r="E1384" s="3" t="s">
        <v>3167</v>
      </c>
      <c r="F1384" s="3" t="s">
        <v>22</v>
      </c>
      <c r="G1384" s="3" t="s">
        <v>22</v>
      </c>
      <c r="H1384" s="3" t="s">
        <v>3147</v>
      </c>
      <c r="I1384" s="3" t="s">
        <v>3168</v>
      </c>
      <c r="J1384" s="3" t="s">
        <v>22</v>
      </c>
      <c r="K1384" s="3" t="s">
        <v>22</v>
      </c>
      <c r="L1384" s="4">
        <v>0.14</v>
      </c>
      <c r="M1384" s="5">
        <v>0.16</v>
      </c>
      <c r="N1384" s="6">
        <v>0.12</v>
      </c>
      <c r="O1384" s="6">
        <v>0.04000000000000001</v>
      </c>
      <c r="P1384" s="6">
        <v>0.15</v>
      </c>
      <c r="Q1384" s="6">
        <v>0.16</v>
      </c>
      <c r="R1384" s="6">
        <v>0.17600000000000002</v>
      </c>
    </row>
    <row r="1385" ht="15.75" customHeight="1">
      <c r="A1385" s="3">
        <v>1158.0</v>
      </c>
      <c r="B1385" s="3" t="s">
        <v>2860</v>
      </c>
      <c r="C1385" s="3" t="s">
        <v>2861</v>
      </c>
      <c r="D1385" s="3" t="s">
        <v>3145</v>
      </c>
      <c r="E1385" s="3" t="s">
        <v>3169</v>
      </c>
      <c r="F1385" s="3" t="s">
        <v>22</v>
      </c>
      <c r="G1385" s="3" t="s">
        <v>22</v>
      </c>
      <c r="H1385" s="3" t="s">
        <v>3147</v>
      </c>
      <c r="I1385" s="3" t="s">
        <v>3170</v>
      </c>
      <c r="J1385" s="3" t="s">
        <v>22</v>
      </c>
      <c r="K1385" s="3" t="s">
        <v>22</v>
      </c>
      <c r="L1385" s="4">
        <v>0.14</v>
      </c>
      <c r="M1385" s="5">
        <v>0.16</v>
      </c>
      <c r="N1385" s="6">
        <v>0.15</v>
      </c>
      <c r="O1385" s="6">
        <v>0.010000000000000009</v>
      </c>
      <c r="P1385" s="6">
        <v>0.15</v>
      </c>
      <c r="Q1385" s="6">
        <v>0.15</v>
      </c>
      <c r="R1385" s="6">
        <v>0.17600000000000002</v>
      </c>
    </row>
    <row r="1386" ht="15.75" customHeight="1">
      <c r="A1386" s="3">
        <v>1159.0</v>
      </c>
      <c r="B1386" s="3" t="s">
        <v>2860</v>
      </c>
      <c r="C1386" s="3" t="s">
        <v>2861</v>
      </c>
      <c r="D1386" s="3" t="s">
        <v>3145</v>
      </c>
      <c r="E1386" s="3" t="s">
        <v>3171</v>
      </c>
      <c r="F1386" s="3" t="s">
        <v>22</v>
      </c>
      <c r="G1386" s="3" t="s">
        <v>22</v>
      </c>
      <c r="H1386" s="3" t="s">
        <v>3147</v>
      </c>
      <c r="I1386" s="3" t="s">
        <v>3172</v>
      </c>
      <c r="J1386" s="3" t="s">
        <v>22</v>
      </c>
      <c r="K1386" s="3" t="s">
        <v>22</v>
      </c>
      <c r="L1386" s="4">
        <v>0.14</v>
      </c>
      <c r="M1386" s="5">
        <v>0.16</v>
      </c>
      <c r="N1386" s="6">
        <v>0.13844117647058815</v>
      </c>
      <c r="O1386" s="6">
        <v>0.0015588235294118624</v>
      </c>
      <c r="P1386" s="6">
        <v>0.13844117647058815</v>
      </c>
      <c r="Q1386" s="6">
        <v>0.13844117647058815</v>
      </c>
      <c r="R1386" s="6">
        <v>0.15400000000000003</v>
      </c>
    </row>
    <row r="1387" ht="15.75" customHeight="1">
      <c r="A1387" s="3">
        <v>1163.0</v>
      </c>
      <c r="B1387" s="3" t="s">
        <v>2860</v>
      </c>
      <c r="C1387" s="3" t="s">
        <v>2861</v>
      </c>
      <c r="D1387" s="3" t="s">
        <v>3145</v>
      </c>
      <c r="E1387" s="3" t="s">
        <v>3173</v>
      </c>
      <c r="F1387" s="3" t="s">
        <v>22</v>
      </c>
      <c r="G1387" s="3" t="s">
        <v>22</v>
      </c>
      <c r="H1387" s="3" t="s">
        <v>3147</v>
      </c>
      <c r="I1387" s="3" t="s">
        <v>3174</v>
      </c>
      <c r="J1387" s="3" t="s">
        <v>22</v>
      </c>
      <c r="K1387" s="3" t="s">
        <v>22</v>
      </c>
      <c r="L1387" s="4">
        <v>0.16</v>
      </c>
      <c r="M1387" s="5">
        <v>0.18</v>
      </c>
      <c r="N1387" s="6">
        <v>0.12</v>
      </c>
      <c r="O1387" s="6">
        <v>0.04000000000000001</v>
      </c>
      <c r="P1387" s="6">
        <v>0.15</v>
      </c>
      <c r="Q1387" s="6">
        <v>0.16</v>
      </c>
      <c r="R1387" s="6">
        <v>0.17600000000000002</v>
      </c>
    </row>
    <row r="1388" ht="15.75" customHeight="1">
      <c r="A1388" s="3">
        <v>1173.0</v>
      </c>
      <c r="B1388" s="3" t="s">
        <v>2860</v>
      </c>
      <c r="C1388" s="3" t="s">
        <v>2861</v>
      </c>
      <c r="D1388" s="3" t="s">
        <v>3145</v>
      </c>
      <c r="E1388" s="3" t="s">
        <v>3175</v>
      </c>
      <c r="F1388" s="3" t="s">
        <v>22</v>
      </c>
      <c r="G1388" s="3" t="s">
        <v>22</v>
      </c>
      <c r="H1388" s="3" t="s">
        <v>3147</v>
      </c>
      <c r="I1388" s="3" t="s">
        <v>3176</v>
      </c>
      <c r="J1388" s="3" t="s">
        <v>22</v>
      </c>
      <c r="K1388" s="3" t="s">
        <v>22</v>
      </c>
      <c r="L1388" s="4">
        <v>0.14</v>
      </c>
      <c r="M1388" s="5">
        <v>0.16</v>
      </c>
      <c r="N1388" s="6">
        <v>0.13844117647058815</v>
      </c>
      <c r="O1388" s="6">
        <v>0.021558823529411852</v>
      </c>
      <c r="P1388" s="6">
        <v>0.15</v>
      </c>
      <c r="Q1388" s="6">
        <v>0.16</v>
      </c>
      <c r="R1388" s="6">
        <v>0.17600000000000002</v>
      </c>
    </row>
    <row r="1389" ht="15.75" customHeight="1">
      <c r="A1389" s="3">
        <v>1174.0</v>
      </c>
      <c r="B1389" s="3" t="s">
        <v>2860</v>
      </c>
      <c r="C1389" s="3" t="s">
        <v>2861</v>
      </c>
      <c r="D1389" s="3" t="s">
        <v>3145</v>
      </c>
      <c r="E1389" s="3" t="s">
        <v>3177</v>
      </c>
      <c r="F1389" s="3" t="s">
        <v>22</v>
      </c>
      <c r="G1389" s="3" t="s">
        <v>22</v>
      </c>
      <c r="H1389" s="3" t="s">
        <v>3147</v>
      </c>
      <c r="I1389" s="3" t="s">
        <v>3178</v>
      </c>
      <c r="J1389" s="3" t="s">
        <v>22</v>
      </c>
      <c r="K1389" s="3" t="s">
        <v>22</v>
      </c>
      <c r="L1389" s="4">
        <v>0.18</v>
      </c>
      <c r="M1389" s="5">
        <v>0.21</v>
      </c>
      <c r="N1389" s="6">
        <v>0.15</v>
      </c>
      <c r="O1389" s="6" t="s">
        <v>27</v>
      </c>
      <c r="P1389" s="6">
        <v>0.15</v>
      </c>
      <c r="Q1389" s="6">
        <v>0.15</v>
      </c>
      <c r="R1389" s="6">
        <v>0.15</v>
      </c>
    </row>
    <row r="1390" ht="15.75" customHeight="1">
      <c r="A1390" s="3">
        <v>1349.0</v>
      </c>
      <c r="B1390" s="3" t="s">
        <v>2860</v>
      </c>
      <c r="C1390" s="3" t="s">
        <v>2861</v>
      </c>
      <c r="D1390" s="3" t="s">
        <v>3145</v>
      </c>
      <c r="E1390" s="3" t="s">
        <v>3179</v>
      </c>
      <c r="F1390" s="3" t="s">
        <v>22</v>
      </c>
      <c r="G1390" s="3" t="s">
        <v>22</v>
      </c>
      <c r="H1390" s="3" t="s">
        <v>3147</v>
      </c>
      <c r="I1390" s="3" t="s">
        <v>3180</v>
      </c>
      <c r="J1390" s="3" t="s">
        <v>22</v>
      </c>
      <c r="K1390" s="3" t="s">
        <v>22</v>
      </c>
      <c r="L1390" s="4">
        <v>0.16</v>
      </c>
      <c r="M1390" s="5">
        <v>0.18</v>
      </c>
      <c r="N1390" s="6">
        <v>0.15</v>
      </c>
      <c r="O1390" s="6">
        <v>0.03</v>
      </c>
      <c r="P1390" s="6">
        <v>0.16999999999999998</v>
      </c>
      <c r="Q1390" s="6">
        <v>0.18</v>
      </c>
      <c r="R1390" s="6">
        <v>0.198</v>
      </c>
    </row>
    <row r="1391" ht="15.75" customHeight="1">
      <c r="A1391" s="3">
        <v>1684.0</v>
      </c>
      <c r="B1391" s="3" t="s">
        <v>2860</v>
      </c>
      <c r="C1391" s="3" t="s">
        <v>2861</v>
      </c>
      <c r="D1391" s="3" t="s">
        <v>3145</v>
      </c>
      <c r="E1391" s="3" t="s">
        <v>3181</v>
      </c>
      <c r="F1391" s="3" t="s">
        <v>22</v>
      </c>
      <c r="G1391" s="3" t="s">
        <v>22</v>
      </c>
      <c r="H1391" s="3" t="s">
        <v>3147</v>
      </c>
      <c r="I1391" s="3" t="s">
        <v>3182</v>
      </c>
      <c r="J1391" s="3" t="s">
        <v>22</v>
      </c>
      <c r="K1391" s="3" t="s">
        <v>22</v>
      </c>
      <c r="L1391" s="4">
        <v>0.14</v>
      </c>
      <c r="M1391" s="5">
        <v>0.16</v>
      </c>
      <c r="N1391" s="6">
        <v>0.15</v>
      </c>
      <c r="O1391" s="6">
        <v>0.03</v>
      </c>
      <c r="P1391" s="6">
        <v>0.16999999999999998</v>
      </c>
      <c r="Q1391" s="6">
        <v>0.18</v>
      </c>
      <c r="R1391" s="6">
        <v>0.198</v>
      </c>
    </row>
    <row r="1392" ht="15.75" customHeight="1">
      <c r="A1392" s="3">
        <v>2105.0</v>
      </c>
      <c r="B1392" s="3" t="s">
        <v>2860</v>
      </c>
      <c r="C1392" s="3" t="s">
        <v>2861</v>
      </c>
      <c r="D1392" s="3" t="s">
        <v>3145</v>
      </c>
      <c r="E1392" s="3" t="s">
        <v>3183</v>
      </c>
      <c r="F1392" s="3" t="s">
        <v>22</v>
      </c>
      <c r="G1392" s="3" t="s">
        <v>22</v>
      </c>
      <c r="H1392" s="3" t="s">
        <v>3147</v>
      </c>
      <c r="I1392" s="3" t="s">
        <v>3184</v>
      </c>
      <c r="J1392" s="3" t="s">
        <v>22</v>
      </c>
      <c r="K1392" s="3" t="s">
        <v>22</v>
      </c>
      <c r="L1392" s="4">
        <v>0.14</v>
      </c>
      <c r="M1392" s="5">
        <v>0.16</v>
      </c>
      <c r="N1392" s="6">
        <v>0.12</v>
      </c>
      <c r="O1392" s="6">
        <v>0.06</v>
      </c>
      <c r="P1392" s="6">
        <v>0.16999999999999998</v>
      </c>
      <c r="Q1392" s="6">
        <v>0.18</v>
      </c>
      <c r="R1392" s="6">
        <v>0.198</v>
      </c>
    </row>
    <row r="1393" ht="15.75" customHeight="1">
      <c r="A1393" s="3">
        <v>2453.0</v>
      </c>
      <c r="B1393" s="3" t="s">
        <v>2860</v>
      </c>
      <c r="C1393" s="3" t="s">
        <v>2861</v>
      </c>
      <c r="D1393" s="3" t="s">
        <v>3145</v>
      </c>
      <c r="E1393" s="3" t="s">
        <v>3185</v>
      </c>
      <c r="F1393" s="3" t="s">
        <v>22</v>
      </c>
      <c r="G1393" s="3" t="s">
        <v>22</v>
      </c>
      <c r="H1393" s="3" t="s">
        <v>3147</v>
      </c>
      <c r="I1393" s="3" t="s">
        <v>3186</v>
      </c>
      <c r="J1393" s="3" t="s">
        <v>22</v>
      </c>
      <c r="K1393" s="3" t="s">
        <v>22</v>
      </c>
      <c r="L1393" s="4">
        <v>0.16</v>
      </c>
      <c r="M1393" s="5">
        <v>0.18</v>
      </c>
      <c r="N1393" s="6">
        <v>0.13</v>
      </c>
      <c r="O1393" s="6">
        <v>0.04999999999999999</v>
      </c>
      <c r="P1393" s="6">
        <v>0.16999999999999998</v>
      </c>
      <c r="Q1393" s="6">
        <v>0.18</v>
      </c>
      <c r="R1393" s="6">
        <v>0.198</v>
      </c>
    </row>
    <row r="1394" ht="15.75" customHeight="1">
      <c r="A1394" s="3">
        <v>2557.0</v>
      </c>
      <c r="B1394" s="3" t="s">
        <v>2860</v>
      </c>
      <c r="C1394" s="3" t="s">
        <v>2861</v>
      </c>
      <c r="D1394" s="3" t="s">
        <v>3145</v>
      </c>
      <c r="E1394" s="3" t="s">
        <v>3187</v>
      </c>
      <c r="F1394" s="3" t="s">
        <v>22</v>
      </c>
      <c r="G1394" s="3" t="s">
        <v>22</v>
      </c>
      <c r="H1394" s="3" t="s">
        <v>3147</v>
      </c>
      <c r="I1394" s="3" t="s">
        <v>3188</v>
      </c>
      <c r="J1394" s="3" t="s">
        <v>22</v>
      </c>
      <c r="K1394" s="3" t="s">
        <v>22</v>
      </c>
      <c r="L1394" s="4">
        <v>0.14</v>
      </c>
      <c r="M1394" s="5">
        <v>0.16</v>
      </c>
      <c r="N1394" s="6">
        <v>0.12</v>
      </c>
      <c r="O1394" s="6">
        <v>0.06</v>
      </c>
      <c r="P1394" s="6">
        <v>0.16999999999999998</v>
      </c>
      <c r="Q1394" s="6">
        <v>0.18</v>
      </c>
      <c r="R1394" s="6">
        <v>0.198</v>
      </c>
    </row>
    <row r="1395" ht="15.75" customHeight="1">
      <c r="A1395" s="3">
        <v>2634.0</v>
      </c>
      <c r="B1395" s="3" t="s">
        <v>2860</v>
      </c>
      <c r="C1395" s="3" t="s">
        <v>2861</v>
      </c>
      <c r="D1395" s="3" t="s">
        <v>3145</v>
      </c>
      <c r="E1395" s="3" t="s">
        <v>3189</v>
      </c>
      <c r="F1395" s="3" t="s">
        <v>22</v>
      </c>
      <c r="G1395" s="3" t="s">
        <v>22</v>
      </c>
      <c r="H1395" s="3" t="s">
        <v>3147</v>
      </c>
      <c r="I1395" s="3" t="s">
        <v>3190</v>
      </c>
      <c r="J1395" s="3" t="s">
        <v>22</v>
      </c>
      <c r="K1395" s="3" t="s">
        <v>22</v>
      </c>
      <c r="L1395" s="4">
        <v>0.14</v>
      </c>
      <c r="M1395" s="5">
        <v>0.16</v>
      </c>
      <c r="N1395" s="6">
        <v>0.13</v>
      </c>
      <c r="O1395" s="6">
        <v>0.04999999999999999</v>
      </c>
      <c r="P1395" s="6">
        <v>0.16999999999999998</v>
      </c>
      <c r="Q1395" s="6">
        <v>0.18</v>
      </c>
      <c r="R1395" s="6">
        <v>0.198</v>
      </c>
    </row>
    <row r="1396" ht="15.75" customHeight="1">
      <c r="A1396" s="3">
        <v>2635.0</v>
      </c>
      <c r="B1396" s="3" t="s">
        <v>2860</v>
      </c>
      <c r="C1396" s="3" t="s">
        <v>2861</v>
      </c>
      <c r="D1396" s="3" t="s">
        <v>3145</v>
      </c>
      <c r="E1396" s="3" t="s">
        <v>3191</v>
      </c>
      <c r="F1396" s="3" t="s">
        <v>22</v>
      </c>
      <c r="G1396" s="3" t="s">
        <v>22</v>
      </c>
      <c r="H1396" s="3" t="s">
        <v>3147</v>
      </c>
      <c r="I1396" s="3" t="s">
        <v>3192</v>
      </c>
      <c r="J1396" s="3" t="s">
        <v>22</v>
      </c>
      <c r="K1396" s="3" t="s">
        <v>22</v>
      </c>
      <c r="L1396" s="4">
        <v>0.14</v>
      </c>
      <c r="M1396" s="5">
        <v>0.16</v>
      </c>
      <c r="N1396" s="6">
        <v>0.12</v>
      </c>
      <c r="O1396" s="6">
        <v>0.06</v>
      </c>
      <c r="P1396" s="6">
        <v>0.16999999999999998</v>
      </c>
      <c r="Q1396" s="6">
        <v>0.18</v>
      </c>
      <c r="R1396" s="6">
        <v>0.198</v>
      </c>
    </row>
    <row r="1397" ht="15.75" customHeight="1">
      <c r="A1397" s="3">
        <v>2636.0</v>
      </c>
      <c r="B1397" s="3" t="s">
        <v>2860</v>
      </c>
      <c r="C1397" s="3" t="s">
        <v>2861</v>
      </c>
      <c r="D1397" s="3" t="s">
        <v>3145</v>
      </c>
      <c r="E1397" s="3" t="s">
        <v>3193</v>
      </c>
      <c r="F1397" s="3" t="s">
        <v>22</v>
      </c>
      <c r="G1397" s="3" t="s">
        <v>22</v>
      </c>
      <c r="H1397" s="3" t="s">
        <v>3147</v>
      </c>
      <c r="I1397" s="3" t="s">
        <v>3194</v>
      </c>
      <c r="J1397" s="3" t="s">
        <v>22</v>
      </c>
      <c r="K1397" s="3" t="s">
        <v>22</v>
      </c>
      <c r="L1397" s="4">
        <v>0.18</v>
      </c>
      <c r="M1397" s="5">
        <v>0.21</v>
      </c>
      <c r="N1397" s="6">
        <v>0.12</v>
      </c>
      <c r="O1397" s="6">
        <v>0.04000000000000001</v>
      </c>
      <c r="P1397" s="6">
        <v>0.15</v>
      </c>
      <c r="Q1397" s="6">
        <v>0.16</v>
      </c>
      <c r="R1397" s="6">
        <v>0.17600000000000002</v>
      </c>
    </row>
    <row r="1398" ht="15.75" customHeight="1">
      <c r="A1398" s="3">
        <v>2652.0</v>
      </c>
      <c r="B1398" s="3" t="s">
        <v>2860</v>
      </c>
      <c r="C1398" s="3" t="s">
        <v>2861</v>
      </c>
      <c r="D1398" s="3" t="s">
        <v>3145</v>
      </c>
      <c r="E1398" s="3" t="s">
        <v>3195</v>
      </c>
      <c r="F1398" s="3" t="s">
        <v>22</v>
      </c>
      <c r="G1398" s="3" t="s">
        <v>22</v>
      </c>
      <c r="H1398" s="3" t="s">
        <v>3147</v>
      </c>
      <c r="I1398" s="3" t="s">
        <v>3196</v>
      </c>
      <c r="J1398" s="3" t="s">
        <v>22</v>
      </c>
      <c r="K1398" s="3" t="s">
        <v>22</v>
      </c>
      <c r="L1398" s="4">
        <v>0.14</v>
      </c>
      <c r="M1398" s="5">
        <v>0.16</v>
      </c>
      <c r="N1398" s="6">
        <v>0.15</v>
      </c>
      <c r="O1398" s="6">
        <v>0.03</v>
      </c>
      <c r="P1398" s="6">
        <v>0.16999999999999998</v>
      </c>
      <c r="Q1398" s="6">
        <v>0.18</v>
      </c>
      <c r="R1398" s="6">
        <v>0.198</v>
      </c>
    </row>
    <row r="1399" ht="15.75" customHeight="1">
      <c r="A1399" s="3">
        <v>2675.0</v>
      </c>
      <c r="B1399" s="3" t="s">
        <v>2860</v>
      </c>
      <c r="C1399" s="3" t="s">
        <v>2861</v>
      </c>
      <c r="D1399" s="3" t="s">
        <v>3145</v>
      </c>
      <c r="E1399" s="3" t="s">
        <v>3197</v>
      </c>
      <c r="F1399" s="3" t="s">
        <v>22</v>
      </c>
      <c r="G1399" s="3" t="s">
        <v>22</v>
      </c>
      <c r="H1399" s="3" t="s">
        <v>3147</v>
      </c>
      <c r="I1399" s="3" t="s">
        <v>3198</v>
      </c>
      <c r="J1399" s="3" t="s">
        <v>22</v>
      </c>
      <c r="K1399" s="3" t="s">
        <v>22</v>
      </c>
      <c r="L1399" s="4">
        <v>0.14</v>
      </c>
      <c r="M1399" s="5">
        <v>0.16</v>
      </c>
      <c r="N1399" s="6">
        <v>0.0</v>
      </c>
      <c r="O1399" s="6">
        <v>0.16</v>
      </c>
      <c r="P1399" s="6">
        <v>0.15</v>
      </c>
      <c r="Q1399" s="6">
        <v>0.16</v>
      </c>
      <c r="R1399" s="6">
        <v>0.17600000000000002</v>
      </c>
    </row>
    <row r="1400" ht="15.75" customHeight="1">
      <c r="A1400" s="3">
        <v>2726.0</v>
      </c>
      <c r="B1400" s="3" t="s">
        <v>2860</v>
      </c>
      <c r="C1400" s="3" t="s">
        <v>2861</v>
      </c>
      <c r="D1400" s="3" t="s">
        <v>3145</v>
      </c>
      <c r="E1400" s="3" t="s">
        <v>3199</v>
      </c>
      <c r="F1400" s="3" t="s">
        <v>3200</v>
      </c>
      <c r="G1400" s="3" t="s">
        <v>22</v>
      </c>
      <c r="H1400" s="3" t="s">
        <v>3147</v>
      </c>
      <c r="I1400" s="3" t="s">
        <v>3201</v>
      </c>
      <c r="J1400" s="3" t="s">
        <v>3202</v>
      </c>
      <c r="K1400" s="3" t="s">
        <v>22</v>
      </c>
      <c r="L1400" s="4">
        <v>0.16</v>
      </c>
      <c r="M1400" s="5">
        <v>0.18</v>
      </c>
      <c r="N1400" s="6">
        <v>0.12</v>
      </c>
      <c r="O1400" s="6">
        <v>0.06</v>
      </c>
      <c r="P1400" s="6">
        <v>0.16999999999999998</v>
      </c>
      <c r="Q1400" s="6">
        <v>0.18</v>
      </c>
      <c r="R1400" s="6">
        <v>0.198</v>
      </c>
    </row>
    <row r="1401" ht="15.75" customHeight="1">
      <c r="A1401" s="3">
        <v>2727.0</v>
      </c>
      <c r="B1401" s="3" t="s">
        <v>2860</v>
      </c>
      <c r="C1401" s="3" t="s">
        <v>2861</v>
      </c>
      <c r="D1401" s="3" t="s">
        <v>3145</v>
      </c>
      <c r="E1401" s="3" t="s">
        <v>3199</v>
      </c>
      <c r="F1401" s="3" t="s">
        <v>3203</v>
      </c>
      <c r="G1401" s="3" t="s">
        <v>22</v>
      </c>
      <c r="H1401" s="3" t="s">
        <v>3147</v>
      </c>
      <c r="I1401" s="3" t="s">
        <v>3201</v>
      </c>
      <c r="J1401" s="3" t="s">
        <v>3204</v>
      </c>
      <c r="K1401" s="3" t="s">
        <v>22</v>
      </c>
      <c r="L1401" s="4">
        <v>0.14</v>
      </c>
      <c r="M1401" s="5">
        <v>0.16</v>
      </c>
      <c r="N1401" s="6">
        <v>0.15</v>
      </c>
      <c r="O1401" s="6">
        <v>0.05000000000000002</v>
      </c>
      <c r="P1401" s="6">
        <v>0.19</v>
      </c>
      <c r="Q1401" s="6">
        <v>0.2</v>
      </c>
      <c r="R1401" s="6">
        <v>0.22000000000000003</v>
      </c>
    </row>
    <row r="1402" ht="15.75" customHeight="1">
      <c r="A1402" s="3">
        <v>2728.0</v>
      </c>
      <c r="B1402" s="3" t="s">
        <v>2860</v>
      </c>
      <c r="C1402" s="3" t="s">
        <v>2861</v>
      </c>
      <c r="D1402" s="3" t="s">
        <v>3145</v>
      </c>
      <c r="E1402" s="3" t="s">
        <v>3199</v>
      </c>
      <c r="F1402" s="3" t="s">
        <v>3205</v>
      </c>
      <c r="G1402" s="3" t="s">
        <v>22</v>
      </c>
      <c r="H1402" s="3" t="s">
        <v>3147</v>
      </c>
      <c r="I1402" s="3" t="s">
        <v>3201</v>
      </c>
      <c r="J1402" s="3" t="s">
        <v>3206</v>
      </c>
      <c r="K1402" s="3" t="s">
        <v>22</v>
      </c>
      <c r="L1402" s="4">
        <v>0.14</v>
      </c>
      <c r="M1402" s="5">
        <v>0.16</v>
      </c>
      <c r="N1402" s="6">
        <v>0.14</v>
      </c>
      <c r="O1402" s="6">
        <v>0.03999999999999998</v>
      </c>
      <c r="P1402" s="6">
        <v>0.16999999999999998</v>
      </c>
      <c r="Q1402" s="6">
        <v>0.18</v>
      </c>
      <c r="R1402" s="6">
        <v>0.198</v>
      </c>
    </row>
    <row r="1403" ht="15.75" customHeight="1">
      <c r="A1403" s="3">
        <v>2736.0</v>
      </c>
      <c r="B1403" s="3" t="s">
        <v>2860</v>
      </c>
      <c r="C1403" s="3" t="s">
        <v>2861</v>
      </c>
      <c r="D1403" s="3" t="s">
        <v>3145</v>
      </c>
      <c r="E1403" s="3" t="s">
        <v>3199</v>
      </c>
      <c r="F1403" s="3" t="s">
        <v>3207</v>
      </c>
      <c r="G1403" s="3" t="s">
        <v>22</v>
      </c>
      <c r="H1403" s="3" t="s">
        <v>3147</v>
      </c>
      <c r="I1403" s="3" t="s">
        <v>3201</v>
      </c>
      <c r="J1403" s="3" t="s">
        <v>3208</v>
      </c>
      <c r="K1403" s="3" t="s">
        <v>22</v>
      </c>
      <c r="L1403" s="4">
        <v>0.14</v>
      </c>
      <c r="M1403" s="5">
        <v>0.16</v>
      </c>
      <c r="N1403" s="6">
        <v>0.15</v>
      </c>
      <c r="O1403" s="6">
        <v>0.03</v>
      </c>
      <c r="P1403" s="6">
        <v>0.16999999999999998</v>
      </c>
      <c r="Q1403" s="6">
        <v>0.18</v>
      </c>
      <c r="R1403" s="6">
        <v>0.198</v>
      </c>
    </row>
    <row r="1404" ht="15.75" customHeight="1">
      <c r="A1404" s="3">
        <v>2764.0</v>
      </c>
      <c r="B1404" s="3" t="s">
        <v>2860</v>
      </c>
      <c r="C1404" s="3" t="s">
        <v>2861</v>
      </c>
      <c r="D1404" s="3" t="s">
        <v>3145</v>
      </c>
      <c r="E1404" s="3" t="s">
        <v>3209</v>
      </c>
      <c r="F1404" s="3" t="s">
        <v>22</v>
      </c>
      <c r="G1404" s="3" t="s">
        <v>22</v>
      </c>
      <c r="H1404" s="3" t="s">
        <v>3147</v>
      </c>
      <c r="I1404" s="3" t="s">
        <v>3210</v>
      </c>
      <c r="J1404" s="3" t="s">
        <v>22</v>
      </c>
      <c r="K1404" s="3" t="s">
        <v>22</v>
      </c>
      <c r="L1404" s="4">
        <v>0.14</v>
      </c>
      <c r="M1404" s="5">
        <v>0.16</v>
      </c>
      <c r="N1404" s="6">
        <v>0.13844117647058815</v>
      </c>
      <c r="O1404" s="6">
        <v>0.04155882352941184</v>
      </c>
      <c r="P1404" s="6">
        <v>0.16999999999999998</v>
      </c>
      <c r="Q1404" s="6">
        <v>0.18</v>
      </c>
      <c r="R1404" s="6">
        <v>0.198</v>
      </c>
    </row>
    <row r="1405" ht="15.75" customHeight="1">
      <c r="A1405" s="3">
        <v>2766.0</v>
      </c>
      <c r="B1405" s="3" t="s">
        <v>2860</v>
      </c>
      <c r="C1405" s="3" t="s">
        <v>2861</v>
      </c>
      <c r="D1405" s="3" t="s">
        <v>3145</v>
      </c>
      <c r="E1405" s="3" t="s">
        <v>3211</v>
      </c>
      <c r="F1405" s="3" t="s">
        <v>22</v>
      </c>
      <c r="G1405" s="3" t="s">
        <v>22</v>
      </c>
      <c r="H1405" s="3" t="s">
        <v>3147</v>
      </c>
      <c r="I1405" s="3" t="s">
        <v>3212</v>
      </c>
      <c r="J1405" s="3" t="s">
        <v>22</v>
      </c>
      <c r="K1405" s="3" t="s">
        <v>22</v>
      </c>
      <c r="L1405" s="4">
        <v>0.14</v>
      </c>
      <c r="M1405" s="5">
        <v>0.16</v>
      </c>
      <c r="N1405" s="6">
        <v>0.15</v>
      </c>
      <c r="O1405" s="6">
        <v>0.03</v>
      </c>
      <c r="P1405" s="6">
        <v>0.16999999999999998</v>
      </c>
      <c r="Q1405" s="6">
        <v>0.18</v>
      </c>
      <c r="R1405" s="6">
        <v>0.198</v>
      </c>
    </row>
    <row r="1406" ht="15.75" customHeight="1">
      <c r="A1406" s="3">
        <v>2770.0</v>
      </c>
      <c r="B1406" s="3" t="s">
        <v>2860</v>
      </c>
      <c r="C1406" s="3" t="s">
        <v>2861</v>
      </c>
      <c r="D1406" s="3" t="s">
        <v>3145</v>
      </c>
      <c r="E1406" s="3" t="s">
        <v>3199</v>
      </c>
      <c r="F1406" s="3" t="s">
        <v>3213</v>
      </c>
      <c r="G1406" s="3" t="s">
        <v>22</v>
      </c>
      <c r="H1406" s="3" t="s">
        <v>3147</v>
      </c>
      <c r="I1406" s="3" t="s">
        <v>3201</v>
      </c>
      <c r="J1406" s="3" t="s">
        <v>3214</v>
      </c>
      <c r="K1406" s="3" t="s">
        <v>22</v>
      </c>
      <c r="L1406" s="4">
        <v>0.18</v>
      </c>
      <c r="M1406" s="5">
        <v>0.21</v>
      </c>
      <c r="N1406" s="6">
        <v>0.15</v>
      </c>
      <c r="O1406" s="6">
        <v>0.03</v>
      </c>
      <c r="P1406" s="6">
        <v>0.16999999999999998</v>
      </c>
      <c r="Q1406" s="6">
        <v>0.18</v>
      </c>
      <c r="R1406" s="6">
        <v>0.198</v>
      </c>
    </row>
    <row r="1407" ht="15.75" customHeight="1">
      <c r="A1407" s="3">
        <v>3226.0</v>
      </c>
      <c r="B1407" s="3" t="s">
        <v>2860</v>
      </c>
      <c r="C1407" s="3" t="s">
        <v>2861</v>
      </c>
      <c r="D1407" s="3" t="s">
        <v>3145</v>
      </c>
      <c r="E1407" s="3" t="s">
        <v>3215</v>
      </c>
      <c r="F1407" s="3" t="s">
        <v>22</v>
      </c>
      <c r="G1407" s="3" t="s">
        <v>22</v>
      </c>
      <c r="H1407" s="3" t="s">
        <v>3147</v>
      </c>
      <c r="I1407" s="3" t="s">
        <v>3216</v>
      </c>
      <c r="J1407" s="3" t="s">
        <v>22</v>
      </c>
      <c r="K1407" s="3" t="s">
        <v>22</v>
      </c>
      <c r="L1407" s="4">
        <v>0.14</v>
      </c>
      <c r="M1407" s="5">
        <v>0.16</v>
      </c>
      <c r="N1407" s="6">
        <v>0.15</v>
      </c>
      <c r="O1407" s="6">
        <v>0.03</v>
      </c>
      <c r="P1407" s="6">
        <v>0.16999999999999998</v>
      </c>
      <c r="Q1407" s="6">
        <v>0.18</v>
      </c>
      <c r="R1407" s="6">
        <v>0.198</v>
      </c>
    </row>
    <row r="1408" ht="15.75" customHeight="1">
      <c r="A1408" s="3">
        <v>3249.0</v>
      </c>
      <c r="B1408" s="3" t="s">
        <v>2860</v>
      </c>
      <c r="C1408" s="3" t="s">
        <v>2861</v>
      </c>
      <c r="D1408" s="3" t="s">
        <v>3145</v>
      </c>
      <c r="E1408" s="3" t="s">
        <v>3217</v>
      </c>
      <c r="F1408" s="3" t="s">
        <v>22</v>
      </c>
      <c r="G1408" s="3" t="s">
        <v>22</v>
      </c>
      <c r="H1408" s="3" t="s">
        <v>3147</v>
      </c>
      <c r="I1408" s="3" t="s">
        <v>3218</v>
      </c>
      <c r="J1408" s="3" t="s">
        <v>22</v>
      </c>
      <c r="K1408" s="3" t="s">
        <v>22</v>
      </c>
      <c r="L1408" s="4">
        <v>0.14</v>
      </c>
      <c r="M1408" s="5">
        <v>0.16</v>
      </c>
      <c r="N1408" s="6">
        <v>0.15</v>
      </c>
      <c r="O1408" s="6">
        <v>0.03</v>
      </c>
      <c r="P1408" s="6">
        <v>0.16999999999999998</v>
      </c>
      <c r="Q1408" s="6">
        <v>0.18</v>
      </c>
      <c r="R1408" s="6">
        <v>0.198</v>
      </c>
    </row>
    <row r="1409" ht="15.75" customHeight="1">
      <c r="A1409" s="3">
        <v>3302.0</v>
      </c>
      <c r="B1409" s="3" t="s">
        <v>2860</v>
      </c>
      <c r="C1409" s="3" t="s">
        <v>2861</v>
      </c>
      <c r="D1409" s="3" t="s">
        <v>3145</v>
      </c>
      <c r="E1409" s="3" t="s">
        <v>3219</v>
      </c>
      <c r="F1409" s="3" t="s">
        <v>22</v>
      </c>
      <c r="G1409" s="3" t="s">
        <v>22</v>
      </c>
      <c r="H1409" s="3" t="s">
        <v>3147</v>
      </c>
      <c r="I1409" s="3" t="s">
        <v>3220</v>
      </c>
      <c r="J1409" s="3" t="s">
        <v>22</v>
      </c>
      <c r="K1409" s="3" t="s">
        <v>22</v>
      </c>
      <c r="L1409" s="4">
        <v>0.14</v>
      </c>
      <c r="M1409" s="5">
        <v>0.16</v>
      </c>
      <c r="N1409" s="6">
        <v>0.15</v>
      </c>
      <c r="O1409" s="6">
        <v>0.03</v>
      </c>
      <c r="P1409" s="6">
        <v>0.16999999999999998</v>
      </c>
      <c r="Q1409" s="6">
        <v>0.18</v>
      </c>
      <c r="R1409" s="6">
        <v>0.198</v>
      </c>
    </row>
    <row r="1410" ht="15.75" customHeight="1">
      <c r="A1410" s="3">
        <v>3310.0</v>
      </c>
      <c r="B1410" s="3" t="s">
        <v>2860</v>
      </c>
      <c r="C1410" s="3" t="s">
        <v>2861</v>
      </c>
      <c r="D1410" s="3" t="s">
        <v>3145</v>
      </c>
      <c r="E1410" s="3" t="s">
        <v>3221</v>
      </c>
      <c r="F1410" s="3" t="s">
        <v>22</v>
      </c>
      <c r="G1410" s="3" t="s">
        <v>22</v>
      </c>
      <c r="H1410" s="3" t="s">
        <v>3147</v>
      </c>
      <c r="I1410" s="3" t="s">
        <v>3222</v>
      </c>
      <c r="J1410" s="3" t="s">
        <v>22</v>
      </c>
      <c r="K1410" s="3" t="s">
        <v>22</v>
      </c>
      <c r="L1410" s="4">
        <v>0.16</v>
      </c>
      <c r="M1410" s="5">
        <v>0.18</v>
      </c>
      <c r="N1410" s="6">
        <v>0.12</v>
      </c>
      <c r="O1410" s="6">
        <v>0.06</v>
      </c>
      <c r="P1410" s="6">
        <v>0.16999999999999998</v>
      </c>
      <c r="Q1410" s="6">
        <v>0.18</v>
      </c>
      <c r="R1410" s="6">
        <v>0.198</v>
      </c>
    </row>
    <row r="1411" ht="15.75" customHeight="1">
      <c r="A1411" s="3">
        <v>3311.0</v>
      </c>
      <c r="B1411" s="3" t="s">
        <v>2860</v>
      </c>
      <c r="C1411" s="3" t="s">
        <v>2861</v>
      </c>
      <c r="D1411" s="3" t="s">
        <v>3145</v>
      </c>
      <c r="E1411" s="3" t="s">
        <v>3223</v>
      </c>
      <c r="F1411" s="3" t="s">
        <v>22</v>
      </c>
      <c r="G1411" s="3" t="s">
        <v>22</v>
      </c>
      <c r="H1411" s="3" t="s">
        <v>3147</v>
      </c>
      <c r="I1411" s="3" t="s">
        <v>3224</v>
      </c>
      <c r="J1411" s="3" t="s">
        <v>22</v>
      </c>
      <c r="K1411" s="3" t="s">
        <v>22</v>
      </c>
      <c r="L1411" s="4">
        <v>0.18</v>
      </c>
      <c r="M1411" s="5">
        <v>0.21</v>
      </c>
      <c r="N1411" s="6">
        <v>0.15</v>
      </c>
      <c r="O1411" s="6">
        <v>0.03</v>
      </c>
      <c r="P1411" s="6">
        <v>0.16999999999999998</v>
      </c>
      <c r="Q1411" s="6">
        <v>0.18</v>
      </c>
      <c r="R1411" s="6">
        <v>0.198</v>
      </c>
    </row>
    <row r="1412" ht="15.75" customHeight="1">
      <c r="A1412" s="3">
        <v>3312.0</v>
      </c>
      <c r="B1412" s="3" t="s">
        <v>2860</v>
      </c>
      <c r="C1412" s="3" t="s">
        <v>2861</v>
      </c>
      <c r="D1412" s="3" t="s">
        <v>3145</v>
      </c>
      <c r="E1412" s="3" t="s">
        <v>3225</v>
      </c>
      <c r="F1412" s="3" t="s">
        <v>22</v>
      </c>
      <c r="G1412" s="3" t="s">
        <v>22</v>
      </c>
      <c r="H1412" s="3" t="s">
        <v>3147</v>
      </c>
      <c r="I1412" s="3" t="s">
        <v>3226</v>
      </c>
      <c r="J1412" s="3" t="s">
        <v>22</v>
      </c>
      <c r="K1412" s="3" t="s">
        <v>22</v>
      </c>
      <c r="L1412" s="4">
        <v>0.16</v>
      </c>
      <c r="M1412" s="5">
        <v>0.18</v>
      </c>
      <c r="N1412" s="6">
        <v>0.15</v>
      </c>
      <c r="O1412" s="6">
        <v>0.010000000000000009</v>
      </c>
      <c r="P1412" s="6">
        <v>0.15</v>
      </c>
      <c r="Q1412" s="6">
        <v>0.15</v>
      </c>
      <c r="R1412" s="6">
        <v>0.17600000000000002</v>
      </c>
    </row>
    <row r="1413" ht="15.75" customHeight="1">
      <c r="A1413" s="3">
        <v>3313.0</v>
      </c>
      <c r="B1413" s="3" t="s">
        <v>2860</v>
      </c>
      <c r="C1413" s="3" t="s">
        <v>2861</v>
      </c>
      <c r="D1413" s="3" t="s">
        <v>3145</v>
      </c>
      <c r="E1413" s="3" t="s">
        <v>3227</v>
      </c>
      <c r="F1413" s="3" t="s">
        <v>22</v>
      </c>
      <c r="G1413" s="3" t="s">
        <v>22</v>
      </c>
      <c r="H1413" s="3" t="s">
        <v>3147</v>
      </c>
      <c r="I1413" s="3" t="s">
        <v>3228</v>
      </c>
      <c r="J1413" s="3" t="s">
        <v>22</v>
      </c>
      <c r="K1413" s="3" t="s">
        <v>22</v>
      </c>
      <c r="L1413" s="4">
        <v>0.18</v>
      </c>
      <c r="M1413" s="5">
        <v>0.21</v>
      </c>
      <c r="N1413" s="6">
        <v>0.12</v>
      </c>
      <c r="O1413" s="6">
        <v>0.06</v>
      </c>
      <c r="P1413" s="6">
        <v>0.16999999999999998</v>
      </c>
      <c r="Q1413" s="6">
        <v>0.18</v>
      </c>
      <c r="R1413" s="6">
        <v>0.198</v>
      </c>
    </row>
    <row r="1414" ht="15.75" customHeight="1">
      <c r="A1414" s="3">
        <v>3314.0</v>
      </c>
      <c r="B1414" s="3" t="s">
        <v>2860</v>
      </c>
      <c r="C1414" s="3" t="s">
        <v>2861</v>
      </c>
      <c r="D1414" s="3" t="s">
        <v>3145</v>
      </c>
      <c r="E1414" s="3" t="s">
        <v>3229</v>
      </c>
      <c r="F1414" s="3" t="s">
        <v>22</v>
      </c>
      <c r="G1414" s="3" t="s">
        <v>22</v>
      </c>
      <c r="H1414" s="3" t="s">
        <v>3147</v>
      </c>
      <c r="I1414" s="3" t="s">
        <v>3230</v>
      </c>
      <c r="J1414" s="3" t="s">
        <v>22</v>
      </c>
      <c r="K1414" s="3" t="s">
        <v>22</v>
      </c>
      <c r="L1414" s="4">
        <v>0.14</v>
      </c>
      <c r="M1414" s="5">
        <v>0.16</v>
      </c>
      <c r="N1414" s="6">
        <v>0.15</v>
      </c>
      <c r="O1414" s="6">
        <v>0.03</v>
      </c>
      <c r="P1414" s="6">
        <v>0.16999999999999998</v>
      </c>
      <c r="Q1414" s="6">
        <v>0.18</v>
      </c>
      <c r="R1414" s="6">
        <v>0.198</v>
      </c>
    </row>
    <row r="1415" ht="15.75" customHeight="1">
      <c r="A1415" s="3">
        <v>3327.0</v>
      </c>
      <c r="B1415" s="3" t="s">
        <v>2860</v>
      </c>
      <c r="C1415" s="3" t="s">
        <v>2861</v>
      </c>
      <c r="D1415" s="3" t="s">
        <v>3145</v>
      </c>
      <c r="E1415" s="3" t="s">
        <v>3231</v>
      </c>
      <c r="F1415" s="3" t="s">
        <v>22</v>
      </c>
      <c r="G1415" s="3" t="s">
        <v>22</v>
      </c>
      <c r="H1415" s="3" t="s">
        <v>3147</v>
      </c>
      <c r="I1415" s="3" t="s">
        <v>3232</v>
      </c>
      <c r="J1415" s="3" t="s">
        <v>22</v>
      </c>
      <c r="K1415" s="3" t="s">
        <v>22</v>
      </c>
      <c r="L1415" s="4">
        <v>0.18</v>
      </c>
      <c r="M1415" s="5">
        <v>0.21</v>
      </c>
      <c r="N1415" s="6">
        <v>0.13844117647058815</v>
      </c>
      <c r="O1415" s="6">
        <v>0.04155882352941184</v>
      </c>
      <c r="P1415" s="6">
        <v>0.16999999999999998</v>
      </c>
      <c r="Q1415" s="6">
        <v>0.18</v>
      </c>
      <c r="R1415" s="6">
        <v>0.198</v>
      </c>
    </row>
    <row r="1416" ht="15.75" customHeight="1">
      <c r="A1416" s="3">
        <v>3341.0</v>
      </c>
      <c r="B1416" s="3" t="s">
        <v>2860</v>
      </c>
      <c r="C1416" s="3" t="s">
        <v>2861</v>
      </c>
      <c r="D1416" s="3" t="s">
        <v>3145</v>
      </c>
      <c r="E1416" s="3" t="s">
        <v>3233</v>
      </c>
      <c r="F1416" s="3" t="s">
        <v>22</v>
      </c>
      <c r="G1416" s="3" t="s">
        <v>22</v>
      </c>
      <c r="H1416" s="3" t="s">
        <v>3147</v>
      </c>
      <c r="I1416" s="3" t="s">
        <v>3234</v>
      </c>
      <c r="J1416" s="3" t="s">
        <v>22</v>
      </c>
      <c r="K1416" s="3" t="s">
        <v>22</v>
      </c>
      <c r="L1416" s="4">
        <v>0.18</v>
      </c>
      <c r="M1416" s="5">
        <v>0.21</v>
      </c>
      <c r="N1416" s="6">
        <v>0.12</v>
      </c>
      <c r="O1416" s="6">
        <v>0.06</v>
      </c>
      <c r="P1416" s="6">
        <v>0.16999999999999998</v>
      </c>
      <c r="Q1416" s="6">
        <v>0.18</v>
      </c>
      <c r="R1416" s="6">
        <v>0.198</v>
      </c>
    </row>
    <row r="1417" ht="15.75" customHeight="1">
      <c r="A1417" s="3">
        <v>3364.0</v>
      </c>
      <c r="B1417" s="3" t="s">
        <v>2860</v>
      </c>
      <c r="C1417" s="3" t="s">
        <v>2861</v>
      </c>
      <c r="D1417" s="3" t="s">
        <v>3145</v>
      </c>
      <c r="E1417" s="3" t="s">
        <v>3235</v>
      </c>
      <c r="F1417" s="3" t="s">
        <v>22</v>
      </c>
      <c r="G1417" s="3" t="s">
        <v>22</v>
      </c>
      <c r="H1417" s="3" t="s">
        <v>3147</v>
      </c>
      <c r="I1417" s="3" t="s">
        <v>3236</v>
      </c>
      <c r="J1417" s="3" t="s">
        <v>22</v>
      </c>
      <c r="K1417" s="3" t="s">
        <v>22</v>
      </c>
      <c r="L1417" s="4">
        <v>0.18</v>
      </c>
      <c r="M1417" s="5">
        <v>0.21</v>
      </c>
      <c r="N1417" s="6">
        <v>0.15</v>
      </c>
      <c r="O1417" s="6">
        <v>0.010000000000000009</v>
      </c>
      <c r="P1417" s="6">
        <v>0.15</v>
      </c>
      <c r="Q1417" s="6">
        <v>0.15</v>
      </c>
      <c r="R1417" s="6">
        <v>0.17600000000000002</v>
      </c>
    </row>
    <row r="1418" ht="15.75" customHeight="1">
      <c r="A1418" s="3">
        <v>3384.0</v>
      </c>
      <c r="B1418" s="3" t="s">
        <v>2860</v>
      </c>
      <c r="C1418" s="3" t="s">
        <v>2861</v>
      </c>
      <c r="D1418" s="3" t="s">
        <v>3145</v>
      </c>
      <c r="E1418" s="3" t="s">
        <v>3237</v>
      </c>
      <c r="F1418" s="3" t="s">
        <v>22</v>
      </c>
      <c r="G1418" s="3" t="s">
        <v>22</v>
      </c>
      <c r="H1418" s="3" t="s">
        <v>3147</v>
      </c>
      <c r="I1418" s="3" t="s">
        <v>3238</v>
      </c>
      <c r="J1418" s="3" t="s">
        <v>22</v>
      </c>
      <c r="K1418" s="3" t="s">
        <v>22</v>
      </c>
      <c r="L1418" s="4">
        <v>0.18</v>
      </c>
      <c r="M1418" s="5">
        <v>0.21</v>
      </c>
      <c r="N1418" s="6">
        <v>0.13844117647058815</v>
      </c>
      <c r="O1418" s="6">
        <v>0.021558823529411852</v>
      </c>
      <c r="P1418" s="6">
        <v>0.15</v>
      </c>
      <c r="Q1418" s="6">
        <v>0.16</v>
      </c>
      <c r="R1418" s="6">
        <v>0.17600000000000002</v>
      </c>
    </row>
    <row r="1419" ht="15.75" customHeight="1">
      <c r="A1419" s="3">
        <v>3385.0</v>
      </c>
      <c r="B1419" s="3" t="s">
        <v>2860</v>
      </c>
      <c r="C1419" s="3" t="s">
        <v>2861</v>
      </c>
      <c r="D1419" s="3" t="s">
        <v>3145</v>
      </c>
      <c r="E1419" s="3" t="s">
        <v>3239</v>
      </c>
      <c r="F1419" s="3" t="s">
        <v>22</v>
      </c>
      <c r="G1419" s="3" t="s">
        <v>22</v>
      </c>
      <c r="H1419" s="3" t="s">
        <v>3147</v>
      </c>
      <c r="I1419" s="3" t="s">
        <v>3240</v>
      </c>
      <c r="J1419" s="3" t="s">
        <v>22</v>
      </c>
      <c r="K1419" s="3" t="s">
        <v>22</v>
      </c>
      <c r="L1419" s="4">
        <v>0.14</v>
      </c>
      <c r="M1419" s="5">
        <v>0.16</v>
      </c>
      <c r="N1419" s="6">
        <v>0.12</v>
      </c>
      <c r="O1419" s="6">
        <v>0.06</v>
      </c>
      <c r="P1419" s="6">
        <v>0.16999999999999998</v>
      </c>
      <c r="Q1419" s="6">
        <v>0.18</v>
      </c>
      <c r="R1419" s="6">
        <v>0.198</v>
      </c>
    </row>
    <row r="1420" ht="15.75" customHeight="1">
      <c r="A1420" s="3">
        <v>3441.0</v>
      </c>
      <c r="B1420" s="3" t="s">
        <v>2860</v>
      </c>
      <c r="C1420" s="3" t="s">
        <v>2861</v>
      </c>
      <c r="D1420" s="3" t="s">
        <v>3145</v>
      </c>
      <c r="E1420" s="3" t="s">
        <v>3241</v>
      </c>
      <c r="F1420" s="3" t="s">
        <v>22</v>
      </c>
      <c r="G1420" s="3" t="s">
        <v>22</v>
      </c>
      <c r="H1420" s="3" t="s">
        <v>3147</v>
      </c>
      <c r="I1420" s="3" t="s">
        <v>3242</v>
      </c>
      <c r="J1420" s="3" t="s">
        <v>22</v>
      </c>
      <c r="K1420" s="3" t="s">
        <v>22</v>
      </c>
      <c r="L1420" s="4">
        <v>0.14</v>
      </c>
      <c r="M1420" s="5">
        <v>0.16</v>
      </c>
      <c r="N1420" s="6">
        <v>0.12</v>
      </c>
      <c r="O1420" s="6">
        <v>0.04000000000000001</v>
      </c>
      <c r="P1420" s="6">
        <v>0.15</v>
      </c>
      <c r="Q1420" s="6">
        <v>0.16</v>
      </c>
      <c r="R1420" s="6">
        <v>0.17600000000000002</v>
      </c>
    </row>
    <row r="1421" ht="15.75" customHeight="1">
      <c r="A1421" s="3">
        <v>3460.0</v>
      </c>
      <c r="B1421" s="3" t="s">
        <v>2860</v>
      </c>
      <c r="C1421" s="3" t="s">
        <v>2861</v>
      </c>
      <c r="D1421" s="3" t="s">
        <v>3145</v>
      </c>
      <c r="E1421" s="3" t="s">
        <v>3243</v>
      </c>
      <c r="F1421" s="3" t="s">
        <v>3244</v>
      </c>
      <c r="G1421" s="3" t="s">
        <v>22</v>
      </c>
      <c r="H1421" s="3" t="s">
        <v>3147</v>
      </c>
      <c r="I1421" s="3" t="s">
        <v>3245</v>
      </c>
      <c r="J1421" s="3" t="s">
        <v>3246</v>
      </c>
      <c r="K1421" s="3" t="s">
        <v>22</v>
      </c>
      <c r="L1421" s="4">
        <v>0.16</v>
      </c>
      <c r="M1421" s="5">
        <v>0.18</v>
      </c>
      <c r="N1421" s="6">
        <v>0.13844117647058815</v>
      </c>
      <c r="O1421" s="6">
        <v>0.04155882352941184</v>
      </c>
      <c r="P1421" s="6">
        <v>0.16999999999999998</v>
      </c>
      <c r="Q1421" s="6">
        <v>0.18</v>
      </c>
      <c r="R1421" s="6">
        <v>0.198</v>
      </c>
    </row>
    <row r="1422" ht="15.75" customHeight="1">
      <c r="A1422" s="3">
        <v>3461.0</v>
      </c>
      <c r="B1422" s="3" t="s">
        <v>2860</v>
      </c>
      <c r="C1422" s="3" t="s">
        <v>2861</v>
      </c>
      <c r="D1422" s="3" t="s">
        <v>3145</v>
      </c>
      <c r="E1422" s="3" t="s">
        <v>3243</v>
      </c>
      <c r="F1422" s="3" t="s">
        <v>3247</v>
      </c>
      <c r="G1422" s="3" t="s">
        <v>22</v>
      </c>
      <c r="H1422" s="3" t="s">
        <v>3147</v>
      </c>
      <c r="I1422" s="3" t="s">
        <v>3245</v>
      </c>
      <c r="J1422" s="3" t="s">
        <v>3248</v>
      </c>
      <c r="K1422" s="3" t="s">
        <v>22</v>
      </c>
      <c r="L1422" s="4">
        <v>0.18</v>
      </c>
      <c r="M1422" s="5">
        <v>0.21</v>
      </c>
      <c r="N1422" s="6">
        <v>0.0</v>
      </c>
      <c r="O1422" s="6">
        <v>0.16</v>
      </c>
      <c r="P1422" s="6">
        <v>0.15</v>
      </c>
      <c r="Q1422" s="6">
        <v>0.16</v>
      </c>
      <c r="R1422" s="6">
        <v>0.17600000000000002</v>
      </c>
    </row>
    <row r="1423" ht="15.75" customHeight="1">
      <c r="A1423" s="3">
        <v>3462.0</v>
      </c>
      <c r="B1423" s="3" t="s">
        <v>2860</v>
      </c>
      <c r="C1423" s="3" t="s">
        <v>2861</v>
      </c>
      <c r="D1423" s="3" t="s">
        <v>3145</v>
      </c>
      <c r="E1423" s="3" t="s">
        <v>3243</v>
      </c>
      <c r="F1423" s="3" t="s">
        <v>3249</v>
      </c>
      <c r="G1423" s="3" t="s">
        <v>22</v>
      </c>
      <c r="H1423" s="3" t="s">
        <v>3147</v>
      </c>
      <c r="I1423" s="3" t="s">
        <v>3245</v>
      </c>
      <c r="J1423" s="3" t="s">
        <v>3250</v>
      </c>
      <c r="K1423" s="3" t="s">
        <v>22</v>
      </c>
      <c r="L1423" s="4">
        <v>0.16</v>
      </c>
      <c r="M1423" s="5">
        <v>0.18</v>
      </c>
      <c r="N1423" s="6">
        <v>0.15</v>
      </c>
      <c r="O1423" s="6">
        <v>0.03</v>
      </c>
      <c r="P1423" s="6">
        <v>0.16999999999999998</v>
      </c>
      <c r="Q1423" s="6">
        <v>0.18</v>
      </c>
      <c r="R1423" s="6">
        <v>0.198</v>
      </c>
    </row>
    <row r="1424" ht="15.75" customHeight="1">
      <c r="A1424" s="3">
        <v>3463.0</v>
      </c>
      <c r="B1424" s="3" t="s">
        <v>2860</v>
      </c>
      <c r="C1424" s="3" t="s">
        <v>2861</v>
      </c>
      <c r="D1424" s="3" t="s">
        <v>3145</v>
      </c>
      <c r="E1424" s="3" t="s">
        <v>3243</v>
      </c>
      <c r="F1424" s="3" t="s">
        <v>3251</v>
      </c>
      <c r="G1424" s="3" t="s">
        <v>22</v>
      </c>
      <c r="H1424" s="3" t="s">
        <v>3147</v>
      </c>
      <c r="I1424" s="3" t="s">
        <v>3245</v>
      </c>
      <c r="J1424" s="3" t="s">
        <v>3252</v>
      </c>
      <c r="K1424" s="3" t="s">
        <v>22</v>
      </c>
      <c r="L1424" s="4">
        <v>0.16</v>
      </c>
      <c r="M1424" s="5">
        <v>0.18</v>
      </c>
      <c r="N1424" s="6">
        <v>0.0</v>
      </c>
      <c r="O1424" s="6">
        <v>0.14</v>
      </c>
      <c r="P1424" s="6">
        <v>0.13</v>
      </c>
      <c r="Q1424" s="6">
        <v>0.14</v>
      </c>
      <c r="R1424" s="6">
        <v>0.15400000000000003</v>
      </c>
    </row>
    <row r="1425" ht="15.75" customHeight="1">
      <c r="A1425" s="3">
        <v>3464.0</v>
      </c>
      <c r="B1425" s="3" t="s">
        <v>2860</v>
      </c>
      <c r="C1425" s="3" t="s">
        <v>2861</v>
      </c>
      <c r="D1425" s="3" t="s">
        <v>3145</v>
      </c>
      <c r="E1425" s="3" t="s">
        <v>3243</v>
      </c>
      <c r="F1425" s="3" t="s">
        <v>3253</v>
      </c>
      <c r="G1425" s="3" t="s">
        <v>22</v>
      </c>
      <c r="H1425" s="3" t="s">
        <v>3147</v>
      </c>
      <c r="I1425" s="3" t="s">
        <v>3245</v>
      </c>
      <c r="J1425" s="3" t="s">
        <v>3254</v>
      </c>
      <c r="K1425" s="3" t="s">
        <v>22</v>
      </c>
      <c r="L1425" s="4">
        <v>0.16</v>
      </c>
      <c r="M1425" s="5">
        <v>0.18</v>
      </c>
      <c r="N1425" s="6">
        <v>0.12</v>
      </c>
      <c r="O1425" s="6">
        <v>0.04000000000000001</v>
      </c>
      <c r="P1425" s="6">
        <v>0.15</v>
      </c>
      <c r="Q1425" s="6">
        <v>0.16</v>
      </c>
      <c r="R1425" s="6">
        <v>0.17600000000000002</v>
      </c>
    </row>
    <row r="1426" ht="15.75" customHeight="1">
      <c r="A1426" s="3">
        <v>3465.0</v>
      </c>
      <c r="B1426" s="3" t="s">
        <v>2860</v>
      </c>
      <c r="C1426" s="3" t="s">
        <v>2861</v>
      </c>
      <c r="D1426" s="3" t="s">
        <v>3145</v>
      </c>
      <c r="E1426" s="3" t="s">
        <v>3243</v>
      </c>
      <c r="F1426" s="3" t="s">
        <v>3255</v>
      </c>
      <c r="G1426" s="3" t="s">
        <v>22</v>
      </c>
      <c r="H1426" s="3" t="s">
        <v>3147</v>
      </c>
      <c r="I1426" s="3" t="s">
        <v>3245</v>
      </c>
      <c r="J1426" s="3" t="s">
        <v>3256</v>
      </c>
      <c r="K1426" s="3" t="s">
        <v>22</v>
      </c>
      <c r="L1426" s="4">
        <v>0.16</v>
      </c>
      <c r="M1426" s="5">
        <v>0.18</v>
      </c>
      <c r="N1426" s="6">
        <v>0.12</v>
      </c>
      <c r="O1426" s="6">
        <v>0.04000000000000001</v>
      </c>
      <c r="P1426" s="6">
        <v>0.15</v>
      </c>
      <c r="Q1426" s="6">
        <v>0.16</v>
      </c>
      <c r="R1426" s="6">
        <v>0.17600000000000002</v>
      </c>
    </row>
    <row r="1427" ht="15.75" customHeight="1">
      <c r="A1427" s="3">
        <v>3466.0</v>
      </c>
      <c r="B1427" s="3" t="s">
        <v>2860</v>
      </c>
      <c r="C1427" s="3" t="s">
        <v>2861</v>
      </c>
      <c r="D1427" s="3" t="s">
        <v>3145</v>
      </c>
      <c r="E1427" s="3" t="s">
        <v>3243</v>
      </c>
      <c r="F1427" s="3" t="s">
        <v>3257</v>
      </c>
      <c r="G1427" s="3" t="s">
        <v>22</v>
      </c>
      <c r="H1427" s="3" t="s">
        <v>3147</v>
      </c>
      <c r="I1427" s="3" t="s">
        <v>3245</v>
      </c>
      <c r="J1427" s="3" t="s">
        <v>3258</v>
      </c>
      <c r="K1427" s="3" t="s">
        <v>22</v>
      </c>
      <c r="L1427" s="4">
        <v>0.16</v>
      </c>
      <c r="M1427" s="5">
        <v>0.18</v>
      </c>
      <c r="N1427" s="6">
        <v>0.13844117647058815</v>
      </c>
      <c r="O1427" s="6">
        <v>0.021558823529411852</v>
      </c>
      <c r="P1427" s="6">
        <v>0.15</v>
      </c>
      <c r="Q1427" s="6">
        <v>0.16</v>
      </c>
      <c r="R1427" s="6">
        <v>0.17600000000000002</v>
      </c>
    </row>
    <row r="1428" ht="15.75" customHeight="1">
      <c r="A1428" s="3">
        <v>3467.0</v>
      </c>
      <c r="B1428" s="3" t="s">
        <v>2860</v>
      </c>
      <c r="C1428" s="3" t="s">
        <v>2861</v>
      </c>
      <c r="D1428" s="3" t="s">
        <v>3145</v>
      </c>
      <c r="E1428" s="3" t="s">
        <v>3243</v>
      </c>
      <c r="F1428" s="3" t="s">
        <v>3259</v>
      </c>
      <c r="G1428" s="3" t="s">
        <v>22</v>
      </c>
      <c r="H1428" s="3" t="s">
        <v>3147</v>
      </c>
      <c r="I1428" s="3" t="s">
        <v>3245</v>
      </c>
      <c r="J1428" s="3" t="s">
        <v>3260</v>
      </c>
      <c r="K1428" s="3" t="s">
        <v>22</v>
      </c>
      <c r="L1428" s="4">
        <v>0.16</v>
      </c>
      <c r="M1428" s="5">
        <v>0.18</v>
      </c>
      <c r="N1428" s="6">
        <v>0.15</v>
      </c>
      <c r="O1428" s="6">
        <v>0.010000000000000009</v>
      </c>
      <c r="P1428" s="6">
        <v>0.15</v>
      </c>
      <c r="Q1428" s="6">
        <v>0.15</v>
      </c>
      <c r="R1428" s="6">
        <v>0.17600000000000002</v>
      </c>
    </row>
    <row r="1429" ht="15.75" customHeight="1">
      <c r="A1429" s="3">
        <v>3468.0</v>
      </c>
      <c r="B1429" s="3" t="s">
        <v>2860</v>
      </c>
      <c r="C1429" s="3" t="s">
        <v>2861</v>
      </c>
      <c r="D1429" s="3" t="s">
        <v>3145</v>
      </c>
      <c r="E1429" s="3" t="s">
        <v>3243</v>
      </c>
      <c r="F1429" s="3" t="s">
        <v>3261</v>
      </c>
      <c r="G1429" s="3" t="s">
        <v>22</v>
      </c>
      <c r="H1429" s="3" t="s">
        <v>3147</v>
      </c>
      <c r="I1429" s="3" t="s">
        <v>3245</v>
      </c>
      <c r="J1429" s="3" t="s">
        <v>3262</v>
      </c>
      <c r="K1429" s="3" t="s">
        <v>22</v>
      </c>
      <c r="L1429" s="4">
        <v>0.16</v>
      </c>
      <c r="M1429" s="5">
        <v>0.18</v>
      </c>
      <c r="N1429" s="6">
        <v>0.12</v>
      </c>
      <c r="O1429" s="6">
        <v>0.04000000000000001</v>
      </c>
      <c r="P1429" s="6">
        <v>0.15</v>
      </c>
      <c r="Q1429" s="6">
        <v>0.16</v>
      </c>
      <c r="R1429" s="6">
        <v>0.17600000000000002</v>
      </c>
    </row>
    <row r="1430" ht="15.75" customHeight="1">
      <c r="A1430" s="3">
        <v>3469.0</v>
      </c>
      <c r="B1430" s="3" t="s">
        <v>2860</v>
      </c>
      <c r="C1430" s="3" t="s">
        <v>2861</v>
      </c>
      <c r="D1430" s="3" t="s">
        <v>3145</v>
      </c>
      <c r="E1430" s="3" t="s">
        <v>3243</v>
      </c>
      <c r="F1430" s="3" t="s">
        <v>3263</v>
      </c>
      <c r="G1430" s="3" t="s">
        <v>22</v>
      </c>
      <c r="H1430" s="3" t="s">
        <v>3147</v>
      </c>
      <c r="I1430" s="3" t="s">
        <v>3245</v>
      </c>
      <c r="J1430" s="3" t="s">
        <v>3264</v>
      </c>
      <c r="K1430" s="3" t="s">
        <v>22</v>
      </c>
      <c r="L1430" s="4">
        <v>0.18</v>
      </c>
      <c r="M1430" s="5">
        <v>0.21</v>
      </c>
      <c r="N1430" s="6">
        <v>0.12</v>
      </c>
      <c r="O1430" s="6">
        <v>0.04000000000000001</v>
      </c>
      <c r="P1430" s="6">
        <v>0.15</v>
      </c>
      <c r="Q1430" s="6">
        <v>0.16</v>
      </c>
      <c r="R1430" s="6">
        <v>0.17600000000000002</v>
      </c>
    </row>
    <row r="1431" ht="15.75" customHeight="1">
      <c r="A1431" s="3">
        <v>3470.0</v>
      </c>
      <c r="B1431" s="3" t="s">
        <v>2860</v>
      </c>
      <c r="C1431" s="3" t="s">
        <v>2861</v>
      </c>
      <c r="D1431" s="3" t="s">
        <v>3145</v>
      </c>
      <c r="E1431" s="3" t="s">
        <v>3243</v>
      </c>
      <c r="F1431" s="3" t="s">
        <v>3265</v>
      </c>
      <c r="G1431" s="3" t="s">
        <v>22</v>
      </c>
      <c r="H1431" s="3" t="s">
        <v>3147</v>
      </c>
      <c r="I1431" s="3" t="s">
        <v>3245</v>
      </c>
      <c r="J1431" s="3" t="s">
        <v>3266</v>
      </c>
      <c r="K1431" s="3" t="s">
        <v>22</v>
      </c>
      <c r="L1431" s="4">
        <v>0.16</v>
      </c>
      <c r="M1431" s="5">
        <v>0.18</v>
      </c>
      <c r="N1431" s="6">
        <v>0.13285714285714287</v>
      </c>
      <c r="O1431" s="6">
        <v>0.027142857142857135</v>
      </c>
      <c r="P1431" s="6">
        <v>0.15</v>
      </c>
      <c r="Q1431" s="6">
        <v>0.16</v>
      </c>
      <c r="R1431" s="6">
        <v>0.17600000000000002</v>
      </c>
    </row>
    <row r="1432" ht="15.75" customHeight="1">
      <c r="A1432" s="3">
        <v>3474.0</v>
      </c>
      <c r="B1432" s="3" t="s">
        <v>2860</v>
      </c>
      <c r="C1432" s="3" t="s">
        <v>2861</v>
      </c>
      <c r="D1432" s="3" t="s">
        <v>3145</v>
      </c>
      <c r="E1432" s="3" t="s">
        <v>3267</v>
      </c>
      <c r="F1432" s="3" t="s">
        <v>22</v>
      </c>
      <c r="G1432" s="3" t="s">
        <v>22</v>
      </c>
      <c r="H1432" s="3" t="s">
        <v>3147</v>
      </c>
      <c r="I1432" s="3" t="s">
        <v>3268</v>
      </c>
      <c r="J1432" s="3" t="s">
        <v>22</v>
      </c>
      <c r="K1432" s="3" t="s">
        <v>22</v>
      </c>
      <c r="L1432" s="4">
        <v>0.18</v>
      </c>
      <c r="M1432" s="5">
        <v>0.21</v>
      </c>
      <c r="N1432" s="6">
        <v>0.15</v>
      </c>
      <c r="O1432" s="6">
        <v>0.010000000000000009</v>
      </c>
      <c r="P1432" s="6">
        <v>0.15</v>
      </c>
      <c r="Q1432" s="6">
        <v>0.15</v>
      </c>
      <c r="R1432" s="6">
        <v>0.17600000000000002</v>
      </c>
    </row>
    <row r="1433" ht="15.75" customHeight="1">
      <c r="A1433" s="3">
        <v>3501.0</v>
      </c>
      <c r="B1433" s="3" t="s">
        <v>2860</v>
      </c>
      <c r="C1433" s="3" t="s">
        <v>2861</v>
      </c>
      <c r="D1433" s="3" t="s">
        <v>3145</v>
      </c>
      <c r="E1433" s="3" t="s">
        <v>3269</v>
      </c>
      <c r="F1433" s="3" t="s">
        <v>22</v>
      </c>
      <c r="G1433" s="3" t="s">
        <v>22</v>
      </c>
      <c r="H1433" s="3" t="s">
        <v>3147</v>
      </c>
      <c r="I1433" s="3" t="s">
        <v>3270</v>
      </c>
      <c r="J1433" s="3" t="s">
        <v>22</v>
      </c>
      <c r="K1433" s="3" t="s">
        <v>22</v>
      </c>
      <c r="L1433" s="4">
        <v>0.15</v>
      </c>
      <c r="M1433" s="5">
        <v>0.17</v>
      </c>
      <c r="N1433" s="6">
        <v>0.12</v>
      </c>
      <c r="O1433" s="6">
        <v>0.04000000000000001</v>
      </c>
      <c r="P1433" s="6">
        <v>0.15</v>
      </c>
      <c r="Q1433" s="6">
        <v>0.16</v>
      </c>
      <c r="R1433" s="6">
        <v>0.17600000000000002</v>
      </c>
    </row>
    <row r="1434" ht="15.75" customHeight="1">
      <c r="A1434" s="3">
        <v>509.0</v>
      </c>
      <c r="B1434" s="3" t="s">
        <v>2860</v>
      </c>
      <c r="C1434" s="3" t="s">
        <v>2861</v>
      </c>
      <c r="D1434" s="3" t="s">
        <v>3271</v>
      </c>
      <c r="E1434" s="3" t="s">
        <v>3272</v>
      </c>
      <c r="F1434" s="3" t="s">
        <v>22</v>
      </c>
      <c r="G1434" s="3" t="s">
        <v>22</v>
      </c>
      <c r="H1434" s="3" t="s">
        <v>3273</v>
      </c>
      <c r="I1434" s="3" t="s">
        <v>3274</v>
      </c>
      <c r="J1434" s="3" t="s">
        <v>22</v>
      </c>
      <c r="K1434" s="3" t="s">
        <v>22</v>
      </c>
      <c r="L1434" s="4">
        <v>0.16</v>
      </c>
      <c r="M1434" s="5">
        <v>0.18</v>
      </c>
      <c r="N1434" s="6">
        <v>0.13285714285714287</v>
      </c>
      <c r="O1434" s="6">
        <v>0.007142857142857145</v>
      </c>
      <c r="P1434" s="6">
        <v>0.13285714285714287</v>
      </c>
      <c r="Q1434" s="6">
        <v>0.13285714285714287</v>
      </c>
      <c r="R1434" s="6">
        <v>0.15400000000000003</v>
      </c>
    </row>
    <row r="1435" ht="15.75" customHeight="1">
      <c r="A1435" s="3">
        <v>1089.0</v>
      </c>
      <c r="B1435" s="3" t="s">
        <v>2860</v>
      </c>
      <c r="C1435" s="3" t="s">
        <v>2861</v>
      </c>
      <c r="D1435" s="3" t="s">
        <v>3271</v>
      </c>
      <c r="E1435" s="3" t="s">
        <v>3275</v>
      </c>
      <c r="F1435" s="3" t="s">
        <v>22</v>
      </c>
      <c r="G1435" s="3" t="s">
        <v>22</v>
      </c>
      <c r="H1435" s="3" t="s">
        <v>3273</v>
      </c>
      <c r="I1435" s="3" t="s">
        <v>3276</v>
      </c>
      <c r="J1435" s="3" t="s">
        <v>22</v>
      </c>
      <c r="K1435" s="3" t="s">
        <v>22</v>
      </c>
      <c r="L1435" s="4">
        <v>0.18</v>
      </c>
      <c r="M1435" s="5">
        <v>0.21</v>
      </c>
      <c r="N1435" s="6">
        <v>0.15</v>
      </c>
      <c r="O1435" s="6">
        <v>0.010000000000000009</v>
      </c>
      <c r="P1435" s="6">
        <v>0.15</v>
      </c>
      <c r="Q1435" s="6">
        <v>0.15</v>
      </c>
      <c r="R1435" s="6">
        <v>0.17600000000000002</v>
      </c>
    </row>
    <row r="1436" ht="15.75" customHeight="1">
      <c r="A1436" s="3">
        <v>1324.0</v>
      </c>
      <c r="B1436" s="3" t="s">
        <v>2860</v>
      </c>
      <c r="C1436" s="3" t="s">
        <v>2861</v>
      </c>
      <c r="D1436" s="3" t="s">
        <v>3271</v>
      </c>
      <c r="E1436" s="3" t="s">
        <v>3277</v>
      </c>
      <c r="F1436" s="3" t="s">
        <v>22</v>
      </c>
      <c r="G1436" s="3" t="s">
        <v>22</v>
      </c>
      <c r="H1436" s="3" t="s">
        <v>3273</v>
      </c>
      <c r="I1436" s="3" t="s">
        <v>3278</v>
      </c>
      <c r="J1436" s="3" t="s">
        <v>22</v>
      </c>
      <c r="K1436" s="3" t="s">
        <v>22</v>
      </c>
      <c r="L1436" s="4">
        <v>0.18</v>
      </c>
      <c r="M1436" s="5">
        <v>0.21</v>
      </c>
      <c r="N1436" s="6">
        <v>0.12</v>
      </c>
      <c r="O1436" s="6">
        <v>0.04000000000000001</v>
      </c>
      <c r="P1436" s="6">
        <v>0.15</v>
      </c>
      <c r="Q1436" s="6">
        <v>0.16</v>
      </c>
      <c r="R1436" s="6">
        <v>0.17600000000000002</v>
      </c>
    </row>
    <row r="1437" ht="15.75" customHeight="1">
      <c r="A1437" s="3">
        <v>1325.0</v>
      </c>
      <c r="B1437" s="3" t="s">
        <v>2860</v>
      </c>
      <c r="C1437" s="3" t="s">
        <v>2861</v>
      </c>
      <c r="D1437" s="3" t="s">
        <v>3271</v>
      </c>
      <c r="E1437" s="3" t="s">
        <v>3279</v>
      </c>
      <c r="F1437" s="3" t="s">
        <v>22</v>
      </c>
      <c r="G1437" s="3" t="s">
        <v>22</v>
      </c>
      <c r="H1437" s="3" t="s">
        <v>3273</v>
      </c>
      <c r="I1437" s="3" t="s">
        <v>3280</v>
      </c>
      <c r="J1437" s="3" t="s">
        <v>22</v>
      </c>
      <c r="K1437" s="3" t="s">
        <v>22</v>
      </c>
      <c r="L1437" s="4">
        <v>0.18</v>
      </c>
      <c r="M1437" s="5">
        <v>0.21</v>
      </c>
      <c r="N1437" s="6">
        <v>0.13285714285714287</v>
      </c>
      <c r="O1437" s="6" t="s">
        <v>27</v>
      </c>
      <c r="P1437" s="6">
        <v>0.13285714285714287</v>
      </c>
      <c r="Q1437" s="6">
        <v>0.13285714285714287</v>
      </c>
      <c r="R1437" s="6">
        <v>0.13285714285714287</v>
      </c>
    </row>
    <row r="1438" ht="15.75" customHeight="1">
      <c r="A1438" s="3">
        <v>1445.0</v>
      </c>
      <c r="B1438" s="3" t="s">
        <v>2860</v>
      </c>
      <c r="C1438" s="3" t="s">
        <v>2861</v>
      </c>
      <c r="D1438" s="3" t="s">
        <v>3271</v>
      </c>
      <c r="E1438" s="3" t="s">
        <v>3281</v>
      </c>
      <c r="F1438" s="3" t="s">
        <v>22</v>
      </c>
      <c r="G1438" s="3" t="s">
        <v>22</v>
      </c>
      <c r="H1438" s="3" t="s">
        <v>3273</v>
      </c>
      <c r="I1438" s="3" t="s">
        <v>3282</v>
      </c>
      <c r="J1438" s="3" t="s">
        <v>22</v>
      </c>
      <c r="K1438" s="3" t="s">
        <v>22</v>
      </c>
      <c r="L1438" s="4">
        <v>0.18</v>
      </c>
      <c r="M1438" s="5">
        <v>0.21</v>
      </c>
      <c r="N1438" s="6">
        <v>0.12</v>
      </c>
      <c r="O1438" s="6">
        <v>0.06</v>
      </c>
      <c r="P1438" s="6">
        <v>0.16999999999999998</v>
      </c>
      <c r="Q1438" s="6">
        <v>0.18</v>
      </c>
      <c r="R1438" s="6">
        <v>0.198</v>
      </c>
    </row>
    <row r="1439" ht="15.75" customHeight="1">
      <c r="A1439" s="3">
        <v>2444.0</v>
      </c>
      <c r="B1439" s="3" t="s">
        <v>2860</v>
      </c>
      <c r="C1439" s="3" t="s">
        <v>2861</v>
      </c>
      <c r="D1439" s="3" t="s">
        <v>3271</v>
      </c>
      <c r="E1439" s="3" t="s">
        <v>3283</v>
      </c>
      <c r="F1439" s="3" t="s">
        <v>22</v>
      </c>
      <c r="G1439" s="3" t="s">
        <v>22</v>
      </c>
      <c r="H1439" s="3" t="s">
        <v>3273</v>
      </c>
      <c r="I1439" s="3" t="s">
        <v>3284</v>
      </c>
      <c r="J1439" s="3" t="s">
        <v>22</v>
      </c>
      <c r="K1439" s="3" t="s">
        <v>22</v>
      </c>
      <c r="L1439" s="4">
        <v>0.18</v>
      </c>
      <c r="M1439" s="5">
        <v>0.21</v>
      </c>
      <c r="N1439" s="6">
        <v>0.15</v>
      </c>
      <c r="O1439" s="6">
        <v>0.010000000000000009</v>
      </c>
      <c r="P1439" s="6">
        <v>0.15</v>
      </c>
      <c r="Q1439" s="6">
        <v>0.15</v>
      </c>
      <c r="R1439" s="6">
        <v>0.17600000000000002</v>
      </c>
    </row>
    <row r="1440" ht="15.75" customHeight="1">
      <c r="A1440" s="3">
        <v>2445.0</v>
      </c>
      <c r="B1440" s="3" t="s">
        <v>2860</v>
      </c>
      <c r="C1440" s="3" t="s">
        <v>2861</v>
      </c>
      <c r="D1440" s="3" t="s">
        <v>3271</v>
      </c>
      <c r="E1440" s="3" t="s">
        <v>3285</v>
      </c>
      <c r="F1440" s="3" t="s">
        <v>22</v>
      </c>
      <c r="G1440" s="3" t="s">
        <v>22</v>
      </c>
      <c r="H1440" s="3" t="s">
        <v>3273</v>
      </c>
      <c r="I1440" s="3" t="s">
        <v>3286</v>
      </c>
      <c r="J1440" s="3" t="s">
        <v>22</v>
      </c>
      <c r="K1440" s="3" t="s">
        <v>22</v>
      </c>
      <c r="L1440" s="4">
        <v>0.18</v>
      </c>
      <c r="M1440" s="5">
        <v>0.21</v>
      </c>
      <c r="N1440" s="6">
        <v>0.15</v>
      </c>
      <c r="O1440" s="6">
        <v>0.03</v>
      </c>
      <c r="P1440" s="6">
        <v>0.16999999999999998</v>
      </c>
      <c r="Q1440" s="6">
        <v>0.18</v>
      </c>
      <c r="R1440" s="6">
        <v>0.198</v>
      </c>
    </row>
    <row r="1441" ht="15.75" customHeight="1">
      <c r="A1441" s="3">
        <v>2446.0</v>
      </c>
      <c r="B1441" s="3" t="s">
        <v>2860</v>
      </c>
      <c r="C1441" s="3" t="s">
        <v>2861</v>
      </c>
      <c r="D1441" s="3" t="s">
        <v>3271</v>
      </c>
      <c r="E1441" s="3" t="s">
        <v>3287</v>
      </c>
      <c r="F1441" s="3" t="s">
        <v>22</v>
      </c>
      <c r="G1441" s="3" t="s">
        <v>22</v>
      </c>
      <c r="H1441" s="3" t="s">
        <v>3273</v>
      </c>
      <c r="I1441" s="3" t="s">
        <v>3288</v>
      </c>
      <c r="J1441" s="3" t="s">
        <v>22</v>
      </c>
      <c r="K1441" s="3" t="s">
        <v>22</v>
      </c>
      <c r="L1441" s="4">
        <v>0.18</v>
      </c>
      <c r="M1441" s="5">
        <v>0.21</v>
      </c>
      <c r="N1441" s="6">
        <v>0.15</v>
      </c>
      <c r="O1441" s="6" t="s">
        <v>27</v>
      </c>
      <c r="P1441" s="6">
        <v>0.15</v>
      </c>
      <c r="Q1441" s="6">
        <v>0.15</v>
      </c>
      <c r="R1441" s="6">
        <v>0.15</v>
      </c>
    </row>
    <row r="1442" ht="15.75" customHeight="1">
      <c r="A1442" s="3">
        <v>2447.0</v>
      </c>
      <c r="B1442" s="3" t="s">
        <v>2860</v>
      </c>
      <c r="C1442" s="3" t="s">
        <v>2861</v>
      </c>
      <c r="D1442" s="3" t="s">
        <v>3271</v>
      </c>
      <c r="E1442" s="3" t="s">
        <v>3289</v>
      </c>
      <c r="F1442" s="3" t="s">
        <v>22</v>
      </c>
      <c r="G1442" s="3" t="s">
        <v>22</v>
      </c>
      <c r="H1442" s="3" t="s">
        <v>3273</v>
      </c>
      <c r="I1442" s="3" t="s">
        <v>3290</v>
      </c>
      <c r="J1442" s="3" t="s">
        <v>22</v>
      </c>
      <c r="K1442" s="3" t="s">
        <v>22</v>
      </c>
      <c r="L1442" s="4">
        <v>0.18</v>
      </c>
      <c r="M1442" s="5">
        <v>0.21</v>
      </c>
      <c r="N1442" s="6">
        <v>0.15</v>
      </c>
      <c r="O1442" s="6">
        <v>0.010000000000000009</v>
      </c>
      <c r="P1442" s="6">
        <v>0.15</v>
      </c>
      <c r="Q1442" s="6">
        <v>0.15</v>
      </c>
      <c r="R1442" s="6">
        <v>0.17600000000000002</v>
      </c>
    </row>
    <row r="1443" ht="15.75" customHeight="1">
      <c r="A1443" s="3">
        <v>2448.0</v>
      </c>
      <c r="B1443" s="3" t="s">
        <v>2860</v>
      </c>
      <c r="C1443" s="3" t="s">
        <v>2861</v>
      </c>
      <c r="D1443" s="3" t="s">
        <v>3271</v>
      </c>
      <c r="E1443" s="3" t="s">
        <v>3291</v>
      </c>
      <c r="F1443" s="3" t="s">
        <v>22</v>
      </c>
      <c r="G1443" s="3" t="s">
        <v>22</v>
      </c>
      <c r="H1443" s="3" t="s">
        <v>3273</v>
      </c>
      <c r="I1443" s="3" t="s">
        <v>3292</v>
      </c>
      <c r="J1443" s="3" t="s">
        <v>22</v>
      </c>
      <c r="K1443" s="3" t="s">
        <v>22</v>
      </c>
      <c r="L1443" s="4">
        <v>0.16</v>
      </c>
      <c r="M1443" s="5">
        <v>0.18</v>
      </c>
      <c r="N1443" s="6">
        <v>0.12</v>
      </c>
      <c r="O1443" s="6">
        <v>0.04000000000000001</v>
      </c>
      <c r="P1443" s="6">
        <v>0.15</v>
      </c>
      <c r="Q1443" s="6">
        <v>0.16</v>
      </c>
      <c r="R1443" s="6">
        <v>0.17600000000000002</v>
      </c>
    </row>
    <row r="1444" ht="15.75" customHeight="1">
      <c r="A1444" s="3">
        <v>2449.0</v>
      </c>
      <c r="B1444" s="3" t="s">
        <v>2860</v>
      </c>
      <c r="C1444" s="3" t="s">
        <v>2861</v>
      </c>
      <c r="D1444" s="3" t="s">
        <v>3271</v>
      </c>
      <c r="E1444" s="3" t="s">
        <v>3293</v>
      </c>
      <c r="F1444" s="3" t="s">
        <v>22</v>
      </c>
      <c r="G1444" s="3" t="s">
        <v>22</v>
      </c>
      <c r="H1444" s="3" t="s">
        <v>3273</v>
      </c>
      <c r="I1444" s="3" t="s">
        <v>3294</v>
      </c>
      <c r="J1444" s="3" t="s">
        <v>22</v>
      </c>
      <c r="K1444" s="3" t="s">
        <v>22</v>
      </c>
      <c r="L1444" s="4">
        <v>0.18</v>
      </c>
      <c r="M1444" s="5">
        <v>0.21</v>
      </c>
      <c r="N1444" s="6">
        <v>0.13844117647058815</v>
      </c>
      <c r="O1444" s="6">
        <v>0.021558823529411852</v>
      </c>
      <c r="P1444" s="6">
        <v>0.15</v>
      </c>
      <c r="Q1444" s="6">
        <v>0.16</v>
      </c>
      <c r="R1444" s="6">
        <v>0.17600000000000002</v>
      </c>
    </row>
    <row r="1445" ht="15.75" customHeight="1">
      <c r="A1445" s="3">
        <v>3088.0</v>
      </c>
      <c r="B1445" s="3" t="s">
        <v>2860</v>
      </c>
      <c r="C1445" s="3" t="s">
        <v>2861</v>
      </c>
      <c r="D1445" s="3" t="s">
        <v>3271</v>
      </c>
      <c r="E1445" s="3" t="s">
        <v>3295</v>
      </c>
      <c r="F1445" s="3" t="s">
        <v>3296</v>
      </c>
      <c r="G1445" s="3" t="s">
        <v>22</v>
      </c>
      <c r="H1445" s="3" t="s">
        <v>3273</v>
      </c>
      <c r="I1445" s="3" t="s">
        <v>3297</v>
      </c>
      <c r="J1445" s="3" t="s">
        <v>3298</v>
      </c>
      <c r="K1445" s="3" t="s">
        <v>22</v>
      </c>
      <c r="L1445" s="4">
        <v>0.18</v>
      </c>
      <c r="M1445" s="5">
        <v>0.21</v>
      </c>
      <c r="N1445" s="6">
        <v>0.15</v>
      </c>
      <c r="O1445" s="6">
        <v>0.03</v>
      </c>
      <c r="P1445" s="6">
        <v>0.16999999999999998</v>
      </c>
      <c r="Q1445" s="6">
        <v>0.18</v>
      </c>
      <c r="R1445" s="6">
        <v>0.198</v>
      </c>
    </row>
    <row r="1446" ht="15.75" customHeight="1">
      <c r="A1446" s="3">
        <v>3090.0</v>
      </c>
      <c r="B1446" s="3" t="s">
        <v>2860</v>
      </c>
      <c r="C1446" s="3" t="s">
        <v>2861</v>
      </c>
      <c r="D1446" s="3" t="s">
        <v>3271</v>
      </c>
      <c r="E1446" s="3" t="s">
        <v>3295</v>
      </c>
      <c r="F1446" s="3" t="s">
        <v>3299</v>
      </c>
      <c r="G1446" s="3" t="s">
        <v>22</v>
      </c>
      <c r="H1446" s="3" t="s">
        <v>3273</v>
      </c>
      <c r="I1446" s="3" t="s">
        <v>3297</v>
      </c>
      <c r="J1446" s="3" t="s">
        <v>3300</v>
      </c>
      <c r="K1446" s="3" t="s">
        <v>22</v>
      </c>
      <c r="L1446" s="4">
        <v>0.18</v>
      </c>
      <c r="M1446" s="5">
        <v>0.21</v>
      </c>
      <c r="N1446" s="6">
        <v>0.15</v>
      </c>
      <c r="O1446" s="6" t="s">
        <v>27</v>
      </c>
      <c r="P1446" s="6">
        <v>0.15</v>
      </c>
      <c r="Q1446" s="6">
        <v>0.15</v>
      </c>
      <c r="R1446" s="6">
        <v>0.15</v>
      </c>
    </row>
    <row r="1447" ht="15.75" customHeight="1">
      <c r="A1447" s="3">
        <v>3091.0</v>
      </c>
      <c r="B1447" s="3" t="s">
        <v>2860</v>
      </c>
      <c r="C1447" s="3" t="s">
        <v>2861</v>
      </c>
      <c r="D1447" s="3" t="s">
        <v>3271</v>
      </c>
      <c r="E1447" s="3" t="s">
        <v>3295</v>
      </c>
      <c r="F1447" s="3" t="s">
        <v>3301</v>
      </c>
      <c r="G1447" s="3" t="s">
        <v>22</v>
      </c>
      <c r="H1447" s="3" t="s">
        <v>3273</v>
      </c>
      <c r="I1447" s="3" t="s">
        <v>3297</v>
      </c>
      <c r="J1447" s="3" t="s">
        <v>3302</v>
      </c>
      <c r="K1447" s="3" t="s">
        <v>22</v>
      </c>
      <c r="L1447" s="4">
        <v>0.18</v>
      </c>
      <c r="M1447" s="5">
        <v>0.21</v>
      </c>
      <c r="N1447" s="6">
        <v>0.12</v>
      </c>
      <c r="O1447" s="6">
        <v>0.04000000000000001</v>
      </c>
      <c r="P1447" s="6">
        <v>0.15</v>
      </c>
      <c r="Q1447" s="6">
        <v>0.16</v>
      </c>
      <c r="R1447" s="6">
        <v>0.17600000000000002</v>
      </c>
    </row>
    <row r="1448" ht="15.75" customHeight="1">
      <c r="A1448" s="3">
        <v>3092.0</v>
      </c>
      <c r="B1448" s="3" t="s">
        <v>2860</v>
      </c>
      <c r="C1448" s="3" t="s">
        <v>2861</v>
      </c>
      <c r="D1448" s="3" t="s">
        <v>3271</v>
      </c>
      <c r="E1448" s="3" t="s">
        <v>3295</v>
      </c>
      <c r="F1448" s="3" t="s">
        <v>3303</v>
      </c>
      <c r="G1448" s="3" t="s">
        <v>22</v>
      </c>
      <c r="H1448" s="3" t="s">
        <v>3273</v>
      </c>
      <c r="I1448" s="3" t="s">
        <v>3297</v>
      </c>
      <c r="J1448" s="3" t="s">
        <v>3304</v>
      </c>
      <c r="K1448" s="3" t="s">
        <v>22</v>
      </c>
      <c r="L1448" s="4">
        <v>0.18</v>
      </c>
      <c r="M1448" s="5">
        <v>0.21</v>
      </c>
      <c r="N1448" s="6">
        <v>0.12</v>
      </c>
      <c r="O1448" s="6">
        <v>0.06</v>
      </c>
      <c r="P1448" s="6">
        <v>0.16999999999999998</v>
      </c>
      <c r="Q1448" s="6">
        <v>0.18</v>
      </c>
      <c r="R1448" s="6">
        <v>0.198</v>
      </c>
    </row>
    <row r="1449" ht="15.75" customHeight="1">
      <c r="A1449" s="3">
        <v>3093.0</v>
      </c>
      <c r="B1449" s="3" t="s">
        <v>2860</v>
      </c>
      <c r="C1449" s="3" t="s">
        <v>2861</v>
      </c>
      <c r="D1449" s="3" t="s">
        <v>3271</v>
      </c>
      <c r="E1449" s="3" t="s">
        <v>3305</v>
      </c>
      <c r="F1449" s="3" t="s">
        <v>3306</v>
      </c>
      <c r="G1449" s="3" t="s">
        <v>22</v>
      </c>
      <c r="H1449" s="3" t="s">
        <v>3273</v>
      </c>
      <c r="I1449" s="3" t="s">
        <v>3307</v>
      </c>
      <c r="J1449" s="3" t="s">
        <v>3308</v>
      </c>
      <c r="K1449" s="3" t="s">
        <v>22</v>
      </c>
      <c r="L1449" s="4">
        <v>0.18</v>
      </c>
      <c r="M1449" s="5">
        <v>0.21</v>
      </c>
      <c r="N1449" s="6">
        <v>0.13844117647058815</v>
      </c>
      <c r="O1449" s="6">
        <v>0.04155882352941184</v>
      </c>
      <c r="P1449" s="6">
        <v>0.16999999999999998</v>
      </c>
      <c r="Q1449" s="6">
        <v>0.18</v>
      </c>
      <c r="R1449" s="6">
        <v>0.198</v>
      </c>
    </row>
    <row r="1450" ht="15.75" customHeight="1">
      <c r="A1450" s="3">
        <v>3094.0</v>
      </c>
      <c r="B1450" s="3" t="s">
        <v>2860</v>
      </c>
      <c r="C1450" s="3" t="s">
        <v>2861</v>
      </c>
      <c r="D1450" s="3" t="s">
        <v>3271</v>
      </c>
      <c r="E1450" s="3" t="s">
        <v>3305</v>
      </c>
      <c r="F1450" s="3" t="s">
        <v>3309</v>
      </c>
      <c r="G1450" s="3" t="s">
        <v>22</v>
      </c>
      <c r="H1450" s="3" t="s">
        <v>3273</v>
      </c>
      <c r="I1450" s="3" t="s">
        <v>3307</v>
      </c>
      <c r="J1450" s="3" t="s">
        <v>3310</v>
      </c>
      <c r="K1450" s="3" t="s">
        <v>22</v>
      </c>
      <c r="L1450" s="4">
        <v>0.16</v>
      </c>
      <c r="M1450" s="5">
        <v>0.18</v>
      </c>
      <c r="N1450" s="6">
        <v>0.13844117647058815</v>
      </c>
      <c r="O1450" s="6">
        <v>0.021558823529411852</v>
      </c>
      <c r="P1450" s="6">
        <v>0.15</v>
      </c>
      <c r="Q1450" s="6">
        <v>0.16</v>
      </c>
      <c r="R1450" s="6">
        <v>0.17600000000000002</v>
      </c>
    </row>
    <row r="1451" ht="15.75" customHeight="1">
      <c r="A1451" s="3">
        <v>3095.0</v>
      </c>
      <c r="B1451" s="3" t="s">
        <v>2860</v>
      </c>
      <c r="C1451" s="3" t="s">
        <v>2861</v>
      </c>
      <c r="D1451" s="3" t="s">
        <v>3271</v>
      </c>
      <c r="E1451" s="3" t="s">
        <v>3305</v>
      </c>
      <c r="F1451" s="3" t="s">
        <v>3311</v>
      </c>
      <c r="G1451" s="3" t="s">
        <v>22</v>
      </c>
      <c r="H1451" s="3" t="s">
        <v>3273</v>
      </c>
      <c r="I1451" s="3" t="s">
        <v>3307</v>
      </c>
      <c r="J1451" s="3" t="s">
        <v>3312</v>
      </c>
      <c r="K1451" s="3" t="s">
        <v>22</v>
      </c>
      <c r="L1451" s="4">
        <v>0.18</v>
      </c>
      <c r="M1451" s="5">
        <v>0.21</v>
      </c>
      <c r="N1451" s="6">
        <v>0.13844117647058815</v>
      </c>
      <c r="O1451" s="6">
        <v>0.021558823529411852</v>
      </c>
      <c r="P1451" s="6">
        <v>0.15</v>
      </c>
      <c r="Q1451" s="6">
        <v>0.16</v>
      </c>
      <c r="R1451" s="6">
        <v>0.17600000000000002</v>
      </c>
    </row>
    <row r="1452" ht="15.75" customHeight="1">
      <c r="A1452" s="3">
        <v>3096.0</v>
      </c>
      <c r="B1452" s="3" t="s">
        <v>2860</v>
      </c>
      <c r="C1452" s="3" t="s">
        <v>2861</v>
      </c>
      <c r="D1452" s="3" t="s">
        <v>3271</v>
      </c>
      <c r="E1452" s="3" t="s">
        <v>3305</v>
      </c>
      <c r="F1452" s="3" t="s">
        <v>3313</v>
      </c>
      <c r="G1452" s="3" t="s">
        <v>22</v>
      </c>
      <c r="H1452" s="3" t="s">
        <v>3273</v>
      </c>
      <c r="I1452" s="3" t="s">
        <v>3307</v>
      </c>
      <c r="J1452" s="3" t="s">
        <v>3314</v>
      </c>
      <c r="K1452" s="3" t="s">
        <v>22</v>
      </c>
      <c r="L1452" s="4">
        <v>0.2</v>
      </c>
      <c r="M1452" s="5">
        <v>0.23</v>
      </c>
      <c r="N1452" s="6">
        <v>0.15</v>
      </c>
      <c r="O1452" s="6">
        <v>0.03</v>
      </c>
      <c r="P1452" s="6">
        <v>0.16999999999999998</v>
      </c>
      <c r="Q1452" s="6">
        <v>0.18</v>
      </c>
      <c r="R1452" s="6">
        <v>0.198</v>
      </c>
    </row>
    <row r="1453" ht="15.75" customHeight="1">
      <c r="A1453" s="3">
        <v>3097.0</v>
      </c>
      <c r="B1453" s="3" t="s">
        <v>2860</v>
      </c>
      <c r="C1453" s="3" t="s">
        <v>2861</v>
      </c>
      <c r="D1453" s="3" t="s">
        <v>3271</v>
      </c>
      <c r="E1453" s="3" t="s">
        <v>3305</v>
      </c>
      <c r="F1453" s="3" t="s">
        <v>3315</v>
      </c>
      <c r="G1453" s="3" t="s">
        <v>22</v>
      </c>
      <c r="H1453" s="3" t="s">
        <v>3273</v>
      </c>
      <c r="I1453" s="3" t="s">
        <v>3307</v>
      </c>
      <c r="J1453" s="3" t="s">
        <v>3316</v>
      </c>
      <c r="K1453" s="3" t="s">
        <v>22</v>
      </c>
      <c r="L1453" s="4">
        <v>0.18</v>
      </c>
      <c r="M1453" s="5">
        <v>0.21</v>
      </c>
      <c r="N1453" s="6">
        <v>0.12</v>
      </c>
      <c r="O1453" s="6">
        <v>0.06</v>
      </c>
      <c r="P1453" s="6">
        <v>0.16999999999999998</v>
      </c>
      <c r="Q1453" s="6">
        <v>0.18</v>
      </c>
      <c r="R1453" s="6">
        <v>0.198</v>
      </c>
    </row>
    <row r="1454" ht="15.75" customHeight="1">
      <c r="A1454" s="3">
        <v>3101.0</v>
      </c>
      <c r="B1454" s="3" t="s">
        <v>2860</v>
      </c>
      <c r="C1454" s="3" t="s">
        <v>2861</v>
      </c>
      <c r="D1454" s="3" t="s">
        <v>3271</v>
      </c>
      <c r="E1454" s="3" t="s">
        <v>3317</v>
      </c>
      <c r="F1454" s="3" t="s">
        <v>3318</v>
      </c>
      <c r="G1454" s="3" t="s">
        <v>22</v>
      </c>
      <c r="H1454" s="3" t="s">
        <v>3273</v>
      </c>
      <c r="I1454" s="3" t="s">
        <v>3319</v>
      </c>
      <c r="J1454" s="3" t="s">
        <v>3320</v>
      </c>
      <c r="K1454" s="3" t="s">
        <v>22</v>
      </c>
      <c r="L1454" s="4">
        <v>0.18</v>
      </c>
      <c r="M1454" s="5">
        <v>0.21</v>
      </c>
      <c r="N1454" s="6">
        <v>0.12</v>
      </c>
      <c r="O1454" s="6">
        <v>0.04000000000000001</v>
      </c>
      <c r="P1454" s="6">
        <v>0.15</v>
      </c>
      <c r="Q1454" s="6">
        <v>0.16</v>
      </c>
      <c r="R1454" s="6">
        <v>0.17600000000000002</v>
      </c>
    </row>
    <row r="1455" ht="15.75" customHeight="1">
      <c r="A1455" s="3">
        <v>3103.0</v>
      </c>
      <c r="B1455" s="3" t="s">
        <v>2860</v>
      </c>
      <c r="C1455" s="3" t="s">
        <v>2861</v>
      </c>
      <c r="D1455" s="3" t="s">
        <v>3271</v>
      </c>
      <c r="E1455" s="3" t="s">
        <v>3321</v>
      </c>
      <c r="F1455" s="3" t="s">
        <v>3322</v>
      </c>
      <c r="G1455" s="3" t="s">
        <v>22</v>
      </c>
      <c r="H1455" s="3" t="s">
        <v>3273</v>
      </c>
      <c r="I1455" s="3" t="s">
        <v>3323</v>
      </c>
      <c r="J1455" s="3" t="s">
        <v>3324</v>
      </c>
      <c r="K1455" s="3" t="s">
        <v>22</v>
      </c>
      <c r="L1455" s="4">
        <v>0.18</v>
      </c>
      <c r="M1455" s="5">
        <v>0.21</v>
      </c>
      <c r="N1455" s="6">
        <v>0.15</v>
      </c>
      <c r="O1455" s="6">
        <v>0.03</v>
      </c>
      <c r="P1455" s="6">
        <v>0.16999999999999998</v>
      </c>
      <c r="Q1455" s="6">
        <v>0.18</v>
      </c>
      <c r="R1455" s="6">
        <v>0.198</v>
      </c>
    </row>
    <row r="1456" ht="15.75" customHeight="1">
      <c r="A1456" s="3">
        <v>3106.0</v>
      </c>
      <c r="B1456" s="3" t="s">
        <v>2860</v>
      </c>
      <c r="C1456" s="3" t="s">
        <v>2861</v>
      </c>
      <c r="D1456" s="3" t="s">
        <v>3271</v>
      </c>
      <c r="E1456" s="3" t="s">
        <v>3321</v>
      </c>
      <c r="F1456" s="3" t="s">
        <v>3325</v>
      </c>
      <c r="G1456" s="3" t="s">
        <v>22</v>
      </c>
      <c r="H1456" s="3" t="s">
        <v>3273</v>
      </c>
      <c r="I1456" s="3" t="s">
        <v>3323</v>
      </c>
      <c r="J1456" s="3" t="s">
        <v>3326</v>
      </c>
      <c r="K1456" s="3" t="s">
        <v>22</v>
      </c>
      <c r="L1456" s="4">
        <v>0.18</v>
      </c>
      <c r="M1456" s="5">
        <v>0.21</v>
      </c>
      <c r="N1456" s="6">
        <v>0.15</v>
      </c>
      <c r="O1456" s="6">
        <v>0.03</v>
      </c>
      <c r="P1456" s="6">
        <v>0.16999999999999998</v>
      </c>
      <c r="Q1456" s="6">
        <v>0.18</v>
      </c>
      <c r="R1456" s="6">
        <v>0.198</v>
      </c>
    </row>
    <row r="1457" ht="15.75" customHeight="1">
      <c r="A1457" s="3">
        <v>3107.0</v>
      </c>
      <c r="B1457" s="3" t="s">
        <v>2860</v>
      </c>
      <c r="C1457" s="3" t="s">
        <v>2861</v>
      </c>
      <c r="D1457" s="3" t="s">
        <v>3271</v>
      </c>
      <c r="E1457" s="3" t="s">
        <v>3321</v>
      </c>
      <c r="F1457" s="3" t="s">
        <v>3327</v>
      </c>
      <c r="G1457" s="3" t="s">
        <v>22</v>
      </c>
      <c r="H1457" s="3" t="s">
        <v>3273</v>
      </c>
      <c r="I1457" s="3" t="s">
        <v>3323</v>
      </c>
      <c r="J1457" s="3" t="s">
        <v>3328</v>
      </c>
      <c r="K1457" s="3" t="s">
        <v>22</v>
      </c>
      <c r="L1457" s="4">
        <v>0.18</v>
      </c>
      <c r="M1457" s="5">
        <v>0.21</v>
      </c>
      <c r="N1457" s="6">
        <v>0.15</v>
      </c>
      <c r="O1457" s="6" t="s">
        <v>27</v>
      </c>
      <c r="P1457" s="6">
        <v>0.15</v>
      </c>
      <c r="Q1457" s="6">
        <v>0.15</v>
      </c>
      <c r="R1457" s="6">
        <v>0.15</v>
      </c>
    </row>
    <row r="1458" ht="15.75" customHeight="1">
      <c r="A1458" s="3">
        <v>3109.0</v>
      </c>
      <c r="B1458" s="3" t="s">
        <v>2860</v>
      </c>
      <c r="C1458" s="3" t="s">
        <v>2861</v>
      </c>
      <c r="D1458" s="3" t="s">
        <v>3271</v>
      </c>
      <c r="E1458" s="3" t="s">
        <v>3321</v>
      </c>
      <c r="F1458" s="3" t="s">
        <v>3329</v>
      </c>
      <c r="G1458" s="3" t="s">
        <v>22</v>
      </c>
      <c r="H1458" s="3" t="s">
        <v>3273</v>
      </c>
      <c r="I1458" s="3" t="s">
        <v>3323</v>
      </c>
      <c r="J1458" s="3" t="s">
        <v>3330</v>
      </c>
      <c r="K1458" s="3" t="s">
        <v>22</v>
      </c>
      <c r="L1458" s="4">
        <v>0.18</v>
      </c>
      <c r="M1458" s="5">
        <v>0.21</v>
      </c>
      <c r="N1458" s="6">
        <v>0.15</v>
      </c>
      <c r="O1458" s="6" t="s">
        <v>27</v>
      </c>
      <c r="P1458" s="6">
        <v>0.15</v>
      </c>
      <c r="Q1458" s="6">
        <v>0.15</v>
      </c>
      <c r="R1458" s="6">
        <v>0.15</v>
      </c>
    </row>
    <row r="1459" ht="15.75" customHeight="1">
      <c r="A1459" s="3">
        <v>3111.0</v>
      </c>
      <c r="B1459" s="3" t="s">
        <v>2860</v>
      </c>
      <c r="C1459" s="3" t="s">
        <v>2861</v>
      </c>
      <c r="D1459" s="3" t="s">
        <v>3271</v>
      </c>
      <c r="E1459" s="3" t="s">
        <v>3321</v>
      </c>
      <c r="F1459" s="3" t="s">
        <v>3331</v>
      </c>
      <c r="G1459" s="3" t="s">
        <v>22</v>
      </c>
      <c r="H1459" s="3" t="s">
        <v>3273</v>
      </c>
      <c r="I1459" s="3" t="s">
        <v>3323</v>
      </c>
      <c r="J1459" s="3" t="s">
        <v>3332</v>
      </c>
      <c r="K1459" s="3" t="s">
        <v>22</v>
      </c>
      <c r="L1459" s="4">
        <v>0.18</v>
      </c>
      <c r="M1459" s="5">
        <v>0.21</v>
      </c>
      <c r="N1459" s="6">
        <v>0.14875</v>
      </c>
      <c r="O1459" s="6">
        <v>0.01125000000000001</v>
      </c>
      <c r="P1459" s="6">
        <v>0.15</v>
      </c>
      <c r="Q1459" s="6">
        <v>0.16</v>
      </c>
      <c r="R1459" s="6">
        <v>0.17600000000000002</v>
      </c>
    </row>
    <row r="1460" ht="15.75" customHeight="1">
      <c r="A1460" s="3">
        <v>108.0</v>
      </c>
      <c r="B1460" s="3" t="s">
        <v>2860</v>
      </c>
      <c r="C1460" s="3" t="s">
        <v>2861</v>
      </c>
      <c r="D1460" s="3" t="s">
        <v>3333</v>
      </c>
      <c r="E1460" s="3" t="s">
        <v>3334</v>
      </c>
      <c r="F1460" s="3" t="s">
        <v>3335</v>
      </c>
      <c r="G1460" s="3" t="s">
        <v>22</v>
      </c>
      <c r="H1460" s="3" t="s">
        <v>3336</v>
      </c>
      <c r="I1460" s="3" t="s">
        <v>3337</v>
      </c>
      <c r="J1460" s="3" t="s">
        <v>3338</v>
      </c>
      <c r="K1460" s="3" t="s">
        <v>22</v>
      </c>
      <c r="L1460" s="4">
        <v>0.085</v>
      </c>
      <c r="M1460" s="5">
        <v>0.1</v>
      </c>
      <c r="N1460" s="6">
        <v>0.14</v>
      </c>
      <c r="O1460" s="6" t="s">
        <v>27</v>
      </c>
      <c r="P1460" s="6">
        <v>0.14</v>
      </c>
      <c r="Q1460" s="6">
        <v>0.14</v>
      </c>
      <c r="R1460" s="6">
        <v>0.14</v>
      </c>
    </row>
    <row r="1461" ht="15.75" customHeight="1">
      <c r="A1461" s="3">
        <v>1165.0</v>
      </c>
      <c r="B1461" s="3" t="s">
        <v>2860</v>
      </c>
      <c r="C1461" s="3" t="s">
        <v>2861</v>
      </c>
      <c r="D1461" s="3" t="s">
        <v>3333</v>
      </c>
      <c r="E1461" s="3" t="s">
        <v>3334</v>
      </c>
      <c r="F1461" s="3" t="s">
        <v>3339</v>
      </c>
      <c r="G1461" s="3" t="s">
        <v>22</v>
      </c>
      <c r="H1461" s="3" t="s">
        <v>3336</v>
      </c>
      <c r="I1461" s="3" t="s">
        <v>3337</v>
      </c>
      <c r="J1461" s="3" t="s">
        <v>3340</v>
      </c>
      <c r="K1461" s="3" t="s">
        <v>22</v>
      </c>
      <c r="L1461" s="4">
        <v>0.13</v>
      </c>
      <c r="M1461" s="5">
        <v>0.15</v>
      </c>
      <c r="N1461" s="6">
        <v>0.15</v>
      </c>
      <c r="O1461" s="6">
        <v>0.010000000000000009</v>
      </c>
      <c r="P1461" s="6">
        <v>0.15</v>
      </c>
      <c r="Q1461" s="6">
        <v>0.15</v>
      </c>
      <c r="R1461" s="6">
        <v>0.17600000000000002</v>
      </c>
    </row>
    <row r="1462" ht="15.75" customHeight="1">
      <c r="A1462" s="3">
        <v>1314.0</v>
      </c>
      <c r="B1462" s="3" t="s">
        <v>2860</v>
      </c>
      <c r="C1462" s="3" t="s">
        <v>2861</v>
      </c>
      <c r="D1462" s="3" t="s">
        <v>3333</v>
      </c>
      <c r="E1462" s="3" t="s">
        <v>3341</v>
      </c>
      <c r="F1462" s="3" t="s">
        <v>22</v>
      </c>
      <c r="G1462" s="3" t="s">
        <v>22</v>
      </c>
      <c r="H1462" s="3" t="s">
        <v>3336</v>
      </c>
      <c r="I1462" s="3" t="s">
        <v>3342</v>
      </c>
      <c r="J1462" s="3" t="s">
        <v>22</v>
      </c>
      <c r="K1462" s="3" t="s">
        <v>22</v>
      </c>
      <c r="L1462" s="4">
        <v>0.14</v>
      </c>
      <c r="M1462" s="5">
        <v>0.16</v>
      </c>
      <c r="N1462" s="6">
        <v>0.15</v>
      </c>
      <c r="O1462" s="6">
        <v>0.010000000000000009</v>
      </c>
      <c r="P1462" s="6">
        <v>0.15</v>
      </c>
      <c r="Q1462" s="6">
        <v>0.15</v>
      </c>
      <c r="R1462" s="6">
        <v>0.17600000000000002</v>
      </c>
    </row>
    <row r="1463" ht="15.75" customHeight="1">
      <c r="A1463" s="3">
        <v>1315.0</v>
      </c>
      <c r="B1463" s="3" t="s">
        <v>2860</v>
      </c>
      <c r="C1463" s="3" t="s">
        <v>2861</v>
      </c>
      <c r="D1463" s="3" t="s">
        <v>3333</v>
      </c>
      <c r="E1463" s="3" t="s">
        <v>3343</v>
      </c>
      <c r="F1463" s="3" t="s">
        <v>22</v>
      </c>
      <c r="G1463" s="3" t="s">
        <v>22</v>
      </c>
      <c r="H1463" s="3" t="s">
        <v>3336</v>
      </c>
      <c r="I1463" s="3" t="s">
        <v>3344</v>
      </c>
      <c r="J1463" s="3" t="s">
        <v>22</v>
      </c>
      <c r="K1463" s="3" t="s">
        <v>22</v>
      </c>
      <c r="L1463" s="4">
        <v>0.14</v>
      </c>
      <c r="M1463" s="5">
        <v>0.16</v>
      </c>
      <c r="N1463" s="6">
        <v>0.15</v>
      </c>
      <c r="O1463" s="6">
        <v>0.010000000000000009</v>
      </c>
      <c r="P1463" s="6">
        <v>0.15</v>
      </c>
      <c r="Q1463" s="6">
        <v>0.15</v>
      </c>
      <c r="R1463" s="6">
        <v>0.17600000000000002</v>
      </c>
    </row>
    <row r="1464" ht="15.75" customHeight="1">
      <c r="A1464" s="3">
        <v>1940.0</v>
      </c>
      <c r="B1464" s="3" t="s">
        <v>2860</v>
      </c>
      <c r="C1464" s="3" t="s">
        <v>2861</v>
      </c>
      <c r="D1464" s="3" t="s">
        <v>3333</v>
      </c>
      <c r="E1464" s="3" t="s">
        <v>3345</v>
      </c>
      <c r="F1464" s="3" t="s">
        <v>22</v>
      </c>
      <c r="G1464" s="3" t="s">
        <v>22</v>
      </c>
      <c r="H1464" s="3" t="s">
        <v>3336</v>
      </c>
      <c r="I1464" s="3" t="s">
        <v>3346</v>
      </c>
      <c r="J1464" s="3" t="s">
        <v>22</v>
      </c>
      <c r="K1464" s="3" t="s">
        <v>22</v>
      </c>
      <c r="L1464" s="4">
        <v>0.16</v>
      </c>
      <c r="M1464" s="5">
        <v>0.18</v>
      </c>
      <c r="N1464" s="6">
        <v>0.14875</v>
      </c>
      <c r="O1464" s="6">
        <v>0.01125000000000001</v>
      </c>
      <c r="P1464" s="6">
        <v>0.15</v>
      </c>
      <c r="Q1464" s="6">
        <v>0.16</v>
      </c>
      <c r="R1464" s="6">
        <v>0.17600000000000002</v>
      </c>
    </row>
    <row r="1465" ht="15.75" customHeight="1">
      <c r="A1465" s="3">
        <v>2331.0</v>
      </c>
      <c r="B1465" s="3" t="s">
        <v>2860</v>
      </c>
      <c r="C1465" s="3" t="s">
        <v>2861</v>
      </c>
      <c r="D1465" s="3" t="s">
        <v>3333</v>
      </c>
      <c r="E1465" s="3" t="s">
        <v>3347</v>
      </c>
      <c r="F1465" s="3" t="s">
        <v>22</v>
      </c>
      <c r="G1465" s="3" t="s">
        <v>22</v>
      </c>
      <c r="H1465" s="3" t="s">
        <v>3336</v>
      </c>
      <c r="I1465" s="3" t="s">
        <v>3348</v>
      </c>
      <c r="J1465" s="3" t="s">
        <v>22</v>
      </c>
      <c r="K1465" s="3" t="s">
        <v>22</v>
      </c>
      <c r="L1465" s="4">
        <v>0.16</v>
      </c>
      <c r="M1465" s="5">
        <v>0.18</v>
      </c>
      <c r="N1465" s="6">
        <v>0.12</v>
      </c>
      <c r="O1465" s="6">
        <v>0.020000000000000018</v>
      </c>
      <c r="P1465" s="6">
        <v>0.13</v>
      </c>
      <c r="Q1465" s="6">
        <v>0.14</v>
      </c>
      <c r="R1465" s="6">
        <v>0.15400000000000003</v>
      </c>
    </row>
    <row r="1466" ht="15.75" customHeight="1">
      <c r="A1466" s="3">
        <v>2406.0</v>
      </c>
      <c r="B1466" s="3" t="s">
        <v>2860</v>
      </c>
      <c r="C1466" s="3" t="s">
        <v>2861</v>
      </c>
      <c r="D1466" s="3" t="s">
        <v>3333</v>
      </c>
      <c r="E1466" s="3" t="s">
        <v>3349</v>
      </c>
      <c r="F1466" s="3" t="s">
        <v>22</v>
      </c>
      <c r="G1466" s="3" t="s">
        <v>22</v>
      </c>
      <c r="H1466" s="3" t="s">
        <v>3336</v>
      </c>
      <c r="I1466" s="3" t="s">
        <v>3350</v>
      </c>
      <c r="J1466" s="3" t="s">
        <v>22</v>
      </c>
      <c r="K1466" s="3" t="s">
        <v>22</v>
      </c>
      <c r="L1466" s="4">
        <v>0.14</v>
      </c>
      <c r="M1466" s="5">
        <v>0.16</v>
      </c>
      <c r="N1466" s="6">
        <v>0.0</v>
      </c>
      <c r="O1466" s="6">
        <v>0.16</v>
      </c>
      <c r="P1466" s="6">
        <v>0.15</v>
      </c>
      <c r="Q1466" s="6">
        <v>0.16</v>
      </c>
      <c r="R1466" s="6">
        <v>0.17600000000000002</v>
      </c>
    </row>
    <row r="1467" ht="15.75" customHeight="1">
      <c r="A1467" s="3">
        <v>2461.0</v>
      </c>
      <c r="B1467" s="3" t="s">
        <v>2860</v>
      </c>
      <c r="C1467" s="3" t="s">
        <v>2861</v>
      </c>
      <c r="D1467" s="3" t="s">
        <v>3333</v>
      </c>
      <c r="E1467" s="3" t="s">
        <v>3351</v>
      </c>
      <c r="F1467" s="3" t="s">
        <v>22</v>
      </c>
      <c r="G1467" s="3" t="s">
        <v>22</v>
      </c>
      <c r="H1467" s="3" t="s">
        <v>3336</v>
      </c>
      <c r="I1467" s="3" t="s">
        <v>3352</v>
      </c>
      <c r="J1467" s="3" t="s">
        <v>22</v>
      </c>
      <c r="K1467" s="3" t="s">
        <v>22</v>
      </c>
      <c r="L1467" s="4">
        <v>0.14</v>
      </c>
      <c r="M1467" s="5">
        <v>0.16</v>
      </c>
      <c r="N1467" s="6">
        <v>0.0</v>
      </c>
      <c r="O1467" s="6">
        <v>0.16</v>
      </c>
      <c r="P1467" s="6">
        <v>0.15</v>
      </c>
      <c r="Q1467" s="6">
        <v>0.16</v>
      </c>
      <c r="R1467" s="6">
        <v>0.17600000000000002</v>
      </c>
    </row>
    <row r="1468" ht="15.75" customHeight="1">
      <c r="A1468" s="3">
        <v>2463.0</v>
      </c>
      <c r="B1468" s="3" t="s">
        <v>2860</v>
      </c>
      <c r="C1468" s="3" t="s">
        <v>2861</v>
      </c>
      <c r="D1468" s="3" t="s">
        <v>3333</v>
      </c>
      <c r="E1468" s="3" t="s">
        <v>3353</v>
      </c>
      <c r="F1468" s="3" t="s">
        <v>22</v>
      </c>
      <c r="G1468" s="3" t="s">
        <v>22</v>
      </c>
      <c r="H1468" s="3" t="s">
        <v>3336</v>
      </c>
      <c r="I1468" s="3" t="s">
        <v>3354</v>
      </c>
      <c r="J1468" s="3" t="s">
        <v>22</v>
      </c>
      <c r="K1468" s="3" t="s">
        <v>22</v>
      </c>
      <c r="L1468" s="4">
        <v>0.16</v>
      </c>
      <c r="M1468" s="5">
        <v>0.18</v>
      </c>
      <c r="N1468" s="6">
        <v>0.15</v>
      </c>
      <c r="O1468" s="6" t="s">
        <v>27</v>
      </c>
      <c r="P1468" s="6">
        <v>0.15</v>
      </c>
      <c r="Q1468" s="6">
        <v>0.15</v>
      </c>
      <c r="R1468" s="6">
        <v>0.15</v>
      </c>
    </row>
    <row r="1469" ht="15.75" customHeight="1">
      <c r="A1469" s="3">
        <v>2464.0</v>
      </c>
      <c r="B1469" s="3" t="s">
        <v>2860</v>
      </c>
      <c r="C1469" s="3" t="s">
        <v>2861</v>
      </c>
      <c r="D1469" s="3" t="s">
        <v>3333</v>
      </c>
      <c r="E1469" s="3" t="s">
        <v>3355</v>
      </c>
      <c r="F1469" s="3" t="s">
        <v>22</v>
      </c>
      <c r="G1469" s="3" t="s">
        <v>22</v>
      </c>
      <c r="H1469" s="3" t="s">
        <v>3336</v>
      </c>
      <c r="I1469" s="3" t="s">
        <v>3356</v>
      </c>
      <c r="J1469" s="3" t="s">
        <v>22</v>
      </c>
      <c r="K1469" s="3" t="s">
        <v>22</v>
      </c>
      <c r="L1469" s="4">
        <v>0.14</v>
      </c>
      <c r="M1469" s="5">
        <v>0.16</v>
      </c>
      <c r="N1469" s="6">
        <v>0.15</v>
      </c>
      <c r="O1469" s="6">
        <v>0.010000000000000009</v>
      </c>
      <c r="P1469" s="6">
        <v>0.15</v>
      </c>
      <c r="Q1469" s="6">
        <v>0.15</v>
      </c>
      <c r="R1469" s="6">
        <v>0.17600000000000002</v>
      </c>
    </row>
    <row r="1470" ht="15.75" customHeight="1">
      <c r="A1470" s="3">
        <v>2478.0</v>
      </c>
      <c r="B1470" s="3" t="s">
        <v>2860</v>
      </c>
      <c r="C1470" s="3" t="s">
        <v>2861</v>
      </c>
      <c r="D1470" s="3" t="s">
        <v>3333</v>
      </c>
      <c r="E1470" s="3" t="s">
        <v>3357</v>
      </c>
      <c r="F1470" s="3" t="s">
        <v>22</v>
      </c>
      <c r="G1470" s="3" t="s">
        <v>22</v>
      </c>
      <c r="H1470" s="3" t="s">
        <v>3336</v>
      </c>
      <c r="I1470" s="3" t="s">
        <v>3358</v>
      </c>
      <c r="J1470" s="3" t="s">
        <v>22</v>
      </c>
      <c r="K1470" s="3" t="s">
        <v>22</v>
      </c>
      <c r="L1470" s="4">
        <v>0.16</v>
      </c>
      <c r="M1470" s="5">
        <v>0.18</v>
      </c>
      <c r="N1470" s="6">
        <v>0.15</v>
      </c>
      <c r="O1470" s="6" t="s">
        <v>27</v>
      </c>
      <c r="P1470" s="6">
        <v>0.15</v>
      </c>
      <c r="Q1470" s="6">
        <v>0.15</v>
      </c>
      <c r="R1470" s="6">
        <v>0.15</v>
      </c>
    </row>
    <row r="1471" ht="15.75" customHeight="1">
      <c r="A1471" s="3">
        <v>2602.0</v>
      </c>
      <c r="B1471" s="3" t="s">
        <v>2860</v>
      </c>
      <c r="C1471" s="3" t="s">
        <v>2861</v>
      </c>
      <c r="D1471" s="3" t="s">
        <v>3333</v>
      </c>
      <c r="E1471" s="3" t="s">
        <v>3334</v>
      </c>
      <c r="F1471" s="3" t="s">
        <v>3359</v>
      </c>
      <c r="G1471" s="3" t="s">
        <v>22</v>
      </c>
      <c r="H1471" s="3" t="s">
        <v>3336</v>
      </c>
      <c r="I1471" s="3" t="s">
        <v>3337</v>
      </c>
      <c r="J1471" s="3" t="s">
        <v>3360</v>
      </c>
      <c r="K1471" s="3" t="s">
        <v>22</v>
      </c>
      <c r="L1471" s="4">
        <v>0.11</v>
      </c>
      <c r="M1471" s="5">
        <v>0.13</v>
      </c>
      <c r="N1471" s="6">
        <v>0.15</v>
      </c>
      <c r="O1471" s="6">
        <v>0.010000000000000009</v>
      </c>
      <c r="P1471" s="6">
        <v>0.15</v>
      </c>
      <c r="Q1471" s="6">
        <v>0.15</v>
      </c>
      <c r="R1471" s="6">
        <v>0.17600000000000002</v>
      </c>
    </row>
    <row r="1472" ht="15.75" customHeight="1">
      <c r="A1472" s="3">
        <v>2637.0</v>
      </c>
      <c r="B1472" s="3" t="s">
        <v>2860</v>
      </c>
      <c r="C1472" s="3" t="s">
        <v>2861</v>
      </c>
      <c r="D1472" s="3" t="s">
        <v>3333</v>
      </c>
      <c r="E1472" s="3" t="s">
        <v>3334</v>
      </c>
      <c r="F1472" s="3" t="s">
        <v>3361</v>
      </c>
      <c r="G1472" s="3" t="s">
        <v>22</v>
      </c>
      <c r="H1472" s="3" t="s">
        <v>3336</v>
      </c>
      <c r="I1472" s="3" t="s">
        <v>3337</v>
      </c>
      <c r="J1472" s="3" t="s">
        <v>3362</v>
      </c>
      <c r="K1472" s="3" t="s">
        <v>22</v>
      </c>
      <c r="L1472" s="4">
        <v>0.14</v>
      </c>
      <c r="M1472" s="5">
        <v>0.16</v>
      </c>
      <c r="N1472" s="6">
        <v>0.15</v>
      </c>
      <c r="O1472" s="6">
        <v>0.010000000000000009</v>
      </c>
      <c r="P1472" s="6">
        <v>0.15</v>
      </c>
      <c r="Q1472" s="6">
        <v>0.15</v>
      </c>
      <c r="R1472" s="6">
        <v>0.17600000000000002</v>
      </c>
    </row>
    <row r="1473" ht="15.75" customHeight="1">
      <c r="A1473" s="3">
        <v>2638.0</v>
      </c>
      <c r="B1473" s="3" t="s">
        <v>2860</v>
      </c>
      <c r="C1473" s="3" t="s">
        <v>2861</v>
      </c>
      <c r="D1473" s="3" t="s">
        <v>3333</v>
      </c>
      <c r="E1473" s="3" t="s">
        <v>3334</v>
      </c>
      <c r="F1473" s="3" t="s">
        <v>3363</v>
      </c>
      <c r="G1473" s="3" t="s">
        <v>22</v>
      </c>
      <c r="H1473" s="3" t="s">
        <v>3336</v>
      </c>
      <c r="I1473" s="3" t="s">
        <v>3337</v>
      </c>
      <c r="J1473" s="3" t="s">
        <v>3364</v>
      </c>
      <c r="K1473" s="3" t="s">
        <v>22</v>
      </c>
      <c r="L1473" s="4">
        <v>0.16</v>
      </c>
      <c r="M1473" s="5">
        <v>0.18</v>
      </c>
      <c r="N1473" s="6">
        <v>0.15</v>
      </c>
      <c r="O1473" s="6">
        <v>0.010000000000000009</v>
      </c>
      <c r="P1473" s="6">
        <v>0.15</v>
      </c>
      <c r="Q1473" s="6">
        <v>0.15</v>
      </c>
      <c r="R1473" s="6">
        <v>0.17600000000000002</v>
      </c>
    </row>
    <row r="1474" ht="15.75" customHeight="1">
      <c r="A1474" s="3">
        <v>2639.0</v>
      </c>
      <c r="B1474" s="3" t="s">
        <v>2860</v>
      </c>
      <c r="C1474" s="3" t="s">
        <v>2861</v>
      </c>
      <c r="D1474" s="3" t="s">
        <v>3333</v>
      </c>
      <c r="E1474" s="3" t="s">
        <v>3334</v>
      </c>
      <c r="F1474" s="3" t="s">
        <v>3365</v>
      </c>
      <c r="G1474" s="3" t="s">
        <v>22</v>
      </c>
      <c r="H1474" s="3" t="s">
        <v>3336</v>
      </c>
      <c r="I1474" s="3" t="s">
        <v>3337</v>
      </c>
      <c r="J1474" s="3" t="s">
        <v>3366</v>
      </c>
      <c r="K1474" s="3" t="s">
        <v>22</v>
      </c>
      <c r="L1474" s="4">
        <v>0.16</v>
      </c>
      <c r="M1474" s="5">
        <v>0.18</v>
      </c>
      <c r="N1474" s="6">
        <v>0.15</v>
      </c>
      <c r="O1474" s="6">
        <v>0.03</v>
      </c>
      <c r="P1474" s="6">
        <v>0.16999999999999998</v>
      </c>
      <c r="Q1474" s="6">
        <v>0.18</v>
      </c>
      <c r="R1474" s="6">
        <v>0.198</v>
      </c>
    </row>
    <row r="1475" ht="15.75" customHeight="1">
      <c r="A1475" s="3">
        <v>2640.0</v>
      </c>
      <c r="B1475" s="3" t="s">
        <v>2860</v>
      </c>
      <c r="C1475" s="3" t="s">
        <v>2861</v>
      </c>
      <c r="D1475" s="3" t="s">
        <v>3333</v>
      </c>
      <c r="E1475" s="3" t="s">
        <v>3334</v>
      </c>
      <c r="F1475" s="3" t="s">
        <v>3367</v>
      </c>
      <c r="G1475" s="3" t="s">
        <v>22</v>
      </c>
      <c r="H1475" s="3" t="s">
        <v>3336</v>
      </c>
      <c r="I1475" s="3" t="s">
        <v>3337</v>
      </c>
      <c r="J1475" s="3" t="s">
        <v>3368</v>
      </c>
      <c r="K1475" s="3" t="s">
        <v>22</v>
      </c>
      <c r="L1475" s="4">
        <v>0.14</v>
      </c>
      <c r="M1475" s="5">
        <v>0.16</v>
      </c>
      <c r="N1475" s="6">
        <v>0.15</v>
      </c>
      <c r="O1475" s="6">
        <v>0.010000000000000009</v>
      </c>
      <c r="P1475" s="6">
        <v>0.15</v>
      </c>
      <c r="Q1475" s="6">
        <v>0.15</v>
      </c>
      <c r="R1475" s="6">
        <v>0.17600000000000002</v>
      </c>
    </row>
    <row r="1476" ht="15.75" customHeight="1">
      <c r="A1476" s="3">
        <v>2641.0</v>
      </c>
      <c r="B1476" s="3" t="s">
        <v>2860</v>
      </c>
      <c r="C1476" s="3" t="s">
        <v>2861</v>
      </c>
      <c r="D1476" s="3" t="s">
        <v>3333</v>
      </c>
      <c r="E1476" s="3" t="s">
        <v>3334</v>
      </c>
      <c r="F1476" s="3" t="s">
        <v>3369</v>
      </c>
      <c r="G1476" s="3" t="s">
        <v>22</v>
      </c>
      <c r="H1476" s="3" t="s">
        <v>3336</v>
      </c>
      <c r="I1476" s="3" t="s">
        <v>3337</v>
      </c>
      <c r="J1476" s="3" t="s">
        <v>3370</v>
      </c>
      <c r="K1476" s="3" t="s">
        <v>22</v>
      </c>
      <c r="L1476" s="4">
        <v>0.14</v>
      </c>
      <c r="M1476" s="5">
        <v>0.16</v>
      </c>
      <c r="N1476" s="6">
        <v>0.15</v>
      </c>
      <c r="O1476" s="6">
        <v>0.010000000000000009</v>
      </c>
      <c r="P1476" s="6">
        <v>0.15</v>
      </c>
      <c r="Q1476" s="6">
        <v>0.15</v>
      </c>
      <c r="R1476" s="6">
        <v>0.17600000000000002</v>
      </c>
    </row>
    <row r="1477" ht="15.75" customHeight="1">
      <c r="A1477" s="3">
        <v>2642.0</v>
      </c>
      <c r="B1477" s="3" t="s">
        <v>2860</v>
      </c>
      <c r="C1477" s="3" t="s">
        <v>2861</v>
      </c>
      <c r="D1477" s="3" t="s">
        <v>3333</v>
      </c>
      <c r="E1477" s="3" t="s">
        <v>3334</v>
      </c>
      <c r="F1477" s="3" t="s">
        <v>3371</v>
      </c>
      <c r="G1477" s="3" t="s">
        <v>22</v>
      </c>
      <c r="H1477" s="3" t="s">
        <v>3336</v>
      </c>
      <c r="I1477" s="3" t="s">
        <v>3337</v>
      </c>
      <c r="J1477" s="3" t="s">
        <v>3372</v>
      </c>
      <c r="K1477" s="3" t="s">
        <v>22</v>
      </c>
      <c r="L1477" s="4">
        <v>0.16</v>
      </c>
      <c r="M1477" s="5">
        <v>0.18</v>
      </c>
      <c r="N1477" s="6">
        <v>0.15</v>
      </c>
      <c r="O1477" s="6" t="s">
        <v>27</v>
      </c>
      <c r="P1477" s="6">
        <v>0.15</v>
      </c>
      <c r="Q1477" s="6">
        <v>0.15</v>
      </c>
      <c r="R1477" s="6">
        <v>0.15</v>
      </c>
    </row>
    <row r="1478" ht="15.75" customHeight="1">
      <c r="A1478" s="3">
        <v>2643.0</v>
      </c>
      <c r="B1478" s="3" t="s">
        <v>2860</v>
      </c>
      <c r="C1478" s="3" t="s">
        <v>2861</v>
      </c>
      <c r="D1478" s="3" t="s">
        <v>3333</v>
      </c>
      <c r="E1478" s="3" t="s">
        <v>3373</v>
      </c>
      <c r="F1478" s="3" t="s">
        <v>22</v>
      </c>
      <c r="G1478" s="3" t="s">
        <v>22</v>
      </c>
      <c r="H1478" s="3" t="s">
        <v>3336</v>
      </c>
      <c r="I1478" s="3" t="s">
        <v>3374</v>
      </c>
      <c r="J1478" s="3" t="s">
        <v>22</v>
      </c>
      <c r="K1478" s="3" t="s">
        <v>22</v>
      </c>
      <c r="L1478" s="4">
        <v>0.16</v>
      </c>
      <c r="M1478" s="5">
        <v>0.18</v>
      </c>
      <c r="N1478" s="6">
        <v>0.15</v>
      </c>
      <c r="O1478" s="6">
        <v>0.03</v>
      </c>
      <c r="P1478" s="6">
        <v>0.16999999999999998</v>
      </c>
      <c r="Q1478" s="6">
        <v>0.18</v>
      </c>
      <c r="R1478" s="6">
        <v>0.198</v>
      </c>
    </row>
    <row r="1479" ht="15.75" customHeight="1">
      <c r="A1479" s="3">
        <v>2644.0</v>
      </c>
      <c r="B1479" s="3" t="s">
        <v>2860</v>
      </c>
      <c r="C1479" s="3" t="s">
        <v>2861</v>
      </c>
      <c r="D1479" s="3" t="s">
        <v>3333</v>
      </c>
      <c r="E1479" s="3" t="s">
        <v>3375</v>
      </c>
      <c r="F1479" s="3" t="s">
        <v>22</v>
      </c>
      <c r="G1479" s="3" t="s">
        <v>22</v>
      </c>
      <c r="H1479" s="3" t="s">
        <v>3336</v>
      </c>
      <c r="I1479" s="3" t="s">
        <v>3376</v>
      </c>
      <c r="J1479" s="3" t="s">
        <v>22</v>
      </c>
      <c r="K1479" s="3" t="s">
        <v>22</v>
      </c>
      <c r="L1479" s="4">
        <v>0.14</v>
      </c>
      <c r="M1479" s="5">
        <v>0.16</v>
      </c>
      <c r="N1479" s="6">
        <v>0.15</v>
      </c>
      <c r="O1479" s="6" t="s">
        <v>27</v>
      </c>
      <c r="P1479" s="6">
        <v>0.15</v>
      </c>
      <c r="Q1479" s="6">
        <v>0.15</v>
      </c>
      <c r="R1479" s="6">
        <v>0.15</v>
      </c>
    </row>
    <row r="1480" ht="15.75" customHeight="1">
      <c r="A1480" s="3">
        <v>2645.0</v>
      </c>
      <c r="B1480" s="3" t="s">
        <v>2860</v>
      </c>
      <c r="C1480" s="3" t="s">
        <v>2861</v>
      </c>
      <c r="D1480" s="3" t="s">
        <v>3333</v>
      </c>
      <c r="E1480" s="3" t="s">
        <v>3334</v>
      </c>
      <c r="F1480" s="3" t="s">
        <v>3377</v>
      </c>
      <c r="G1480" s="3" t="s">
        <v>22</v>
      </c>
      <c r="H1480" s="3" t="s">
        <v>3336</v>
      </c>
      <c r="I1480" s="3" t="s">
        <v>3337</v>
      </c>
      <c r="J1480" s="3" t="s">
        <v>3378</v>
      </c>
      <c r="K1480" s="3" t="s">
        <v>22</v>
      </c>
      <c r="L1480" s="4">
        <v>0.14</v>
      </c>
      <c r="M1480" s="5">
        <v>0.16</v>
      </c>
      <c r="N1480" s="6">
        <v>0.15</v>
      </c>
      <c r="O1480" s="6">
        <v>0.010000000000000009</v>
      </c>
      <c r="P1480" s="6">
        <v>0.15</v>
      </c>
      <c r="Q1480" s="6">
        <v>0.15</v>
      </c>
      <c r="R1480" s="6">
        <v>0.17600000000000002</v>
      </c>
    </row>
    <row r="1481" ht="15.75" customHeight="1">
      <c r="A1481" s="3">
        <v>2679.0</v>
      </c>
      <c r="B1481" s="3" t="s">
        <v>2860</v>
      </c>
      <c r="C1481" s="3" t="s">
        <v>2861</v>
      </c>
      <c r="D1481" s="3" t="s">
        <v>3333</v>
      </c>
      <c r="E1481" s="3" t="s">
        <v>3334</v>
      </c>
      <c r="F1481" s="3" t="s">
        <v>3379</v>
      </c>
      <c r="G1481" s="3" t="s">
        <v>22</v>
      </c>
      <c r="H1481" s="3" t="s">
        <v>3336</v>
      </c>
      <c r="I1481" s="3" t="s">
        <v>3337</v>
      </c>
      <c r="J1481" s="3" t="s">
        <v>3380</v>
      </c>
      <c r="K1481" s="3" t="s">
        <v>22</v>
      </c>
      <c r="L1481" s="4">
        <v>0.16</v>
      </c>
      <c r="M1481" s="5">
        <v>0.18</v>
      </c>
      <c r="N1481" s="6">
        <v>0.14750000000000002</v>
      </c>
      <c r="O1481" s="6">
        <v>0.03249999999999997</v>
      </c>
      <c r="P1481" s="6">
        <v>0.16999999999999998</v>
      </c>
      <c r="Q1481" s="6">
        <v>0.18</v>
      </c>
      <c r="R1481" s="6">
        <v>0.198</v>
      </c>
    </row>
    <row r="1482" ht="15.75" customHeight="1">
      <c r="A1482" s="3">
        <v>2734.0</v>
      </c>
      <c r="B1482" s="3" t="s">
        <v>2860</v>
      </c>
      <c r="C1482" s="3" t="s">
        <v>2861</v>
      </c>
      <c r="D1482" s="3" t="s">
        <v>3333</v>
      </c>
      <c r="E1482" s="3" t="s">
        <v>3381</v>
      </c>
      <c r="F1482" s="3" t="s">
        <v>3382</v>
      </c>
      <c r="G1482" s="3" t="s">
        <v>22</v>
      </c>
      <c r="H1482" s="3" t="s">
        <v>3336</v>
      </c>
      <c r="I1482" s="3" t="s">
        <v>3383</v>
      </c>
      <c r="J1482" s="3" t="s">
        <v>3384</v>
      </c>
      <c r="K1482" s="3" t="s">
        <v>22</v>
      </c>
      <c r="L1482" s="4">
        <v>0.14</v>
      </c>
      <c r="M1482" s="5">
        <v>0.16</v>
      </c>
      <c r="N1482" s="6">
        <v>0.14750000000000002</v>
      </c>
      <c r="O1482" s="6">
        <v>0.03249999999999997</v>
      </c>
      <c r="P1482" s="6">
        <v>0.16999999999999998</v>
      </c>
      <c r="Q1482" s="6">
        <v>0.18</v>
      </c>
      <c r="R1482" s="6">
        <v>0.198</v>
      </c>
    </row>
    <row r="1483" ht="15.75" customHeight="1">
      <c r="A1483" s="3">
        <v>2735.0</v>
      </c>
      <c r="B1483" s="3" t="s">
        <v>2860</v>
      </c>
      <c r="C1483" s="3" t="s">
        <v>2861</v>
      </c>
      <c r="D1483" s="3" t="s">
        <v>3333</v>
      </c>
      <c r="E1483" s="3" t="s">
        <v>3381</v>
      </c>
      <c r="F1483" s="3" t="s">
        <v>3385</v>
      </c>
      <c r="G1483" s="3" t="s">
        <v>22</v>
      </c>
      <c r="H1483" s="3" t="s">
        <v>3336</v>
      </c>
      <c r="I1483" s="3" t="s">
        <v>3383</v>
      </c>
      <c r="J1483" s="3" t="s">
        <v>3386</v>
      </c>
      <c r="K1483" s="3" t="s">
        <v>22</v>
      </c>
      <c r="L1483" s="4">
        <v>0.14</v>
      </c>
      <c r="M1483" s="5">
        <v>0.16</v>
      </c>
      <c r="N1483" s="6">
        <v>0.15</v>
      </c>
      <c r="O1483" s="6">
        <v>0.03</v>
      </c>
      <c r="P1483" s="6">
        <v>0.16999999999999998</v>
      </c>
      <c r="Q1483" s="6">
        <v>0.18</v>
      </c>
      <c r="R1483" s="6">
        <v>0.198</v>
      </c>
    </row>
    <row r="1484" ht="15.75" customHeight="1">
      <c r="A1484" s="3">
        <v>3303.0</v>
      </c>
      <c r="B1484" s="3" t="s">
        <v>2860</v>
      </c>
      <c r="C1484" s="3" t="s">
        <v>2861</v>
      </c>
      <c r="D1484" s="3" t="s">
        <v>3333</v>
      </c>
      <c r="E1484" s="3" t="s">
        <v>3387</v>
      </c>
      <c r="F1484" s="3" t="s">
        <v>22</v>
      </c>
      <c r="G1484" s="3" t="s">
        <v>22</v>
      </c>
      <c r="H1484" s="3" t="s">
        <v>3336</v>
      </c>
      <c r="I1484" s="3" t="s">
        <v>3388</v>
      </c>
      <c r="J1484" s="3" t="s">
        <v>22</v>
      </c>
      <c r="K1484" s="3" t="s">
        <v>22</v>
      </c>
      <c r="L1484" s="4">
        <v>0.14</v>
      </c>
      <c r="M1484" s="5">
        <v>0.16</v>
      </c>
      <c r="N1484" s="6">
        <v>0.14</v>
      </c>
      <c r="O1484" s="6">
        <v>0.03999999999999998</v>
      </c>
      <c r="P1484" s="6">
        <v>0.16999999999999998</v>
      </c>
      <c r="Q1484" s="6">
        <v>0.18</v>
      </c>
      <c r="R1484" s="6">
        <v>0.198</v>
      </c>
    </row>
    <row r="1485" ht="15.75" customHeight="1">
      <c r="A1485" s="3">
        <v>3319.0</v>
      </c>
      <c r="B1485" s="3" t="s">
        <v>2860</v>
      </c>
      <c r="C1485" s="3" t="s">
        <v>2861</v>
      </c>
      <c r="D1485" s="3" t="s">
        <v>3333</v>
      </c>
      <c r="E1485" s="3" t="s">
        <v>3389</v>
      </c>
      <c r="F1485" s="3" t="s">
        <v>22</v>
      </c>
      <c r="G1485" s="3" t="s">
        <v>22</v>
      </c>
      <c r="H1485" s="3" t="s">
        <v>3336</v>
      </c>
      <c r="I1485" s="3" t="s">
        <v>3390</v>
      </c>
      <c r="J1485" s="3" t="s">
        <v>22</v>
      </c>
      <c r="K1485" s="3" t="s">
        <v>22</v>
      </c>
      <c r="L1485" s="4">
        <v>0.16</v>
      </c>
      <c r="M1485" s="5">
        <v>0.18</v>
      </c>
      <c r="N1485" s="6">
        <v>0.15</v>
      </c>
      <c r="O1485" s="6">
        <v>0.03</v>
      </c>
      <c r="P1485" s="6">
        <v>0.16999999999999998</v>
      </c>
      <c r="Q1485" s="6">
        <v>0.18</v>
      </c>
      <c r="R1485" s="6">
        <v>0.198</v>
      </c>
    </row>
    <row r="1486" ht="15.75" customHeight="1">
      <c r="A1486" s="3">
        <v>3320.0</v>
      </c>
      <c r="B1486" s="3" t="s">
        <v>2860</v>
      </c>
      <c r="C1486" s="3" t="s">
        <v>2861</v>
      </c>
      <c r="D1486" s="3" t="s">
        <v>3333</v>
      </c>
      <c r="E1486" s="3" t="s">
        <v>3391</v>
      </c>
      <c r="F1486" s="3" t="s">
        <v>22</v>
      </c>
      <c r="G1486" s="3" t="s">
        <v>22</v>
      </c>
      <c r="H1486" s="3" t="s">
        <v>3336</v>
      </c>
      <c r="I1486" s="3" t="s">
        <v>3392</v>
      </c>
      <c r="J1486" s="3" t="s">
        <v>22</v>
      </c>
      <c r="K1486" s="3" t="s">
        <v>22</v>
      </c>
      <c r="L1486" s="4">
        <v>0.16</v>
      </c>
      <c r="M1486" s="5">
        <v>0.18</v>
      </c>
      <c r="N1486" s="6">
        <v>0.15</v>
      </c>
      <c r="O1486" s="6">
        <v>0.03</v>
      </c>
      <c r="P1486" s="6">
        <v>0.16999999999999998</v>
      </c>
      <c r="Q1486" s="6">
        <v>0.18</v>
      </c>
      <c r="R1486" s="6">
        <v>0.198</v>
      </c>
    </row>
    <row r="1487" ht="15.75" customHeight="1">
      <c r="A1487" s="3">
        <v>3321.0</v>
      </c>
      <c r="B1487" s="3" t="s">
        <v>2860</v>
      </c>
      <c r="C1487" s="3" t="s">
        <v>2861</v>
      </c>
      <c r="D1487" s="3" t="s">
        <v>3333</v>
      </c>
      <c r="E1487" s="3" t="s">
        <v>3393</v>
      </c>
      <c r="F1487" s="3" t="s">
        <v>22</v>
      </c>
      <c r="G1487" s="3" t="s">
        <v>22</v>
      </c>
      <c r="H1487" s="3" t="s">
        <v>3336</v>
      </c>
      <c r="I1487" s="3" t="s">
        <v>3394</v>
      </c>
      <c r="J1487" s="3" t="s">
        <v>22</v>
      </c>
      <c r="K1487" s="3" t="s">
        <v>22</v>
      </c>
      <c r="L1487" s="4">
        <v>0.16</v>
      </c>
      <c r="M1487" s="5">
        <v>0.18</v>
      </c>
      <c r="N1487" s="6">
        <v>0.15</v>
      </c>
      <c r="O1487" s="6">
        <v>0.03</v>
      </c>
      <c r="P1487" s="6">
        <v>0.16999999999999998</v>
      </c>
      <c r="Q1487" s="6">
        <v>0.18</v>
      </c>
      <c r="R1487" s="6">
        <v>0.198</v>
      </c>
    </row>
    <row r="1488" ht="15.75" customHeight="1">
      <c r="A1488" s="3">
        <v>3322.0</v>
      </c>
      <c r="B1488" s="3" t="s">
        <v>2860</v>
      </c>
      <c r="C1488" s="3" t="s">
        <v>2861</v>
      </c>
      <c r="D1488" s="3" t="s">
        <v>3333</v>
      </c>
      <c r="E1488" s="3" t="s">
        <v>3395</v>
      </c>
      <c r="F1488" s="3" t="s">
        <v>22</v>
      </c>
      <c r="G1488" s="3" t="s">
        <v>22</v>
      </c>
      <c r="H1488" s="3" t="s">
        <v>3336</v>
      </c>
      <c r="I1488" s="3" t="s">
        <v>3396</v>
      </c>
      <c r="J1488" s="3" t="s">
        <v>22</v>
      </c>
      <c r="K1488" s="3" t="s">
        <v>22</v>
      </c>
      <c r="L1488" s="4">
        <v>0.16</v>
      </c>
      <c r="M1488" s="5">
        <v>0.18</v>
      </c>
      <c r="N1488" s="6">
        <v>0.15</v>
      </c>
      <c r="O1488" s="6">
        <v>0.03</v>
      </c>
      <c r="P1488" s="6">
        <v>0.16999999999999998</v>
      </c>
      <c r="Q1488" s="6">
        <v>0.18</v>
      </c>
      <c r="R1488" s="6">
        <v>0.198</v>
      </c>
    </row>
    <row r="1489" ht="15.75" customHeight="1">
      <c r="A1489" s="3">
        <v>3323.0</v>
      </c>
      <c r="B1489" s="3" t="s">
        <v>2860</v>
      </c>
      <c r="C1489" s="3" t="s">
        <v>2861</v>
      </c>
      <c r="D1489" s="3" t="s">
        <v>3333</v>
      </c>
      <c r="E1489" s="3" t="s">
        <v>3397</v>
      </c>
      <c r="F1489" s="3" t="s">
        <v>22</v>
      </c>
      <c r="G1489" s="3" t="s">
        <v>22</v>
      </c>
      <c r="H1489" s="3" t="s">
        <v>3336</v>
      </c>
      <c r="I1489" s="3" t="s">
        <v>3398</v>
      </c>
      <c r="J1489" s="3" t="s">
        <v>22</v>
      </c>
      <c r="K1489" s="3" t="s">
        <v>22</v>
      </c>
      <c r="L1489" s="4">
        <v>0.16</v>
      </c>
      <c r="M1489" s="5">
        <v>0.18</v>
      </c>
      <c r="N1489" s="6">
        <v>0.15</v>
      </c>
      <c r="O1489" s="6">
        <v>0.03</v>
      </c>
      <c r="P1489" s="6">
        <v>0.16999999999999998</v>
      </c>
      <c r="Q1489" s="6">
        <v>0.18</v>
      </c>
      <c r="R1489" s="6">
        <v>0.198</v>
      </c>
    </row>
    <row r="1490" ht="15.75" customHeight="1">
      <c r="A1490" s="3">
        <v>3326.0</v>
      </c>
      <c r="B1490" s="3" t="s">
        <v>2860</v>
      </c>
      <c r="C1490" s="3" t="s">
        <v>2861</v>
      </c>
      <c r="D1490" s="3" t="s">
        <v>3333</v>
      </c>
      <c r="E1490" s="3" t="s">
        <v>3381</v>
      </c>
      <c r="F1490" s="3" t="s">
        <v>3399</v>
      </c>
      <c r="G1490" s="3" t="s">
        <v>22</v>
      </c>
      <c r="H1490" s="3" t="s">
        <v>3336</v>
      </c>
      <c r="I1490" s="3" t="s">
        <v>3383</v>
      </c>
      <c r="J1490" s="3" t="s">
        <v>3400</v>
      </c>
      <c r="K1490" s="3" t="s">
        <v>22</v>
      </c>
      <c r="L1490" s="4">
        <v>0.16</v>
      </c>
      <c r="M1490" s="5">
        <v>0.18</v>
      </c>
      <c r="N1490" s="6">
        <v>0.0</v>
      </c>
      <c r="O1490" s="6">
        <v>0.18</v>
      </c>
      <c r="P1490" s="6">
        <v>0.16999999999999998</v>
      </c>
      <c r="Q1490" s="6">
        <v>0.18</v>
      </c>
      <c r="R1490" s="6">
        <v>0.198</v>
      </c>
    </row>
    <row r="1491" ht="15.75" customHeight="1">
      <c r="A1491" s="3">
        <v>3333.0</v>
      </c>
      <c r="B1491" s="3" t="s">
        <v>2860</v>
      </c>
      <c r="C1491" s="3" t="s">
        <v>2861</v>
      </c>
      <c r="D1491" s="3" t="s">
        <v>3333</v>
      </c>
      <c r="E1491" s="3" t="s">
        <v>3401</v>
      </c>
      <c r="F1491" s="3" t="s">
        <v>22</v>
      </c>
      <c r="G1491" s="3" t="s">
        <v>22</v>
      </c>
      <c r="H1491" s="3" t="s">
        <v>3336</v>
      </c>
      <c r="I1491" s="3" t="s">
        <v>3402</v>
      </c>
      <c r="J1491" s="3" t="s">
        <v>22</v>
      </c>
      <c r="K1491" s="3" t="s">
        <v>22</v>
      </c>
      <c r="L1491" s="4">
        <v>0.1</v>
      </c>
      <c r="M1491" s="5">
        <v>0.12</v>
      </c>
      <c r="N1491" s="6">
        <v>0.15</v>
      </c>
      <c r="O1491" s="6">
        <v>0.03</v>
      </c>
      <c r="P1491" s="6">
        <v>0.16999999999999998</v>
      </c>
      <c r="Q1491" s="6">
        <v>0.18</v>
      </c>
      <c r="R1491" s="6">
        <v>0.198</v>
      </c>
    </row>
    <row r="1492" ht="15.75" customHeight="1">
      <c r="A1492" s="3">
        <v>3335.0</v>
      </c>
      <c r="B1492" s="3" t="s">
        <v>2860</v>
      </c>
      <c r="C1492" s="3" t="s">
        <v>2861</v>
      </c>
      <c r="D1492" s="3" t="s">
        <v>3333</v>
      </c>
      <c r="E1492" s="3" t="s">
        <v>3334</v>
      </c>
      <c r="F1492" s="3" t="s">
        <v>3403</v>
      </c>
      <c r="G1492" s="3" t="s">
        <v>22</v>
      </c>
      <c r="H1492" s="3" t="s">
        <v>3336</v>
      </c>
      <c r="I1492" s="3" t="s">
        <v>3337</v>
      </c>
      <c r="J1492" s="3" t="s">
        <v>3404</v>
      </c>
      <c r="K1492" s="3" t="s">
        <v>22</v>
      </c>
      <c r="L1492" s="4">
        <v>0.16</v>
      </c>
      <c r="M1492" s="5">
        <v>0.18</v>
      </c>
      <c r="N1492" s="6">
        <v>0.15</v>
      </c>
      <c r="O1492" s="6">
        <v>0.05000000000000002</v>
      </c>
      <c r="P1492" s="6">
        <v>0.19</v>
      </c>
      <c r="Q1492" s="6">
        <v>0.2</v>
      </c>
      <c r="R1492" s="6">
        <v>0.22000000000000003</v>
      </c>
    </row>
    <row r="1493" ht="15.75" customHeight="1">
      <c r="A1493" s="3">
        <v>3351.0</v>
      </c>
      <c r="B1493" s="3" t="s">
        <v>2860</v>
      </c>
      <c r="C1493" s="3" t="s">
        <v>2861</v>
      </c>
      <c r="D1493" s="3" t="s">
        <v>3333</v>
      </c>
      <c r="E1493" s="3" t="s">
        <v>3381</v>
      </c>
      <c r="F1493" s="3" t="s">
        <v>3405</v>
      </c>
      <c r="G1493" s="3" t="s">
        <v>22</v>
      </c>
      <c r="H1493" s="3" t="s">
        <v>3336</v>
      </c>
      <c r="I1493" s="3" t="s">
        <v>3383</v>
      </c>
      <c r="J1493" s="3" t="s">
        <v>3406</v>
      </c>
      <c r="K1493" s="3" t="s">
        <v>22</v>
      </c>
      <c r="L1493" s="4">
        <v>0.14</v>
      </c>
      <c r="M1493" s="5">
        <v>0.16</v>
      </c>
      <c r="N1493" s="6">
        <v>0.15</v>
      </c>
      <c r="O1493" s="6">
        <v>0.03</v>
      </c>
      <c r="P1493" s="6">
        <v>0.16999999999999998</v>
      </c>
      <c r="Q1493" s="6">
        <v>0.18</v>
      </c>
      <c r="R1493" s="6">
        <v>0.198</v>
      </c>
    </row>
    <row r="1494" ht="15.75" customHeight="1">
      <c r="A1494" s="3">
        <v>3352.0</v>
      </c>
      <c r="B1494" s="3" t="s">
        <v>2860</v>
      </c>
      <c r="C1494" s="3" t="s">
        <v>2861</v>
      </c>
      <c r="D1494" s="3" t="s">
        <v>3333</v>
      </c>
      <c r="E1494" s="3" t="s">
        <v>3381</v>
      </c>
      <c r="F1494" s="3" t="s">
        <v>3407</v>
      </c>
      <c r="G1494" s="3" t="s">
        <v>22</v>
      </c>
      <c r="H1494" s="3" t="s">
        <v>3336</v>
      </c>
      <c r="I1494" s="3" t="s">
        <v>3383</v>
      </c>
      <c r="J1494" s="3" t="s">
        <v>3408</v>
      </c>
      <c r="K1494" s="3" t="s">
        <v>22</v>
      </c>
      <c r="L1494" s="4">
        <v>0.16</v>
      </c>
      <c r="M1494" s="5">
        <v>0.18</v>
      </c>
      <c r="N1494" s="6">
        <v>0.15</v>
      </c>
      <c r="O1494" s="6">
        <v>0.03</v>
      </c>
      <c r="P1494" s="6">
        <v>0.16999999999999998</v>
      </c>
      <c r="Q1494" s="6">
        <v>0.18</v>
      </c>
      <c r="R1494" s="6">
        <v>0.198</v>
      </c>
    </row>
    <row r="1495" ht="15.75" customHeight="1">
      <c r="A1495" s="3">
        <v>3365.0</v>
      </c>
      <c r="B1495" s="3" t="s">
        <v>2860</v>
      </c>
      <c r="C1495" s="3" t="s">
        <v>2861</v>
      </c>
      <c r="D1495" s="3" t="s">
        <v>3333</v>
      </c>
      <c r="E1495" s="3" t="s">
        <v>3409</v>
      </c>
      <c r="F1495" s="3" t="s">
        <v>22</v>
      </c>
      <c r="G1495" s="3" t="s">
        <v>22</v>
      </c>
      <c r="H1495" s="3" t="s">
        <v>3336</v>
      </c>
      <c r="I1495" s="3" t="s">
        <v>3410</v>
      </c>
      <c r="J1495" s="3" t="s">
        <v>22</v>
      </c>
      <c r="K1495" s="3" t="s">
        <v>22</v>
      </c>
      <c r="L1495" s="4">
        <v>0.16</v>
      </c>
      <c r="M1495" s="5">
        <v>0.18</v>
      </c>
      <c r="N1495" s="6">
        <v>0.15</v>
      </c>
      <c r="O1495" s="6">
        <v>0.03</v>
      </c>
      <c r="P1495" s="6">
        <v>0.16999999999999998</v>
      </c>
      <c r="Q1495" s="6">
        <v>0.18</v>
      </c>
      <c r="R1495" s="6">
        <v>0.198</v>
      </c>
    </row>
    <row r="1496" ht="15.75" customHeight="1">
      <c r="A1496" s="3">
        <v>3386.0</v>
      </c>
      <c r="B1496" s="3" t="s">
        <v>2860</v>
      </c>
      <c r="C1496" s="3" t="s">
        <v>2861</v>
      </c>
      <c r="D1496" s="3" t="s">
        <v>3333</v>
      </c>
      <c r="E1496" s="3" t="s">
        <v>3411</v>
      </c>
      <c r="F1496" s="3" t="s">
        <v>3412</v>
      </c>
      <c r="G1496" s="3" t="s">
        <v>22</v>
      </c>
      <c r="H1496" s="3" t="s">
        <v>3336</v>
      </c>
      <c r="I1496" s="3" t="s">
        <v>3413</v>
      </c>
      <c r="J1496" s="3" t="s">
        <v>3414</v>
      </c>
      <c r="K1496" s="3" t="s">
        <v>22</v>
      </c>
      <c r="L1496" s="4">
        <v>0.16</v>
      </c>
      <c r="M1496" s="5">
        <v>0.18</v>
      </c>
      <c r="N1496" s="6">
        <v>0.15</v>
      </c>
      <c r="O1496" s="6">
        <v>0.03</v>
      </c>
      <c r="P1496" s="6">
        <v>0.16999999999999998</v>
      </c>
      <c r="Q1496" s="6">
        <v>0.18</v>
      </c>
      <c r="R1496" s="6">
        <v>0.198</v>
      </c>
    </row>
    <row r="1497" ht="15.75" customHeight="1">
      <c r="A1497" s="3">
        <v>3404.0</v>
      </c>
      <c r="B1497" s="3" t="s">
        <v>2860</v>
      </c>
      <c r="C1497" s="3" t="s">
        <v>2861</v>
      </c>
      <c r="D1497" s="3" t="s">
        <v>3333</v>
      </c>
      <c r="E1497" s="3" t="s">
        <v>3411</v>
      </c>
      <c r="F1497" s="3" t="s">
        <v>3415</v>
      </c>
      <c r="G1497" s="3" t="s">
        <v>22</v>
      </c>
      <c r="H1497" s="3" t="s">
        <v>3336</v>
      </c>
      <c r="I1497" s="3" t="s">
        <v>3413</v>
      </c>
      <c r="J1497" s="3" t="s">
        <v>3416</v>
      </c>
      <c r="K1497" s="3" t="s">
        <v>22</v>
      </c>
      <c r="L1497" s="4">
        <v>0.16</v>
      </c>
      <c r="M1497" s="5">
        <v>0.18</v>
      </c>
      <c r="N1497" s="6">
        <v>0.15</v>
      </c>
      <c r="O1497" s="6">
        <v>0.03</v>
      </c>
      <c r="P1497" s="6">
        <v>0.16999999999999998</v>
      </c>
      <c r="Q1497" s="6">
        <v>0.18</v>
      </c>
      <c r="R1497" s="6">
        <v>0.198</v>
      </c>
    </row>
    <row r="1498" ht="15.75" customHeight="1">
      <c r="A1498" s="3">
        <v>3471.0</v>
      </c>
      <c r="B1498" s="3" t="s">
        <v>2860</v>
      </c>
      <c r="C1498" s="3" t="s">
        <v>2861</v>
      </c>
      <c r="D1498" s="3" t="s">
        <v>3333</v>
      </c>
      <c r="E1498" s="3" t="s">
        <v>3417</v>
      </c>
      <c r="F1498" s="3" t="s">
        <v>22</v>
      </c>
      <c r="G1498" s="3" t="s">
        <v>22</v>
      </c>
      <c r="H1498" s="3" t="s">
        <v>3336</v>
      </c>
      <c r="I1498" s="3" t="s">
        <v>3418</v>
      </c>
      <c r="J1498" s="3" t="s">
        <v>22</v>
      </c>
      <c r="K1498" s="3" t="s">
        <v>22</v>
      </c>
      <c r="L1498" s="4">
        <v>0.16</v>
      </c>
      <c r="M1498" s="5">
        <v>0.18</v>
      </c>
      <c r="N1498" s="6">
        <v>0.15</v>
      </c>
      <c r="O1498" s="6">
        <v>0.03</v>
      </c>
      <c r="P1498" s="6">
        <v>0.16999999999999998</v>
      </c>
      <c r="Q1498" s="6">
        <v>0.18</v>
      </c>
      <c r="R1498" s="6">
        <v>0.198</v>
      </c>
    </row>
    <row r="1499" ht="15.75" customHeight="1">
      <c r="A1499" s="3">
        <v>3488.0</v>
      </c>
      <c r="B1499" s="3" t="s">
        <v>2860</v>
      </c>
      <c r="C1499" s="3" t="s">
        <v>2861</v>
      </c>
      <c r="D1499" s="3" t="s">
        <v>3333</v>
      </c>
      <c r="E1499" s="3" t="s">
        <v>3334</v>
      </c>
      <c r="F1499" s="3" t="s">
        <v>3419</v>
      </c>
      <c r="G1499" s="3" t="s">
        <v>22</v>
      </c>
      <c r="H1499" s="3" t="s">
        <v>3336</v>
      </c>
      <c r="I1499" s="3" t="s">
        <v>3337</v>
      </c>
      <c r="J1499" s="3" t="s">
        <v>3420</v>
      </c>
      <c r="K1499" s="3" t="s">
        <v>22</v>
      </c>
      <c r="L1499" s="4">
        <v>0.155</v>
      </c>
      <c r="M1499" s="5">
        <v>0.18</v>
      </c>
      <c r="N1499" s="6">
        <v>0.15</v>
      </c>
      <c r="O1499" s="6">
        <v>0.03</v>
      </c>
      <c r="P1499" s="6">
        <v>0.16999999999999998</v>
      </c>
      <c r="Q1499" s="6">
        <v>0.18</v>
      </c>
      <c r="R1499" s="6">
        <v>0.198</v>
      </c>
    </row>
    <row r="1500" ht="15.75" customHeight="1">
      <c r="A1500" s="3">
        <v>3541.0</v>
      </c>
      <c r="B1500" s="3" t="s">
        <v>2860</v>
      </c>
      <c r="C1500" s="3" t="s">
        <v>2861</v>
      </c>
      <c r="D1500" s="3" t="s">
        <v>3333</v>
      </c>
      <c r="E1500" s="3" t="s">
        <v>3334</v>
      </c>
      <c r="F1500" s="3" t="s">
        <v>3421</v>
      </c>
      <c r="G1500" s="3" t="s">
        <v>22</v>
      </c>
      <c r="H1500" s="3" t="s">
        <v>3336</v>
      </c>
      <c r="I1500" s="3" t="s">
        <v>3337</v>
      </c>
      <c r="J1500" s="3" t="s">
        <v>3422</v>
      </c>
      <c r="K1500" s="3" t="s">
        <v>22</v>
      </c>
      <c r="L1500" s="4">
        <v>0.155</v>
      </c>
      <c r="M1500" s="5">
        <v>0.18</v>
      </c>
      <c r="N1500" s="6">
        <v>0.15</v>
      </c>
      <c r="O1500" s="6">
        <v>0.03</v>
      </c>
      <c r="P1500" s="6">
        <v>0.16999999999999998</v>
      </c>
      <c r="Q1500" s="6">
        <v>0.18</v>
      </c>
      <c r="R1500" s="6">
        <v>0.198</v>
      </c>
    </row>
    <row r="1501" ht="15.75" customHeight="1">
      <c r="A1501" s="3">
        <v>3872.0</v>
      </c>
      <c r="B1501" s="3" t="s">
        <v>2860</v>
      </c>
      <c r="C1501" s="3" t="s">
        <v>2861</v>
      </c>
      <c r="D1501" s="3" t="s">
        <v>3333</v>
      </c>
      <c r="E1501" s="3" t="s">
        <v>3423</v>
      </c>
      <c r="F1501" s="3" t="s">
        <v>22</v>
      </c>
      <c r="G1501" s="3" t="s">
        <v>22</v>
      </c>
      <c r="H1501" s="3" t="s">
        <v>3336</v>
      </c>
      <c r="I1501" s="3" t="s">
        <v>3424</v>
      </c>
      <c r="J1501" s="3" t="s">
        <v>22</v>
      </c>
      <c r="K1501" s="3" t="s">
        <v>22</v>
      </c>
      <c r="L1501" s="4">
        <v>0.14</v>
      </c>
      <c r="M1501" s="5">
        <v>0.16</v>
      </c>
      <c r="N1501" s="6">
        <v>0.15</v>
      </c>
      <c r="O1501" s="6">
        <v>0.03</v>
      </c>
      <c r="P1501" s="6">
        <v>0.16999999999999998</v>
      </c>
      <c r="Q1501" s="6">
        <v>0.18</v>
      </c>
      <c r="R1501" s="6">
        <v>0.198</v>
      </c>
    </row>
    <row r="1502" ht="15.75" customHeight="1">
      <c r="A1502" s="3">
        <v>3873.0</v>
      </c>
      <c r="B1502" s="3" t="s">
        <v>2860</v>
      </c>
      <c r="C1502" s="3" t="s">
        <v>2861</v>
      </c>
      <c r="D1502" s="3" t="s">
        <v>3333</v>
      </c>
      <c r="E1502" s="3" t="s">
        <v>3425</v>
      </c>
      <c r="F1502" s="3" t="s">
        <v>22</v>
      </c>
      <c r="G1502" s="3" t="s">
        <v>22</v>
      </c>
      <c r="H1502" s="3" t="s">
        <v>3336</v>
      </c>
      <c r="I1502" s="3" t="s">
        <v>3426</v>
      </c>
      <c r="J1502" s="3" t="s">
        <v>22</v>
      </c>
      <c r="K1502" s="3" t="s">
        <v>22</v>
      </c>
      <c r="L1502" s="4">
        <v>0.16</v>
      </c>
      <c r="M1502" s="5">
        <v>0.18</v>
      </c>
      <c r="N1502" s="6">
        <v>0.15</v>
      </c>
      <c r="O1502" s="6">
        <v>0.03</v>
      </c>
      <c r="P1502" s="6">
        <v>0.16999999999999998</v>
      </c>
      <c r="Q1502" s="6">
        <v>0.18</v>
      </c>
      <c r="R1502" s="6">
        <v>0.198</v>
      </c>
    </row>
    <row r="1503" ht="15.75" customHeight="1">
      <c r="A1503" s="3">
        <v>3874.0</v>
      </c>
      <c r="B1503" s="3" t="s">
        <v>2860</v>
      </c>
      <c r="C1503" s="3" t="s">
        <v>2861</v>
      </c>
      <c r="D1503" s="3" t="s">
        <v>3333</v>
      </c>
      <c r="E1503" s="3" t="s">
        <v>3427</v>
      </c>
      <c r="F1503" s="3" t="s">
        <v>22</v>
      </c>
      <c r="G1503" s="3" t="s">
        <v>22</v>
      </c>
      <c r="H1503" s="3" t="s">
        <v>3336</v>
      </c>
      <c r="I1503" s="3" t="s">
        <v>3428</v>
      </c>
      <c r="J1503" s="3" t="s">
        <v>22</v>
      </c>
      <c r="K1503" s="3" t="s">
        <v>22</v>
      </c>
      <c r="L1503" s="4">
        <v>0.14</v>
      </c>
      <c r="M1503" s="5">
        <v>0.16</v>
      </c>
      <c r="N1503" s="6">
        <v>0.14888888888888907</v>
      </c>
      <c r="O1503" s="6">
        <v>0.05111111111111094</v>
      </c>
      <c r="P1503" s="6">
        <v>0.19</v>
      </c>
      <c r="Q1503" s="6">
        <v>0.2</v>
      </c>
      <c r="R1503" s="6">
        <v>0.22000000000000003</v>
      </c>
    </row>
    <row r="1504" ht="15.75" customHeight="1">
      <c r="A1504" s="3">
        <v>1536.0</v>
      </c>
      <c r="B1504" s="3" t="s">
        <v>2860</v>
      </c>
      <c r="C1504" s="3" t="s">
        <v>3429</v>
      </c>
      <c r="D1504" s="3" t="s">
        <v>3430</v>
      </c>
      <c r="E1504" s="3" t="s">
        <v>3431</v>
      </c>
      <c r="F1504" s="3" t="s">
        <v>3432</v>
      </c>
      <c r="G1504" s="3" t="s">
        <v>22</v>
      </c>
      <c r="H1504" s="3" t="s">
        <v>3433</v>
      </c>
      <c r="I1504" s="3" t="s">
        <v>3434</v>
      </c>
      <c r="J1504" s="3" t="s">
        <v>3435</v>
      </c>
      <c r="K1504" s="3" t="s">
        <v>22</v>
      </c>
      <c r="L1504" s="4">
        <v>0.14</v>
      </c>
      <c r="M1504" s="5">
        <v>0.16</v>
      </c>
      <c r="N1504" s="6">
        <v>0.15</v>
      </c>
      <c r="O1504" s="6">
        <v>0.03</v>
      </c>
      <c r="P1504" s="6">
        <v>0.16999999999999998</v>
      </c>
      <c r="Q1504" s="6">
        <v>0.18</v>
      </c>
      <c r="R1504" s="6">
        <v>0.198</v>
      </c>
    </row>
    <row r="1505" ht="15.75" customHeight="1">
      <c r="A1505" s="3">
        <v>1537.0</v>
      </c>
      <c r="B1505" s="3" t="s">
        <v>2860</v>
      </c>
      <c r="C1505" s="3" t="s">
        <v>3429</v>
      </c>
      <c r="D1505" s="3" t="s">
        <v>3430</v>
      </c>
      <c r="E1505" s="3" t="s">
        <v>3436</v>
      </c>
      <c r="F1505" s="3" t="s">
        <v>3437</v>
      </c>
      <c r="G1505" s="3" t="s">
        <v>22</v>
      </c>
      <c r="H1505" s="3" t="s">
        <v>3433</v>
      </c>
      <c r="I1505" s="3" t="s">
        <v>3438</v>
      </c>
      <c r="J1505" s="3" t="s">
        <v>3439</v>
      </c>
      <c r="K1505" s="3" t="s">
        <v>22</v>
      </c>
      <c r="L1505" s="4">
        <v>0.16</v>
      </c>
      <c r="M1505" s="5">
        <v>0.18</v>
      </c>
      <c r="N1505" s="6">
        <v>0.15</v>
      </c>
      <c r="O1505" s="6" t="s">
        <v>27</v>
      </c>
      <c r="P1505" s="6">
        <v>0.15</v>
      </c>
      <c r="Q1505" s="6">
        <v>0.15</v>
      </c>
      <c r="R1505" s="6">
        <v>0.15</v>
      </c>
    </row>
    <row r="1506" ht="15.75" customHeight="1">
      <c r="A1506" s="3">
        <v>1538.0</v>
      </c>
      <c r="B1506" s="3" t="s">
        <v>2860</v>
      </c>
      <c r="C1506" s="3" t="s">
        <v>3429</v>
      </c>
      <c r="D1506" s="3" t="s">
        <v>3430</v>
      </c>
      <c r="E1506" s="3" t="s">
        <v>3436</v>
      </c>
      <c r="F1506" s="3" t="s">
        <v>3440</v>
      </c>
      <c r="G1506" s="3" t="s">
        <v>22</v>
      </c>
      <c r="H1506" s="3" t="s">
        <v>3433</v>
      </c>
      <c r="I1506" s="3" t="s">
        <v>3438</v>
      </c>
      <c r="J1506" s="3" t="s">
        <v>3441</v>
      </c>
      <c r="K1506" s="3" t="s">
        <v>22</v>
      </c>
      <c r="L1506" s="4">
        <v>0.14</v>
      </c>
      <c r="M1506" s="5">
        <v>0.16</v>
      </c>
      <c r="N1506" s="6">
        <v>0.15</v>
      </c>
      <c r="O1506" s="6">
        <v>0.03</v>
      </c>
      <c r="P1506" s="6">
        <v>0.16999999999999998</v>
      </c>
      <c r="Q1506" s="6">
        <v>0.18</v>
      </c>
      <c r="R1506" s="6">
        <v>0.198</v>
      </c>
    </row>
    <row r="1507" ht="15.75" customHeight="1">
      <c r="A1507" s="3">
        <v>1539.0</v>
      </c>
      <c r="B1507" s="3" t="s">
        <v>2860</v>
      </c>
      <c r="C1507" s="3" t="s">
        <v>3429</v>
      </c>
      <c r="D1507" s="3" t="s">
        <v>3430</v>
      </c>
      <c r="E1507" s="3" t="s">
        <v>3436</v>
      </c>
      <c r="F1507" s="3" t="s">
        <v>3442</v>
      </c>
      <c r="G1507" s="3" t="s">
        <v>22</v>
      </c>
      <c r="H1507" s="3" t="s">
        <v>3433</v>
      </c>
      <c r="I1507" s="3" t="s">
        <v>3438</v>
      </c>
      <c r="J1507" s="3" t="s">
        <v>3443</v>
      </c>
      <c r="K1507" s="3" t="s">
        <v>22</v>
      </c>
      <c r="L1507" s="4">
        <v>0.16</v>
      </c>
      <c r="M1507" s="5">
        <v>0.18</v>
      </c>
      <c r="N1507" s="6">
        <v>0.15</v>
      </c>
      <c r="O1507" s="6">
        <v>0.03</v>
      </c>
      <c r="P1507" s="6">
        <v>0.16999999999999998</v>
      </c>
      <c r="Q1507" s="6">
        <v>0.18</v>
      </c>
      <c r="R1507" s="6">
        <v>0.198</v>
      </c>
    </row>
    <row r="1508" ht="15.75" customHeight="1">
      <c r="A1508" s="3">
        <v>1540.0</v>
      </c>
      <c r="B1508" s="3" t="s">
        <v>2860</v>
      </c>
      <c r="C1508" s="3" t="s">
        <v>3429</v>
      </c>
      <c r="D1508" s="3" t="s">
        <v>3430</v>
      </c>
      <c r="E1508" s="3" t="s">
        <v>3436</v>
      </c>
      <c r="F1508" s="3" t="s">
        <v>3444</v>
      </c>
      <c r="G1508" s="3" t="s">
        <v>22</v>
      </c>
      <c r="H1508" s="3" t="s">
        <v>3433</v>
      </c>
      <c r="I1508" s="3" t="s">
        <v>3438</v>
      </c>
      <c r="J1508" s="3" t="s">
        <v>3445</v>
      </c>
      <c r="K1508" s="3" t="s">
        <v>22</v>
      </c>
      <c r="L1508" s="4">
        <v>0.16</v>
      </c>
      <c r="M1508" s="5">
        <v>0.18</v>
      </c>
      <c r="N1508" s="6">
        <v>0.14812499999999995</v>
      </c>
      <c r="O1508" s="6">
        <v>0.03187500000000004</v>
      </c>
      <c r="P1508" s="6">
        <v>0.16999999999999998</v>
      </c>
      <c r="Q1508" s="6">
        <v>0.18</v>
      </c>
      <c r="R1508" s="6">
        <v>0.198</v>
      </c>
    </row>
    <row r="1509" ht="15.75" customHeight="1">
      <c r="A1509" s="3">
        <v>1541.0</v>
      </c>
      <c r="B1509" s="3" t="s">
        <v>2860</v>
      </c>
      <c r="C1509" s="3" t="s">
        <v>3429</v>
      </c>
      <c r="D1509" s="3" t="s">
        <v>3430</v>
      </c>
      <c r="E1509" s="3" t="s">
        <v>3436</v>
      </c>
      <c r="F1509" s="3" t="s">
        <v>3446</v>
      </c>
      <c r="G1509" s="3" t="s">
        <v>22</v>
      </c>
      <c r="H1509" s="3" t="s">
        <v>3433</v>
      </c>
      <c r="I1509" s="3" t="s">
        <v>3438</v>
      </c>
      <c r="J1509" s="3" t="s">
        <v>3447</v>
      </c>
      <c r="K1509" s="3" t="s">
        <v>22</v>
      </c>
      <c r="L1509" s="4">
        <v>0.16</v>
      </c>
      <c r="M1509" s="5">
        <v>0.18</v>
      </c>
      <c r="N1509" s="6">
        <v>0.15</v>
      </c>
      <c r="O1509" s="6">
        <v>0.03</v>
      </c>
      <c r="P1509" s="6">
        <v>0.16999999999999998</v>
      </c>
      <c r="Q1509" s="6">
        <v>0.18</v>
      </c>
      <c r="R1509" s="6">
        <v>0.198</v>
      </c>
    </row>
    <row r="1510" ht="15.75" customHeight="1">
      <c r="A1510" s="3">
        <v>1542.0</v>
      </c>
      <c r="B1510" s="3" t="s">
        <v>2860</v>
      </c>
      <c r="C1510" s="3" t="s">
        <v>3429</v>
      </c>
      <c r="D1510" s="3" t="s">
        <v>3430</v>
      </c>
      <c r="E1510" s="3" t="s">
        <v>3431</v>
      </c>
      <c r="F1510" s="3" t="s">
        <v>3448</v>
      </c>
      <c r="G1510" s="3" t="s">
        <v>22</v>
      </c>
      <c r="H1510" s="3" t="s">
        <v>3433</v>
      </c>
      <c r="I1510" s="3" t="s">
        <v>3434</v>
      </c>
      <c r="J1510" s="3" t="s">
        <v>3449</v>
      </c>
      <c r="K1510" s="3" t="s">
        <v>22</v>
      </c>
      <c r="L1510" s="4">
        <v>0.16</v>
      </c>
      <c r="M1510" s="5">
        <v>0.18</v>
      </c>
      <c r="N1510" s="6">
        <v>0.12</v>
      </c>
      <c r="O1510" s="6">
        <v>0.06</v>
      </c>
      <c r="P1510" s="6">
        <v>0.16999999999999998</v>
      </c>
      <c r="Q1510" s="6">
        <v>0.18</v>
      </c>
      <c r="R1510" s="6">
        <v>0.198</v>
      </c>
    </row>
    <row r="1511" ht="15.75" customHeight="1">
      <c r="A1511" s="3">
        <v>1543.0</v>
      </c>
      <c r="B1511" s="3" t="s">
        <v>2860</v>
      </c>
      <c r="C1511" s="3" t="s">
        <v>3429</v>
      </c>
      <c r="D1511" s="3" t="s">
        <v>3430</v>
      </c>
      <c r="E1511" s="3" t="s">
        <v>3436</v>
      </c>
      <c r="F1511" s="3" t="s">
        <v>3450</v>
      </c>
      <c r="G1511" s="3" t="s">
        <v>22</v>
      </c>
      <c r="H1511" s="3" t="s">
        <v>3433</v>
      </c>
      <c r="I1511" s="3" t="s">
        <v>3438</v>
      </c>
      <c r="J1511" s="3" t="s">
        <v>3451</v>
      </c>
      <c r="K1511" s="3" t="s">
        <v>22</v>
      </c>
      <c r="L1511" s="4">
        <v>0.18</v>
      </c>
      <c r="M1511" s="5">
        <v>0.21</v>
      </c>
      <c r="N1511" s="6">
        <v>0.15</v>
      </c>
      <c r="O1511" s="6">
        <v>0.03</v>
      </c>
      <c r="P1511" s="6">
        <v>0.16999999999999998</v>
      </c>
      <c r="Q1511" s="6">
        <v>0.18</v>
      </c>
      <c r="R1511" s="6">
        <v>0.198</v>
      </c>
    </row>
    <row r="1512" ht="15.75" customHeight="1">
      <c r="A1512" s="3">
        <v>1545.0</v>
      </c>
      <c r="B1512" s="3" t="s">
        <v>2860</v>
      </c>
      <c r="C1512" s="3" t="s">
        <v>3429</v>
      </c>
      <c r="D1512" s="3" t="s">
        <v>3430</v>
      </c>
      <c r="E1512" s="3" t="s">
        <v>3452</v>
      </c>
      <c r="F1512" s="3" t="s">
        <v>3453</v>
      </c>
      <c r="G1512" s="3" t="s">
        <v>22</v>
      </c>
      <c r="H1512" s="3" t="s">
        <v>3433</v>
      </c>
      <c r="I1512" s="3" t="s">
        <v>3454</v>
      </c>
      <c r="J1512" s="3" t="s">
        <v>3455</v>
      </c>
      <c r="K1512" s="3" t="s">
        <v>22</v>
      </c>
      <c r="L1512" s="4">
        <v>0.16</v>
      </c>
      <c r="M1512" s="5">
        <v>0.18</v>
      </c>
      <c r="N1512" s="6">
        <v>0.15</v>
      </c>
      <c r="O1512" s="6">
        <v>0.03</v>
      </c>
      <c r="P1512" s="6">
        <v>0.16999999999999998</v>
      </c>
      <c r="Q1512" s="6">
        <v>0.18</v>
      </c>
      <c r="R1512" s="6">
        <v>0.198</v>
      </c>
    </row>
    <row r="1513" ht="15.75" customHeight="1">
      <c r="A1513" s="3">
        <v>1546.0</v>
      </c>
      <c r="B1513" s="3" t="s">
        <v>2860</v>
      </c>
      <c r="C1513" s="3" t="s">
        <v>3429</v>
      </c>
      <c r="D1513" s="3" t="s">
        <v>3430</v>
      </c>
      <c r="E1513" s="3" t="s">
        <v>3452</v>
      </c>
      <c r="F1513" s="3" t="s">
        <v>3456</v>
      </c>
      <c r="G1513" s="3" t="s">
        <v>22</v>
      </c>
      <c r="H1513" s="3" t="s">
        <v>3433</v>
      </c>
      <c r="I1513" s="3" t="s">
        <v>3454</v>
      </c>
      <c r="J1513" s="3" t="s">
        <v>3457</v>
      </c>
      <c r="K1513" s="3" t="s">
        <v>22</v>
      </c>
      <c r="L1513" s="4">
        <v>0.16</v>
      </c>
      <c r="M1513" s="5">
        <v>0.18</v>
      </c>
      <c r="N1513" s="6">
        <v>0.14812499999999995</v>
      </c>
      <c r="O1513" s="6">
        <v>0.03187500000000004</v>
      </c>
      <c r="P1513" s="6">
        <v>0.16999999999999998</v>
      </c>
      <c r="Q1513" s="6">
        <v>0.18</v>
      </c>
      <c r="R1513" s="6">
        <v>0.198</v>
      </c>
    </row>
    <row r="1514" ht="15.75" customHeight="1">
      <c r="A1514" s="3">
        <v>1547.0</v>
      </c>
      <c r="B1514" s="3" t="s">
        <v>2860</v>
      </c>
      <c r="C1514" s="3" t="s">
        <v>3429</v>
      </c>
      <c r="D1514" s="3" t="s">
        <v>3430</v>
      </c>
      <c r="E1514" s="3" t="s">
        <v>3452</v>
      </c>
      <c r="F1514" s="3" t="s">
        <v>3458</v>
      </c>
      <c r="G1514" s="3" t="s">
        <v>22</v>
      </c>
      <c r="H1514" s="3" t="s">
        <v>3433</v>
      </c>
      <c r="I1514" s="3" t="s">
        <v>3454</v>
      </c>
      <c r="J1514" s="3" t="s">
        <v>3459</v>
      </c>
      <c r="K1514" s="3" t="s">
        <v>22</v>
      </c>
      <c r="L1514" s="4">
        <v>0.14</v>
      </c>
      <c r="M1514" s="5">
        <v>0.16</v>
      </c>
      <c r="N1514" s="6">
        <v>0.14812499999999995</v>
      </c>
      <c r="O1514" s="6">
        <v>0.03187500000000004</v>
      </c>
      <c r="P1514" s="6">
        <v>0.16999999999999998</v>
      </c>
      <c r="Q1514" s="6">
        <v>0.18</v>
      </c>
      <c r="R1514" s="6">
        <v>0.198</v>
      </c>
    </row>
    <row r="1515" ht="15.75" customHeight="1">
      <c r="A1515" s="3">
        <v>1548.0</v>
      </c>
      <c r="B1515" s="3" t="s">
        <v>2860</v>
      </c>
      <c r="C1515" s="3" t="s">
        <v>3429</v>
      </c>
      <c r="D1515" s="3" t="s">
        <v>3430</v>
      </c>
      <c r="E1515" s="3" t="s">
        <v>3452</v>
      </c>
      <c r="F1515" s="3" t="s">
        <v>3460</v>
      </c>
      <c r="G1515" s="3" t="s">
        <v>22</v>
      </c>
      <c r="H1515" s="3" t="s">
        <v>3433</v>
      </c>
      <c r="I1515" s="3" t="s">
        <v>3454</v>
      </c>
      <c r="J1515" s="3" t="s">
        <v>3461</v>
      </c>
      <c r="K1515" s="3" t="s">
        <v>22</v>
      </c>
      <c r="L1515" s="4">
        <v>0.16</v>
      </c>
      <c r="M1515" s="5">
        <v>0.18</v>
      </c>
      <c r="N1515" s="6">
        <v>0.15</v>
      </c>
      <c r="O1515" s="6">
        <v>0.03</v>
      </c>
      <c r="P1515" s="6">
        <v>0.16999999999999998</v>
      </c>
      <c r="Q1515" s="6">
        <v>0.18</v>
      </c>
      <c r="R1515" s="6">
        <v>0.198</v>
      </c>
    </row>
    <row r="1516" ht="15.75" customHeight="1">
      <c r="A1516" s="3">
        <v>1549.0</v>
      </c>
      <c r="B1516" s="3" t="s">
        <v>2860</v>
      </c>
      <c r="C1516" s="3" t="s">
        <v>3429</v>
      </c>
      <c r="D1516" s="3" t="s">
        <v>3430</v>
      </c>
      <c r="E1516" s="3" t="s">
        <v>3452</v>
      </c>
      <c r="F1516" s="3" t="s">
        <v>3462</v>
      </c>
      <c r="G1516" s="3" t="s">
        <v>22</v>
      </c>
      <c r="H1516" s="3" t="s">
        <v>3433</v>
      </c>
      <c r="I1516" s="3" t="s">
        <v>3454</v>
      </c>
      <c r="J1516" s="3" t="s">
        <v>3463</v>
      </c>
      <c r="K1516" s="3" t="s">
        <v>22</v>
      </c>
      <c r="L1516" s="4">
        <v>0.16</v>
      </c>
      <c r="M1516" s="5">
        <v>0.18</v>
      </c>
      <c r="N1516" s="6">
        <v>0.15</v>
      </c>
      <c r="O1516" s="6">
        <v>0.03</v>
      </c>
      <c r="P1516" s="6">
        <v>0.16999999999999998</v>
      </c>
      <c r="Q1516" s="6">
        <v>0.18</v>
      </c>
      <c r="R1516" s="6">
        <v>0.198</v>
      </c>
    </row>
    <row r="1517" ht="15.75" customHeight="1">
      <c r="A1517" s="3">
        <v>1553.0</v>
      </c>
      <c r="B1517" s="3" t="s">
        <v>2860</v>
      </c>
      <c r="C1517" s="3" t="s">
        <v>3429</v>
      </c>
      <c r="D1517" s="3" t="s">
        <v>3430</v>
      </c>
      <c r="E1517" s="3" t="s">
        <v>3431</v>
      </c>
      <c r="F1517" s="3" t="s">
        <v>3464</v>
      </c>
      <c r="G1517" s="3" t="s">
        <v>22</v>
      </c>
      <c r="H1517" s="3" t="s">
        <v>3433</v>
      </c>
      <c r="I1517" s="3" t="s">
        <v>3434</v>
      </c>
      <c r="J1517" s="3" t="s">
        <v>3465</v>
      </c>
      <c r="K1517" s="3" t="s">
        <v>22</v>
      </c>
      <c r="L1517" s="4">
        <v>0.16</v>
      </c>
      <c r="M1517" s="5">
        <v>0.18</v>
      </c>
      <c r="N1517" s="6">
        <v>0.15</v>
      </c>
      <c r="O1517" s="6">
        <v>0.03</v>
      </c>
      <c r="P1517" s="6">
        <v>0.16999999999999998</v>
      </c>
      <c r="Q1517" s="6">
        <v>0.18</v>
      </c>
      <c r="R1517" s="6">
        <v>0.198</v>
      </c>
    </row>
    <row r="1518" ht="15.75" customHeight="1">
      <c r="A1518" s="3">
        <v>1555.0</v>
      </c>
      <c r="B1518" s="3" t="s">
        <v>2860</v>
      </c>
      <c r="C1518" s="3" t="s">
        <v>3429</v>
      </c>
      <c r="D1518" s="3" t="s">
        <v>3430</v>
      </c>
      <c r="E1518" s="3" t="s">
        <v>3431</v>
      </c>
      <c r="F1518" s="3" t="s">
        <v>3466</v>
      </c>
      <c r="G1518" s="3" t="s">
        <v>22</v>
      </c>
      <c r="H1518" s="3" t="s">
        <v>3433</v>
      </c>
      <c r="I1518" s="3" t="s">
        <v>3434</v>
      </c>
      <c r="J1518" s="3" t="s">
        <v>3467</v>
      </c>
      <c r="K1518" s="3" t="s">
        <v>22</v>
      </c>
      <c r="L1518" s="4">
        <v>0.16</v>
      </c>
      <c r="M1518" s="5">
        <v>0.18</v>
      </c>
      <c r="N1518" s="6">
        <v>0.15</v>
      </c>
      <c r="O1518" s="6">
        <v>0.03</v>
      </c>
      <c r="P1518" s="6">
        <v>0.16999999999999998</v>
      </c>
      <c r="Q1518" s="6">
        <v>0.18</v>
      </c>
      <c r="R1518" s="6">
        <v>0.198</v>
      </c>
    </row>
    <row r="1519" ht="15.75" customHeight="1">
      <c r="A1519" s="3">
        <v>2548.0</v>
      </c>
      <c r="B1519" s="3" t="s">
        <v>2860</v>
      </c>
      <c r="C1519" s="3" t="s">
        <v>3429</v>
      </c>
      <c r="D1519" s="3" t="s">
        <v>3430</v>
      </c>
      <c r="E1519" s="3" t="s">
        <v>3452</v>
      </c>
      <c r="F1519" s="3" t="s">
        <v>3468</v>
      </c>
      <c r="G1519" s="3" t="s">
        <v>22</v>
      </c>
      <c r="H1519" s="3" t="s">
        <v>3433</v>
      </c>
      <c r="I1519" s="3" t="s">
        <v>3454</v>
      </c>
      <c r="J1519" s="3" t="s">
        <v>3469</v>
      </c>
      <c r="K1519" s="3" t="s">
        <v>22</v>
      </c>
      <c r="L1519" s="4">
        <v>0.16</v>
      </c>
      <c r="M1519" s="5">
        <v>0.18</v>
      </c>
      <c r="N1519" s="6">
        <v>0.14812499999999995</v>
      </c>
      <c r="O1519" s="6">
        <v>0.03187500000000004</v>
      </c>
      <c r="P1519" s="6">
        <v>0.16999999999999998</v>
      </c>
      <c r="Q1519" s="6">
        <v>0.18</v>
      </c>
      <c r="R1519" s="6">
        <v>0.198</v>
      </c>
    </row>
    <row r="1520" ht="15.75" customHeight="1">
      <c r="A1520" s="3">
        <v>2575.0</v>
      </c>
      <c r="B1520" s="3" t="s">
        <v>2860</v>
      </c>
      <c r="C1520" s="3" t="s">
        <v>3429</v>
      </c>
      <c r="D1520" s="3" t="s">
        <v>3430</v>
      </c>
      <c r="E1520" s="3" t="s">
        <v>3431</v>
      </c>
      <c r="F1520" s="3" t="s">
        <v>3470</v>
      </c>
      <c r="G1520" s="3" t="s">
        <v>22</v>
      </c>
      <c r="H1520" s="3" t="s">
        <v>3433</v>
      </c>
      <c r="I1520" s="3" t="s">
        <v>3434</v>
      </c>
      <c r="J1520" s="3" t="s">
        <v>3471</v>
      </c>
      <c r="K1520" s="3" t="s">
        <v>22</v>
      </c>
      <c r="L1520" s="4">
        <v>0.16</v>
      </c>
      <c r="M1520" s="5">
        <v>0.18</v>
      </c>
      <c r="N1520" s="6">
        <v>0.15</v>
      </c>
      <c r="O1520" s="6">
        <v>0.03</v>
      </c>
      <c r="P1520" s="6">
        <v>0.16999999999999998</v>
      </c>
      <c r="Q1520" s="6">
        <v>0.18</v>
      </c>
      <c r="R1520" s="6">
        <v>0.198</v>
      </c>
    </row>
    <row r="1521" ht="15.75" customHeight="1">
      <c r="A1521" s="3">
        <v>2599.0</v>
      </c>
      <c r="B1521" s="3" t="s">
        <v>2860</v>
      </c>
      <c r="C1521" s="3" t="s">
        <v>3429</v>
      </c>
      <c r="D1521" s="3" t="s">
        <v>3430</v>
      </c>
      <c r="E1521" s="3" t="s">
        <v>3452</v>
      </c>
      <c r="F1521" s="3" t="s">
        <v>3472</v>
      </c>
      <c r="G1521" s="3" t="s">
        <v>22</v>
      </c>
      <c r="H1521" s="3" t="s">
        <v>3433</v>
      </c>
      <c r="I1521" s="3" t="s">
        <v>3454</v>
      </c>
      <c r="J1521" s="3" t="s">
        <v>3473</v>
      </c>
      <c r="K1521" s="3" t="s">
        <v>22</v>
      </c>
      <c r="L1521" s="4">
        <v>0.14</v>
      </c>
      <c r="M1521" s="5">
        <v>0.16</v>
      </c>
      <c r="N1521" s="6">
        <v>0.15</v>
      </c>
      <c r="O1521" s="6">
        <v>0.03</v>
      </c>
      <c r="P1521" s="6">
        <v>0.16999999999999998</v>
      </c>
      <c r="Q1521" s="6">
        <v>0.18</v>
      </c>
      <c r="R1521" s="6">
        <v>0.198</v>
      </c>
    </row>
    <row r="1522" ht="15.75" customHeight="1">
      <c r="A1522" s="3">
        <v>2601.0</v>
      </c>
      <c r="B1522" s="3" t="s">
        <v>2860</v>
      </c>
      <c r="C1522" s="3" t="s">
        <v>3429</v>
      </c>
      <c r="D1522" s="3" t="s">
        <v>3430</v>
      </c>
      <c r="E1522" s="3" t="s">
        <v>3452</v>
      </c>
      <c r="F1522" s="3" t="s">
        <v>3474</v>
      </c>
      <c r="G1522" s="3" t="s">
        <v>22</v>
      </c>
      <c r="H1522" s="3" t="s">
        <v>3433</v>
      </c>
      <c r="I1522" s="3" t="s">
        <v>3454</v>
      </c>
      <c r="J1522" s="3" t="s">
        <v>3475</v>
      </c>
      <c r="K1522" s="3" t="s">
        <v>22</v>
      </c>
      <c r="L1522" s="4">
        <v>0.16</v>
      </c>
      <c r="M1522" s="5">
        <v>0.18</v>
      </c>
      <c r="N1522" s="6">
        <v>0.15</v>
      </c>
      <c r="O1522" s="6">
        <v>0.03</v>
      </c>
      <c r="P1522" s="6">
        <v>0.16999999999999998</v>
      </c>
      <c r="Q1522" s="6">
        <v>0.18</v>
      </c>
      <c r="R1522" s="6">
        <v>0.198</v>
      </c>
    </row>
    <row r="1523" ht="15.75" customHeight="1">
      <c r="A1523" s="3">
        <v>3261.0</v>
      </c>
      <c r="B1523" s="3" t="s">
        <v>2860</v>
      </c>
      <c r="C1523" s="3" t="s">
        <v>3429</v>
      </c>
      <c r="D1523" s="3" t="s">
        <v>3430</v>
      </c>
      <c r="E1523" s="3" t="s">
        <v>3436</v>
      </c>
      <c r="F1523" s="3" t="s">
        <v>3476</v>
      </c>
      <c r="G1523" s="3" t="s">
        <v>22</v>
      </c>
      <c r="H1523" s="3" t="s">
        <v>3433</v>
      </c>
      <c r="I1523" s="3" t="s">
        <v>3438</v>
      </c>
      <c r="J1523" s="3" t="s">
        <v>3477</v>
      </c>
      <c r="K1523" s="3" t="s">
        <v>22</v>
      </c>
      <c r="L1523" s="4">
        <v>0.14</v>
      </c>
      <c r="M1523" s="5">
        <v>0.16</v>
      </c>
      <c r="N1523" s="6">
        <v>0.15</v>
      </c>
      <c r="O1523" s="6">
        <v>0.05000000000000002</v>
      </c>
      <c r="P1523" s="6">
        <v>0.19</v>
      </c>
      <c r="Q1523" s="6">
        <v>0.2</v>
      </c>
      <c r="R1523" s="6">
        <v>0.22000000000000003</v>
      </c>
    </row>
    <row r="1524" ht="15.75" customHeight="1">
      <c r="A1524" s="3">
        <v>3265.0</v>
      </c>
      <c r="B1524" s="3" t="s">
        <v>2860</v>
      </c>
      <c r="C1524" s="3" t="s">
        <v>3429</v>
      </c>
      <c r="D1524" s="3" t="s">
        <v>3430</v>
      </c>
      <c r="E1524" s="3" t="s">
        <v>3436</v>
      </c>
      <c r="F1524" s="3" t="s">
        <v>3478</v>
      </c>
      <c r="G1524" s="3" t="s">
        <v>22</v>
      </c>
      <c r="H1524" s="3" t="s">
        <v>3433</v>
      </c>
      <c r="I1524" s="3" t="s">
        <v>3438</v>
      </c>
      <c r="J1524" s="3" t="s">
        <v>3479</v>
      </c>
      <c r="K1524" s="3" t="s">
        <v>22</v>
      </c>
      <c r="L1524" s="4">
        <v>0.16</v>
      </c>
      <c r="M1524" s="5">
        <v>0.18</v>
      </c>
      <c r="N1524" s="6">
        <v>0.15</v>
      </c>
      <c r="O1524" s="6">
        <v>0.03</v>
      </c>
      <c r="P1524" s="6">
        <v>0.16999999999999998</v>
      </c>
      <c r="Q1524" s="6">
        <v>0.18</v>
      </c>
      <c r="R1524" s="6">
        <v>0.198</v>
      </c>
    </row>
    <row r="1525" ht="15.75" customHeight="1">
      <c r="A1525" s="3">
        <v>3266.0</v>
      </c>
      <c r="B1525" s="3" t="s">
        <v>2860</v>
      </c>
      <c r="C1525" s="3" t="s">
        <v>3429</v>
      </c>
      <c r="D1525" s="3" t="s">
        <v>3430</v>
      </c>
      <c r="E1525" s="3" t="s">
        <v>3452</v>
      </c>
      <c r="F1525" s="3" t="s">
        <v>3480</v>
      </c>
      <c r="G1525" s="3" t="s">
        <v>22</v>
      </c>
      <c r="H1525" s="3" t="s">
        <v>3433</v>
      </c>
      <c r="I1525" s="3" t="s">
        <v>3454</v>
      </c>
      <c r="J1525" s="3" t="s">
        <v>3481</v>
      </c>
      <c r="K1525" s="3" t="s">
        <v>22</v>
      </c>
      <c r="L1525" s="4">
        <v>0.16</v>
      </c>
      <c r="M1525" s="5">
        <v>0.18</v>
      </c>
      <c r="N1525" s="6">
        <v>0.15</v>
      </c>
      <c r="O1525" s="6">
        <v>0.03</v>
      </c>
      <c r="P1525" s="6">
        <v>0.16999999999999998</v>
      </c>
      <c r="Q1525" s="6">
        <v>0.18</v>
      </c>
      <c r="R1525" s="6">
        <v>0.198</v>
      </c>
    </row>
    <row r="1526" ht="15.75" customHeight="1">
      <c r="A1526" s="3">
        <v>3337.0</v>
      </c>
      <c r="B1526" s="3" t="s">
        <v>2860</v>
      </c>
      <c r="C1526" s="3" t="s">
        <v>3429</v>
      </c>
      <c r="D1526" s="3" t="s">
        <v>3430</v>
      </c>
      <c r="E1526" s="3" t="s">
        <v>3452</v>
      </c>
      <c r="F1526" s="3" t="s">
        <v>3482</v>
      </c>
      <c r="G1526" s="3" t="s">
        <v>22</v>
      </c>
      <c r="H1526" s="3" t="s">
        <v>3433</v>
      </c>
      <c r="I1526" s="3" t="s">
        <v>3454</v>
      </c>
      <c r="J1526" s="3" t="s">
        <v>3483</v>
      </c>
      <c r="K1526" s="3" t="s">
        <v>22</v>
      </c>
      <c r="L1526" s="4">
        <v>0.18</v>
      </c>
      <c r="M1526" s="5">
        <v>0.21</v>
      </c>
      <c r="N1526" s="6">
        <v>0.15</v>
      </c>
      <c r="O1526" s="6">
        <v>0.03</v>
      </c>
      <c r="P1526" s="6">
        <v>0.16999999999999998</v>
      </c>
      <c r="Q1526" s="6">
        <v>0.18</v>
      </c>
      <c r="R1526" s="6">
        <v>0.198</v>
      </c>
    </row>
    <row r="1527" ht="15.75" customHeight="1">
      <c r="A1527" s="3">
        <v>3338.0</v>
      </c>
      <c r="B1527" s="3" t="s">
        <v>2860</v>
      </c>
      <c r="C1527" s="3" t="s">
        <v>3429</v>
      </c>
      <c r="D1527" s="3" t="s">
        <v>3430</v>
      </c>
      <c r="E1527" s="3" t="s">
        <v>3452</v>
      </c>
      <c r="F1527" s="3" t="s">
        <v>3484</v>
      </c>
      <c r="G1527" s="3" t="s">
        <v>22</v>
      </c>
      <c r="H1527" s="3" t="s">
        <v>3433</v>
      </c>
      <c r="I1527" s="3" t="s">
        <v>3454</v>
      </c>
      <c r="J1527" s="3" t="s">
        <v>3485</v>
      </c>
      <c r="K1527" s="3" t="s">
        <v>22</v>
      </c>
      <c r="L1527" s="4">
        <v>0.18</v>
      </c>
      <c r="M1527" s="5">
        <v>0.21</v>
      </c>
      <c r="N1527" s="6">
        <v>0.0</v>
      </c>
      <c r="O1527" s="6">
        <v>0.18</v>
      </c>
      <c r="P1527" s="6">
        <v>0.16999999999999998</v>
      </c>
      <c r="Q1527" s="6">
        <v>0.18</v>
      </c>
      <c r="R1527" s="6">
        <v>0.198</v>
      </c>
    </row>
    <row r="1528" ht="15.75" customHeight="1">
      <c r="A1528" s="3">
        <v>3339.0</v>
      </c>
      <c r="B1528" s="3" t="s">
        <v>2860</v>
      </c>
      <c r="C1528" s="3" t="s">
        <v>3429</v>
      </c>
      <c r="D1528" s="3" t="s">
        <v>3430</v>
      </c>
      <c r="E1528" s="3" t="s">
        <v>3436</v>
      </c>
      <c r="F1528" s="3" t="s">
        <v>3486</v>
      </c>
      <c r="G1528" s="3" t="s">
        <v>22</v>
      </c>
      <c r="H1528" s="3" t="s">
        <v>3433</v>
      </c>
      <c r="I1528" s="3" t="s">
        <v>3438</v>
      </c>
      <c r="J1528" s="3" t="s">
        <v>3487</v>
      </c>
      <c r="K1528" s="3" t="s">
        <v>22</v>
      </c>
      <c r="L1528" s="4">
        <v>0.14</v>
      </c>
      <c r="M1528" s="5">
        <v>0.16</v>
      </c>
      <c r="N1528" s="6">
        <v>0.15</v>
      </c>
      <c r="O1528" s="6">
        <v>0.03</v>
      </c>
      <c r="P1528" s="6">
        <v>0.16999999999999998</v>
      </c>
      <c r="Q1528" s="6">
        <v>0.18</v>
      </c>
      <c r="R1528" s="6">
        <v>0.198</v>
      </c>
    </row>
    <row r="1529" ht="15.75" customHeight="1">
      <c r="A1529" s="3">
        <v>3492.0</v>
      </c>
      <c r="B1529" s="3" t="s">
        <v>2860</v>
      </c>
      <c r="C1529" s="3" t="s">
        <v>3429</v>
      </c>
      <c r="D1529" s="3" t="s">
        <v>3430</v>
      </c>
      <c r="E1529" s="3" t="s">
        <v>3488</v>
      </c>
      <c r="F1529" s="3" t="s">
        <v>22</v>
      </c>
      <c r="G1529" s="3" t="s">
        <v>22</v>
      </c>
      <c r="H1529" s="3" t="s">
        <v>3433</v>
      </c>
      <c r="I1529" s="3" t="s">
        <v>3489</v>
      </c>
      <c r="J1529" s="3" t="s">
        <v>22</v>
      </c>
      <c r="K1529" s="3" t="s">
        <v>22</v>
      </c>
      <c r="L1529" s="4">
        <v>0.14</v>
      </c>
      <c r="M1529" s="5">
        <v>0.16</v>
      </c>
      <c r="N1529" s="6">
        <v>0.15</v>
      </c>
      <c r="O1529" s="6">
        <v>0.03</v>
      </c>
      <c r="P1529" s="6">
        <v>0.16999999999999998</v>
      </c>
      <c r="Q1529" s="6">
        <v>0.18</v>
      </c>
      <c r="R1529" s="6">
        <v>0.198</v>
      </c>
    </row>
    <row r="1530" ht="15.75" customHeight="1">
      <c r="A1530" s="3">
        <v>3895.0</v>
      </c>
      <c r="B1530" s="3" t="s">
        <v>2860</v>
      </c>
      <c r="C1530" s="3" t="s">
        <v>3429</v>
      </c>
      <c r="D1530" s="3" t="s">
        <v>3430</v>
      </c>
      <c r="E1530" s="3" t="s">
        <v>3436</v>
      </c>
      <c r="F1530" s="3" t="s">
        <v>3490</v>
      </c>
      <c r="G1530" s="3" t="s">
        <v>22</v>
      </c>
      <c r="H1530" s="3" t="s">
        <v>3433</v>
      </c>
      <c r="I1530" s="3" t="s">
        <v>3438</v>
      </c>
      <c r="J1530" s="3" t="s">
        <v>3491</v>
      </c>
      <c r="K1530" s="3" t="s">
        <v>22</v>
      </c>
      <c r="L1530" s="4">
        <v>0.16</v>
      </c>
      <c r="M1530" s="5">
        <v>0.18</v>
      </c>
      <c r="N1530" s="6">
        <v>0.15</v>
      </c>
      <c r="O1530" s="6">
        <v>0.03</v>
      </c>
      <c r="P1530" s="6">
        <v>0.16999999999999998</v>
      </c>
      <c r="Q1530" s="6">
        <v>0.18</v>
      </c>
      <c r="R1530" s="6">
        <v>0.198</v>
      </c>
    </row>
    <row r="1531" ht="15.75" customHeight="1">
      <c r="A1531" s="3">
        <v>1567.0</v>
      </c>
      <c r="B1531" s="3" t="s">
        <v>2860</v>
      </c>
      <c r="C1531" s="3" t="s">
        <v>3429</v>
      </c>
      <c r="D1531" s="3" t="s">
        <v>3492</v>
      </c>
      <c r="E1531" s="3" t="s">
        <v>3493</v>
      </c>
      <c r="F1531" s="3" t="s">
        <v>3494</v>
      </c>
      <c r="G1531" s="3" t="s">
        <v>22</v>
      </c>
      <c r="H1531" s="3" t="s">
        <v>3492</v>
      </c>
      <c r="I1531" s="3" t="s">
        <v>3495</v>
      </c>
      <c r="J1531" s="3" t="s">
        <v>3496</v>
      </c>
      <c r="K1531" s="3" t="s">
        <v>22</v>
      </c>
      <c r="L1531" s="4">
        <v>0.18</v>
      </c>
      <c r="M1531" s="5">
        <v>0.21</v>
      </c>
      <c r="N1531" s="6">
        <v>0.15</v>
      </c>
      <c r="O1531" s="6">
        <v>0.03</v>
      </c>
      <c r="P1531" s="6">
        <v>0.16999999999999998</v>
      </c>
      <c r="Q1531" s="6">
        <v>0.18</v>
      </c>
      <c r="R1531" s="6">
        <v>0.198</v>
      </c>
    </row>
    <row r="1532" ht="15.75" customHeight="1">
      <c r="A1532" s="3">
        <v>1579.0</v>
      </c>
      <c r="B1532" s="3" t="s">
        <v>2860</v>
      </c>
      <c r="C1532" s="3" t="s">
        <v>3429</v>
      </c>
      <c r="D1532" s="3" t="s">
        <v>3492</v>
      </c>
      <c r="E1532" s="3" t="s">
        <v>3493</v>
      </c>
      <c r="F1532" s="3" t="s">
        <v>3497</v>
      </c>
      <c r="G1532" s="3" t="s">
        <v>22</v>
      </c>
      <c r="H1532" s="3" t="s">
        <v>3492</v>
      </c>
      <c r="I1532" s="3" t="s">
        <v>3495</v>
      </c>
      <c r="J1532" s="3" t="s">
        <v>3498</v>
      </c>
      <c r="K1532" s="3" t="s">
        <v>22</v>
      </c>
      <c r="L1532" s="4">
        <v>0.2</v>
      </c>
      <c r="M1532" s="5">
        <v>0.23</v>
      </c>
      <c r="N1532" s="6">
        <v>0.15</v>
      </c>
      <c r="O1532" s="6">
        <v>0.03</v>
      </c>
      <c r="P1532" s="6">
        <v>0.16999999999999998</v>
      </c>
      <c r="Q1532" s="6">
        <v>0.18</v>
      </c>
      <c r="R1532" s="6">
        <v>0.198</v>
      </c>
    </row>
    <row r="1533" ht="15.75" customHeight="1">
      <c r="A1533" s="3">
        <v>1581.0</v>
      </c>
      <c r="B1533" s="3" t="s">
        <v>2860</v>
      </c>
      <c r="C1533" s="3" t="s">
        <v>3429</v>
      </c>
      <c r="D1533" s="3" t="s">
        <v>3492</v>
      </c>
      <c r="E1533" s="3" t="s">
        <v>3493</v>
      </c>
      <c r="F1533" s="3" t="s">
        <v>3499</v>
      </c>
      <c r="G1533" s="3" t="s">
        <v>22</v>
      </c>
      <c r="H1533" s="3" t="s">
        <v>3492</v>
      </c>
      <c r="I1533" s="3" t="s">
        <v>3495</v>
      </c>
      <c r="J1533" s="3" t="s">
        <v>3500</v>
      </c>
      <c r="K1533" s="3" t="s">
        <v>22</v>
      </c>
      <c r="L1533" s="4">
        <v>0.18</v>
      </c>
      <c r="M1533" s="5">
        <v>0.21</v>
      </c>
      <c r="N1533" s="6">
        <v>0.15</v>
      </c>
      <c r="O1533" s="6">
        <v>0.03</v>
      </c>
      <c r="P1533" s="6">
        <v>0.16999999999999998</v>
      </c>
      <c r="Q1533" s="6">
        <v>0.18</v>
      </c>
      <c r="R1533" s="6">
        <v>0.198</v>
      </c>
    </row>
    <row r="1534" ht="15.75" customHeight="1">
      <c r="A1534" s="3">
        <v>1582.0</v>
      </c>
      <c r="B1534" s="3" t="s">
        <v>2860</v>
      </c>
      <c r="C1534" s="3" t="s">
        <v>3429</v>
      </c>
      <c r="D1534" s="3" t="s">
        <v>3492</v>
      </c>
      <c r="E1534" s="3" t="s">
        <v>3493</v>
      </c>
      <c r="F1534" s="3" t="s">
        <v>3501</v>
      </c>
      <c r="G1534" s="3" t="s">
        <v>22</v>
      </c>
      <c r="H1534" s="3" t="s">
        <v>3492</v>
      </c>
      <c r="I1534" s="3" t="s">
        <v>3495</v>
      </c>
      <c r="J1534" s="3" t="s">
        <v>3502</v>
      </c>
      <c r="K1534" s="3" t="s">
        <v>22</v>
      </c>
      <c r="L1534" s="4">
        <v>0.18</v>
      </c>
      <c r="M1534" s="5">
        <v>0.21</v>
      </c>
      <c r="N1534" s="6">
        <v>0.15</v>
      </c>
      <c r="O1534" s="6">
        <v>0.03</v>
      </c>
      <c r="P1534" s="6">
        <v>0.16999999999999998</v>
      </c>
      <c r="Q1534" s="6">
        <v>0.18</v>
      </c>
      <c r="R1534" s="6">
        <v>0.198</v>
      </c>
    </row>
    <row r="1535" ht="15.75" customHeight="1">
      <c r="A1535" s="3">
        <v>1583.0</v>
      </c>
      <c r="B1535" s="3" t="s">
        <v>2860</v>
      </c>
      <c r="C1535" s="3" t="s">
        <v>3429</v>
      </c>
      <c r="D1535" s="3" t="s">
        <v>3492</v>
      </c>
      <c r="E1535" s="3" t="s">
        <v>3493</v>
      </c>
      <c r="F1535" s="3" t="s">
        <v>3503</v>
      </c>
      <c r="G1535" s="3" t="s">
        <v>22</v>
      </c>
      <c r="H1535" s="3" t="s">
        <v>3492</v>
      </c>
      <c r="I1535" s="3" t="s">
        <v>3495</v>
      </c>
      <c r="J1535" s="3" t="s">
        <v>3504</v>
      </c>
      <c r="K1535" s="3" t="s">
        <v>22</v>
      </c>
      <c r="L1535" s="4">
        <v>0.18</v>
      </c>
      <c r="M1535" s="5">
        <v>0.21</v>
      </c>
      <c r="N1535" s="6">
        <v>0.14888888888888907</v>
      </c>
      <c r="O1535" s="6">
        <v>0.031111111111110923</v>
      </c>
      <c r="P1535" s="6">
        <v>0.16999999999999998</v>
      </c>
      <c r="Q1535" s="6">
        <v>0.18</v>
      </c>
      <c r="R1535" s="6">
        <v>0.198</v>
      </c>
    </row>
    <row r="1536" ht="15.75" customHeight="1">
      <c r="A1536" s="3">
        <v>1585.0</v>
      </c>
      <c r="B1536" s="3" t="s">
        <v>2860</v>
      </c>
      <c r="C1536" s="3" t="s">
        <v>3429</v>
      </c>
      <c r="D1536" s="3" t="s">
        <v>3492</v>
      </c>
      <c r="E1536" s="3" t="s">
        <v>3493</v>
      </c>
      <c r="F1536" s="3" t="s">
        <v>3505</v>
      </c>
      <c r="G1536" s="3" t="s">
        <v>22</v>
      </c>
      <c r="H1536" s="3" t="s">
        <v>3492</v>
      </c>
      <c r="I1536" s="3" t="s">
        <v>3495</v>
      </c>
      <c r="J1536" s="3" t="s">
        <v>3506</v>
      </c>
      <c r="K1536" s="3" t="s">
        <v>22</v>
      </c>
      <c r="L1536" s="4">
        <v>0.18</v>
      </c>
      <c r="M1536" s="5">
        <v>0.21</v>
      </c>
      <c r="N1536" s="6">
        <v>0.15</v>
      </c>
      <c r="O1536" s="6">
        <v>0.05000000000000002</v>
      </c>
      <c r="P1536" s="6">
        <v>0.19</v>
      </c>
      <c r="Q1536" s="6">
        <v>0.2</v>
      </c>
      <c r="R1536" s="6">
        <v>0.22000000000000003</v>
      </c>
    </row>
    <row r="1537" ht="15.75" customHeight="1">
      <c r="A1537" s="3">
        <v>1587.0</v>
      </c>
      <c r="B1537" s="3" t="s">
        <v>2860</v>
      </c>
      <c r="C1537" s="3" t="s">
        <v>3429</v>
      </c>
      <c r="D1537" s="3" t="s">
        <v>3492</v>
      </c>
      <c r="E1537" s="3" t="s">
        <v>3507</v>
      </c>
      <c r="F1537" s="3" t="s">
        <v>3508</v>
      </c>
      <c r="G1537" s="3" t="s">
        <v>22</v>
      </c>
      <c r="H1537" s="3" t="s">
        <v>3492</v>
      </c>
      <c r="I1537" s="3" t="s">
        <v>3509</v>
      </c>
      <c r="J1537" s="3" t="s">
        <v>3510</v>
      </c>
      <c r="K1537" s="3" t="s">
        <v>22</v>
      </c>
      <c r="L1537" s="4">
        <v>0.18</v>
      </c>
      <c r="M1537" s="5">
        <v>0.21</v>
      </c>
      <c r="N1537" s="6">
        <v>0.15</v>
      </c>
      <c r="O1537" s="6">
        <v>0.05000000000000002</v>
      </c>
      <c r="P1537" s="6">
        <v>0.19</v>
      </c>
      <c r="Q1537" s="6">
        <v>0.2</v>
      </c>
      <c r="R1537" s="6">
        <v>0.22000000000000003</v>
      </c>
    </row>
    <row r="1538" ht="15.75" customHeight="1">
      <c r="A1538" s="3">
        <v>1588.0</v>
      </c>
      <c r="B1538" s="3" t="s">
        <v>2860</v>
      </c>
      <c r="C1538" s="3" t="s">
        <v>3429</v>
      </c>
      <c r="D1538" s="3" t="s">
        <v>3492</v>
      </c>
      <c r="E1538" s="3" t="s">
        <v>3507</v>
      </c>
      <c r="F1538" s="3" t="s">
        <v>3511</v>
      </c>
      <c r="G1538" s="3" t="s">
        <v>22</v>
      </c>
      <c r="H1538" s="3" t="s">
        <v>3492</v>
      </c>
      <c r="I1538" s="3" t="s">
        <v>3509</v>
      </c>
      <c r="J1538" s="3" t="s">
        <v>3512</v>
      </c>
      <c r="K1538" s="3" t="s">
        <v>22</v>
      </c>
      <c r="L1538" s="4">
        <v>0.18</v>
      </c>
      <c r="M1538" s="5">
        <v>0.21</v>
      </c>
      <c r="N1538" s="6">
        <v>0.15</v>
      </c>
      <c r="O1538" s="6">
        <v>0.05000000000000002</v>
      </c>
      <c r="P1538" s="6">
        <v>0.19</v>
      </c>
      <c r="Q1538" s="6">
        <v>0.2</v>
      </c>
      <c r="R1538" s="6">
        <v>0.22000000000000003</v>
      </c>
    </row>
    <row r="1539" ht="15.75" customHeight="1">
      <c r="A1539" s="3">
        <v>1589.0</v>
      </c>
      <c r="B1539" s="3" t="s">
        <v>2860</v>
      </c>
      <c r="C1539" s="3" t="s">
        <v>3429</v>
      </c>
      <c r="D1539" s="3" t="s">
        <v>3492</v>
      </c>
      <c r="E1539" s="3" t="s">
        <v>3507</v>
      </c>
      <c r="F1539" s="3" t="s">
        <v>3513</v>
      </c>
      <c r="G1539" s="3" t="s">
        <v>22</v>
      </c>
      <c r="H1539" s="3" t="s">
        <v>3492</v>
      </c>
      <c r="I1539" s="3" t="s">
        <v>3509</v>
      </c>
      <c r="J1539" s="3" t="s">
        <v>3514</v>
      </c>
      <c r="K1539" s="3" t="s">
        <v>22</v>
      </c>
      <c r="L1539" s="4">
        <v>0.18</v>
      </c>
      <c r="M1539" s="5">
        <v>0.21</v>
      </c>
      <c r="N1539" s="6">
        <v>0.12</v>
      </c>
      <c r="O1539" s="6">
        <v>0.08000000000000002</v>
      </c>
      <c r="P1539" s="6">
        <v>0.19</v>
      </c>
      <c r="Q1539" s="6">
        <v>0.2</v>
      </c>
      <c r="R1539" s="6">
        <v>0.22000000000000003</v>
      </c>
    </row>
    <row r="1540" ht="15.75" customHeight="1">
      <c r="A1540" s="3">
        <v>1592.0</v>
      </c>
      <c r="B1540" s="3" t="s">
        <v>2860</v>
      </c>
      <c r="C1540" s="3" t="s">
        <v>3429</v>
      </c>
      <c r="D1540" s="3" t="s">
        <v>3492</v>
      </c>
      <c r="E1540" s="3" t="s">
        <v>3515</v>
      </c>
      <c r="F1540" s="3" t="s">
        <v>3516</v>
      </c>
      <c r="G1540" s="3" t="s">
        <v>22</v>
      </c>
      <c r="H1540" s="3" t="s">
        <v>3492</v>
      </c>
      <c r="I1540" s="3" t="s">
        <v>3517</v>
      </c>
      <c r="J1540" s="3" t="s">
        <v>3518</v>
      </c>
      <c r="K1540" s="3" t="s">
        <v>22</v>
      </c>
      <c r="L1540" s="4">
        <v>0.18</v>
      </c>
      <c r="M1540" s="5">
        <v>0.21</v>
      </c>
      <c r="N1540" s="6">
        <v>0.14625</v>
      </c>
      <c r="O1540" s="6">
        <v>0.05375000000000002</v>
      </c>
      <c r="P1540" s="6">
        <v>0.19</v>
      </c>
      <c r="Q1540" s="6">
        <v>0.2</v>
      </c>
      <c r="R1540" s="6">
        <v>0.22000000000000003</v>
      </c>
    </row>
    <row r="1541" ht="15.75" customHeight="1">
      <c r="A1541" s="3">
        <v>1593.0</v>
      </c>
      <c r="B1541" s="3" t="s">
        <v>2860</v>
      </c>
      <c r="C1541" s="3" t="s">
        <v>3429</v>
      </c>
      <c r="D1541" s="3" t="s">
        <v>3492</v>
      </c>
      <c r="E1541" s="3" t="s">
        <v>3515</v>
      </c>
      <c r="F1541" s="3" t="s">
        <v>3519</v>
      </c>
      <c r="G1541" s="3" t="s">
        <v>22</v>
      </c>
      <c r="H1541" s="3" t="s">
        <v>3492</v>
      </c>
      <c r="I1541" s="3" t="s">
        <v>3517</v>
      </c>
      <c r="J1541" s="3" t="s">
        <v>3520</v>
      </c>
      <c r="K1541" s="3" t="s">
        <v>22</v>
      </c>
      <c r="L1541" s="4">
        <v>0.18</v>
      </c>
      <c r="M1541" s="5">
        <v>0.21</v>
      </c>
      <c r="N1541" s="6">
        <v>0.15</v>
      </c>
      <c r="O1541" s="6">
        <v>0.05000000000000002</v>
      </c>
      <c r="P1541" s="6">
        <v>0.19</v>
      </c>
      <c r="Q1541" s="6">
        <v>0.2</v>
      </c>
      <c r="R1541" s="6">
        <v>0.22000000000000003</v>
      </c>
    </row>
    <row r="1542" ht="15.75" customHeight="1">
      <c r="A1542" s="3">
        <v>1595.0</v>
      </c>
      <c r="B1542" s="3" t="s">
        <v>2860</v>
      </c>
      <c r="C1542" s="3" t="s">
        <v>3429</v>
      </c>
      <c r="D1542" s="3" t="s">
        <v>3492</v>
      </c>
      <c r="E1542" s="3" t="s">
        <v>3515</v>
      </c>
      <c r="F1542" s="3" t="s">
        <v>3521</v>
      </c>
      <c r="G1542" s="3" t="s">
        <v>22</v>
      </c>
      <c r="H1542" s="3" t="s">
        <v>3492</v>
      </c>
      <c r="I1542" s="3" t="s">
        <v>3517</v>
      </c>
      <c r="J1542" s="3" t="s">
        <v>3522</v>
      </c>
      <c r="K1542" s="3" t="s">
        <v>22</v>
      </c>
      <c r="L1542" s="4">
        <v>0.18</v>
      </c>
      <c r="M1542" s="5">
        <v>0.21</v>
      </c>
      <c r="N1542" s="6">
        <v>0.15</v>
      </c>
      <c r="O1542" s="6">
        <v>0.05000000000000002</v>
      </c>
      <c r="P1542" s="6">
        <v>0.19</v>
      </c>
      <c r="Q1542" s="6">
        <v>0.2</v>
      </c>
      <c r="R1542" s="6">
        <v>0.22000000000000003</v>
      </c>
    </row>
    <row r="1543" ht="15.75" customHeight="1">
      <c r="A1543" s="3">
        <v>1635.0</v>
      </c>
      <c r="B1543" s="3" t="s">
        <v>2860</v>
      </c>
      <c r="C1543" s="3" t="s">
        <v>3429</v>
      </c>
      <c r="D1543" s="3" t="s">
        <v>3492</v>
      </c>
      <c r="E1543" s="3" t="s">
        <v>3493</v>
      </c>
      <c r="F1543" s="3" t="s">
        <v>3523</v>
      </c>
      <c r="G1543" s="3" t="s">
        <v>22</v>
      </c>
      <c r="H1543" s="3" t="s">
        <v>3492</v>
      </c>
      <c r="I1543" s="3" t="s">
        <v>3495</v>
      </c>
      <c r="J1543" s="3" t="s">
        <v>3524</v>
      </c>
      <c r="K1543" s="3" t="s">
        <v>22</v>
      </c>
      <c r="L1543" s="4">
        <v>0.18</v>
      </c>
      <c r="M1543" s="5">
        <v>0.21</v>
      </c>
      <c r="N1543" s="6">
        <v>0.15</v>
      </c>
      <c r="O1543" s="6">
        <v>0.05000000000000002</v>
      </c>
      <c r="P1543" s="6">
        <v>0.19</v>
      </c>
      <c r="Q1543" s="6">
        <v>0.2</v>
      </c>
      <c r="R1543" s="6">
        <v>0.22000000000000003</v>
      </c>
    </row>
    <row r="1544" ht="15.75" customHeight="1">
      <c r="A1544" s="3">
        <v>1661.0</v>
      </c>
      <c r="B1544" s="3" t="s">
        <v>2860</v>
      </c>
      <c r="C1544" s="3" t="s">
        <v>3429</v>
      </c>
      <c r="D1544" s="3" t="s">
        <v>3492</v>
      </c>
      <c r="E1544" s="3" t="s">
        <v>3493</v>
      </c>
      <c r="F1544" s="3" t="s">
        <v>3525</v>
      </c>
      <c r="G1544" s="3" t="s">
        <v>22</v>
      </c>
      <c r="H1544" s="3" t="s">
        <v>3492</v>
      </c>
      <c r="I1544" s="3" t="s">
        <v>3495</v>
      </c>
      <c r="J1544" s="3" t="s">
        <v>3526</v>
      </c>
      <c r="K1544" s="3" t="s">
        <v>22</v>
      </c>
      <c r="L1544" s="4">
        <v>0.18</v>
      </c>
      <c r="M1544" s="5">
        <v>0.21</v>
      </c>
      <c r="N1544" s="6">
        <v>0.15</v>
      </c>
      <c r="O1544" s="6">
        <v>0.05000000000000002</v>
      </c>
      <c r="P1544" s="6">
        <v>0.19</v>
      </c>
      <c r="Q1544" s="6">
        <v>0.2</v>
      </c>
      <c r="R1544" s="6">
        <v>0.22000000000000003</v>
      </c>
    </row>
    <row r="1545" ht="15.75" customHeight="1">
      <c r="A1545" s="3">
        <v>3267.0</v>
      </c>
      <c r="B1545" s="3" t="s">
        <v>2860</v>
      </c>
      <c r="C1545" s="3" t="s">
        <v>3429</v>
      </c>
      <c r="D1545" s="3" t="s">
        <v>3492</v>
      </c>
      <c r="E1545" s="3" t="s">
        <v>3493</v>
      </c>
      <c r="F1545" s="3" t="s">
        <v>3527</v>
      </c>
      <c r="G1545" s="3" t="s">
        <v>22</v>
      </c>
      <c r="H1545" s="3" t="s">
        <v>3492</v>
      </c>
      <c r="I1545" s="3" t="s">
        <v>3495</v>
      </c>
      <c r="J1545" s="3" t="s">
        <v>3528</v>
      </c>
      <c r="K1545" s="3" t="s">
        <v>22</v>
      </c>
      <c r="L1545" s="4">
        <v>0.18</v>
      </c>
      <c r="M1545" s="5">
        <v>0.21</v>
      </c>
      <c r="N1545" s="6">
        <v>0.15</v>
      </c>
      <c r="O1545" s="6">
        <v>0.03</v>
      </c>
      <c r="P1545" s="6">
        <v>0.16999999999999998</v>
      </c>
      <c r="Q1545" s="6">
        <v>0.18</v>
      </c>
      <c r="R1545" s="6">
        <v>0.198</v>
      </c>
    </row>
    <row r="1546" ht="15.75" customHeight="1">
      <c r="A1546" s="3">
        <v>3268.0</v>
      </c>
      <c r="B1546" s="3" t="s">
        <v>2860</v>
      </c>
      <c r="C1546" s="3" t="s">
        <v>3429</v>
      </c>
      <c r="D1546" s="3" t="s">
        <v>3492</v>
      </c>
      <c r="E1546" s="3" t="s">
        <v>3507</v>
      </c>
      <c r="F1546" s="3" t="s">
        <v>3529</v>
      </c>
      <c r="G1546" s="3" t="s">
        <v>22</v>
      </c>
      <c r="H1546" s="3" t="s">
        <v>3492</v>
      </c>
      <c r="I1546" s="3" t="s">
        <v>3509</v>
      </c>
      <c r="J1546" s="3" t="s">
        <v>3530</v>
      </c>
      <c r="K1546" s="3" t="s">
        <v>22</v>
      </c>
      <c r="L1546" s="4">
        <v>0.18</v>
      </c>
      <c r="M1546" s="5">
        <v>0.21</v>
      </c>
      <c r="N1546" s="6">
        <v>0.15</v>
      </c>
      <c r="O1546" s="6">
        <v>0.03</v>
      </c>
      <c r="P1546" s="6">
        <v>0.16999999999999998</v>
      </c>
      <c r="Q1546" s="6">
        <v>0.18</v>
      </c>
      <c r="R1546" s="6">
        <v>0.198</v>
      </c>
    </row>
    <row r="1547" ht="15.75" customHeight="1">
      <c r="A1547" s="3">
        <v>3269.0</v>
      </c>
      <c r="B1547" s="3" t="s">
        <v>2860</v>
      </c>
      <c r="C1547" s="3" t="s">
        <v>3429</v>
      </c>
      <c r="D1547" s="3" t="s">
        <v>3492</v>
      </c>
      <c r="E1547" s="3" t="s">
        <v>3515</v>
      </c>
      <c r="F1547" s="3" t="s">
        <v>3531</v>
      </c>
      <c r="G1547" s="3" t="s">
        <v>22</v>
      </c>
      <c r="H1547" s="3" t="s">
        <v>3492</v>
      </c>
      <c r="I1547" s="3" t="s">
        <v>3517</v>
      </c>
      <c r="J1547" s="3" t="s">
        <v>3532</v>
      </c>
      <c r="K1547" s="3" t="s">
        <v>22</v>
      </c>
      <c r="L1547" s="4">
        <v>0.18</v>
      </c>
      <c r="M1547" s="5">
        <v>0.21</v>
      </c>
      <c r="N1547" s="6">
        <v>0.15</v>
      </c>
      <c r="O1547" s="6">
        <v>0.03</v>
      </c>
      <c r="P1547" s="6">
        <v>0.16999999999999998</v>
      </c>
      <c r="Q1547" s="6">
        <v>0.18</v>
      </c>
      <c r="R1547" s="6">
        <v>0.198</v>
      </c>
    </row>
    <row r="1548" ht="15.75" customHeight="1">
      <c r="A1548" s="3">
        <v>3343.0</v>
      </c>
      <c r="B1548" s="3" t="s">
        <v>2860</v>
      </c>
      <c r="C1548" s="3" t="s">
        <v>3429</v>
      </c>
      <c r="D1548" s="3" t="s">
        <v>3492</v>
      </c>
      <c r="E1548" s="3" t="s">
        <v>3507</v>
      </c>
      <c r="F1548" s="3" t="s">
        <v>3533</v>
      </c>
      <c r="G1548" s="3" t="s">
        <v>22</v>
      </c>
      <c r="H1548" s="3" t="s">
        <v>3492</v>
      </c>
      <c r="I1548" s="3" t="s">
        <v>3509</v>
      </c>
      <c r="J1548" s="3" t="s">
        <v>3534</v>
      </c>
      <c r="K1548" s="3" t="s">
        <v>22</v>
      </c>
      <c r="L1548" s="4">
        <v>0.18</v>
      </c>
      <c r="M1548" s="5">
        <v>0.21</v>
      </c>
      <c r="N1548" s="6">
        <v>0.15</v>
      </c>
      <c r="O1548" s="6">
        <v>0.03</v>
      </c>
      <c r="P1548" s="6">
        <v>0.16999999999999998</v>
      </c>
      <c r="Q1548" s="6">
        <v>0.18</v>
      </c>
      <c r="R1548" s="6">
        <v>0.198</v>
      </c>
    </row>
    <row r="1549" ht="15.75" customHeight="1">
      <c r="A1549" s="3">
        <v>3344.0</v>
      </c>
      <c r="B1549" s="3" t="s">
        <v>2860</v>
      </c>
      <c r="C1549" s="3" t="s">
        <v>3429</v>
      </c>
      <c r="D1549" s="3" t="s">
        <v>3492</v>
      </c>
      <c r="E1549" s="3" t="s">
        <v>3507</v>
      </c>
      <c r="F1549" s="3" t="s">
        <v>3535</v>
      </c>
      <c r="G1549" s="3" t="s">
        <v>22</v>
      </c>
      <c r="H1549" s="3" t="s">
        <v>3492</v>
      </c>
      <c r="I1549" s="3" t="s">
        <v>3509</v>
      </c>
      <c r="J1549" s="3" t="s">
        <v>3536</v>
      </c>
      <c r="K1549" s="3" t="s">
        <v>22</v>
      </c>
      <c r="L1549" s="4">
        <v>0.18</v>
      </c>
      <c r="M1549" s="5">
        <v>0.21</v>
      </c>
      <c r="N1549" s="6">
        <v>0.15</v>
      </c>
      <c r="O1549" s="6">
        <v>0.03</v>
      </c>
      <c r="P1549" s="6">
        <v>0.16999999999999998</v>
      </c>
      <c r="Q1549" s="6">
        <v>0.18</v>
      </c>
      <c r="R1549" s="6">
        <v>0.198</v>
      </c>
    </row>
    <row r="1550" ht="15.75" customHeight="1">
      <c r="A1550" s="3">
        <v>3363.0</v>
      </c>
      <c r="B1550" s="3" t="s">
        <v>2860</v>
      </c>
      <c r="C1550" s="3" t="s">
        <v>3429</v>
      </c>
      <c r="D1550" s="3" t="s">
        <v>3492</v>
      </c>
      <c r="E1550" s="3" t="s">
        <v>3493</v>
      </c>
      <c r="F1550" s="3" t="s">
        <v>3537</v>
      </c>
      <c r="G1550" s="3" t="s">
        <v>22</v>
      </c>
      <c r="H1550" s="3" t="s">
        <v>3492</v>
      </c>
      <c r="I1550" s="3" t="s">
        <v>3495</v>
      </c>
      <c r="J1550" s="3" t="s">
        <v>3538</v>
      </c>
      <c r="K1550" s="3" t="s">
        <v>22</v>
      </c>
      <c r="L1550" s="4">
        <v>0.18</v>
      </c>
      <c r="M1550" s="5">
        <v>0.21</v>
      </c>
      <c r="N1550" s="6">
        <v>0.15</v>
      </c>
      <c r="O1550" s="6">
        <v>0.03</v>
      </c>
      <c r="P1550" s="6">
        <v>0.16999999999999998</v>
      </c>
      <c r="Q1550" s="6">
        <v>0.18</v>
      </c>
      <c r="R1550" s="6">
        <v>0.198</v>
      </c>
    </row>
    <row r="1551" ht="15.75" customHeight="1">
      <c r="A1551" s="3">
        <v>3408.0</v>
      </c>
      <c r="B1551" s="3" t="s">
        <v>2860</v>
      </c>
      <c r="C1551" s="3" t="s">
        <v>3429</v>
      </c>
      <c r="D1551" s="3" t="s">
        <v>3492</v>
      </c>
      <c r="E1551" s="3" t="s">
        <v>3493</v>
      </c>
      <c r="F1551" s="3" t="s">
        <v>3539</v>
      </c>
      <c r="G1551" s="3" t="s">
        <v>22</v>
      </c>
      <c r="H1551" s="3" t="s">
        <v>3492</v>
      </c>
      <c r="I1551" s="3" t="s">
        <v>3495</v>
      </c>
      <c r="J1551" s="3" t="s">
        <v>3540</v>
      </c>
      <c r="K1551" s="3" t="s">
        <v>22</v>
      </c>
      <c r="L1551" s="4">
        <v>0.18</v>
      </c>
      <c r="M1551" s="5">
        <v>0.21</v>
      </c>
      <c r="N1551" s="6">
        <v>0.15</v>
      </c>
      <c r="O1551" s="6">
        <v>0.03</v>
      </c>
      <c r="P1551" s="6">
        <v>0.16999999999999998</v>
      </c>
      <c r="Q1551" s="6">
        <v>0.18</v>
      </c>
      <c r="R1551" s="6">
        <v>0.198</v>
      </c>
    </row>
    <row r="1552" ht="15.75" customHeight="1">
      <c r="A1552" s="3">
        <v>3424.0</v>
      </c>
      <c r="B1552" s="3" t="s">
        <v>2860</v>
      </c>
      <c r="C1552" s="3" t="s">
        <v>3429</v>
      </c>
      <c r="D1552" s="3" t="s">
        <v>3492</v>
      </c>
      <c r="E1552" s="3" t="s">
        <v>3493</v>
      </c>
      <c r="F1552" s="3" t="s">
        <v>3541</v>
      </c>
      <c r="G1552" s="3" t="s">
        <v>22</v>
      </c>
      <c r="H1552" s="3" t="s">
        <v>3492</v>
      </c>
      <c r="I1552" s="3" t="s">
        <v>3495</v>
      </c>
      <c r="J1552" s="3" t="s">
        <v>3542</v>
      </c>
      <c r="K1552" s="3" t="s">
        <v>22</v>
      </c>
      <c r="L1552" s="4">
        <v>0.18</v>
      </c>
      <c r="M1552" s="5">
        <v>0.21</v>
      </c>
      <c r="N1552" s="6">
        <v>0.15</v>
      </c>
      <c r="O1552" s="6">
        <v>0.03</v>
      </c>
      <c r="P1552" s="6">
        <v>0.16999999999999998</v>
      </c>
      <c r="Q1552" s="6">
        <v>0.18</v>
      </c>
      <c r="R1552" s="6">
        <v>0.198</v>
      </c>
    </row>
    <row r="1553" ht="15.75" customHeight="1">
      <c r="A1553" s="3">
        <v>3880.0</v>
      </c>
      <c r="B1553" s="3" t="s">
        <v>2860</v>
      </c>
      <c r="C1553" s="3" t="s">
        <v>3429</v>
      </c>
      <c r="D1553" s="3" t="s">
        <v>3492</v>
      </c>
      <c r="E1553" s="3" t="s">
        <v>3493</v>
      </c>
      <c r="F1553" s="3" t="s">
        <v>3543</v>
      </c>
      <c r="G1553" s="3" t="s">
        <v>22</v>
      </c>
      <c r="H1553" s="3" t="s">
        <v>3492</v>
      </c>
      <c r="I1553" s="3" t="s">
        <v>3495</v>
      </c>
      <c r="J1553" s="3" t="s">
        <v>3544</v>
      </c>
      <c r="K1553" s="3" t="s">
        <v>22</v>
      </c>
      <c r="L1553" s="4">
        <v>0.18</v>
      </c>
      <c r="M1553" s="5">
        <v>0.21</v>
      </c>
      <c r="N1553" s="6">
        <v>0.15</v>
      </c>
      <c r="O1553" s="6">
        <v>0.03</v>
      </c>
      <c r="P1553" s="6">
        <v>0.16999999999999998</v>
      </c>
      <c r="Q1553" s="6">
        <v>0.18</v>
      </c>
      <c r="R1553" s="6">
        <v>0.198</v>
      </c>
    </row>
    <row r="1554" ht="15.75" customHeight="1">
      <c r="A1554" s="3">
        <v>3881.0</v>
      </c>
      <c r="B1554" s="3" t="s">
        <v>2860</v>
      </c>
      <c r="C1554" s="3" t="s">
        <v>3429</v>
      </c>
      <c r="D1554" s="3" t="s">
        <v>3492</v>
      </c>
      <c r="E1554" s="3" t="s">
        <v>3493</v>
      </c>
      <c r="F1554" s="3" t="s">
        <v>3545</v>
      </c>
      <c r="G1554" s="3" t="s">
        <v>22</v>
      </c>
      <c r="H1554" s="3" t="s">
        <v>3492</v>
      </c>
      <c r="I1554" s="3" t="s">
        <v>3495</v>
      </c>
      <c r="J1554" s="3" t="s">
        <v>3546</v>
      </c>
      <c r="K1554" s="3" t="s">
        <v>22</v>
      </c>
      <c r="L1554" s="4">
        <v>0.18</v>
      </c>
      <c r="M1554" s="5">
        <v>0.21</v>
      </c>
      <c r="N1554" s="6">
        <v>0.15</v>
      </c>
      <c r="O1554" s="6">
        <v>0.03</v>
      </c>
      <c r="P1554" s="6">
        <v>0.16999999999999998</v>
      </c>
      <c r="Q1554" s="6">
        <v>0.18</v>
      </c>
      <c r="R1554" s="6">
        <v>0.198</v>
      </c>
    </row>
    <row r="1555" ht="15.75" customHeight="1">
      <c r="A1555" s="3">
        <v>3882.0</v>
      </c>
      <c r="B1555" s="3" t="s">
        <v>2860</v>
      </c>
      <c r="C1555" s="3" t="s">
        <v>3429</v>
      </c>
      <c r="D1555" s="3" t="s">
        <v>3492</v>
      </c>
      <c r="E1555" s="3" t="s">
        <v>3493</v>
      </c>
      <c r="F1555" s="3" t="s">
        <v>3547</v>
      </c>
      <c r="G1555" s="3" t="s">
        <v>22</v>
      </c>
      <c r="H1555" s="3" t="s">
        <v>3492</v>
      </c>
      <c r="I1555" s="3" t="s">
        <v>3495</v>
      </c>
      <c r="J1555" s="3" t="s">
        <v>3548</v>
      </c>
      <c r="K1555" s="3" t="s">
        <v>22</v>
      </c>
      <c r="L1555" s="4">
        <v>0.18</v>
      </c>
      <c r="M1555" s="5">
        <v>0.21</v>
      </c>
      <c r="N1555" s="6">
        <v>0.15</v>
      </c>
      <c r="O1555" s="6">
        <v>0.03</v>
      </c>
      <c r="P1555" s="6">
        <v>0.16999999999999998</v>
      </c>
      <c r="Q1555" s="6">
        <v>0.18</v>
      </c>
      <c r="R1555" s="6">
        <v>0.198</v>
      </c>
    </row>
    <row r="1556" ht="15.75" customHeight="1">
      <c r="A1556" s="3">
        <v>3896.0</v>
      </c>
      <c r="B1556" s="3" t="s">
        <v>2860</v>
      </c>
      <c r="C1556" s="3" t="s">
        <v>3429</v>
      </c>
      <c r="D1556" s="3" t="s">
        <v>3492</v>
      </c>
      <c r="E1556" s="3" t="s">
        <v>3493</v>
      </c>
      <c r="F1556" s="3" t="s">
        <v>3549</v>
      </c>
      <c r="G1556" s="3" t="s">
        <v>22</v>
      </c>
      <c r="H1556" s="3" t="s">
        <v>3492</v>
      </c>
      <c r="I1556" s="3" t="s">
        <v>3495</v>
      </c>
      <c r="J1556" s="3" t="s">
        <v>3550</v>
      </c>
      <c r="K1556" s="3" t="s">
        <v>22</v>
      </c>
      <c r="L1556" s="4">
        <v>0.18</v>
      </c>
      <c r="M1556" s="5">
        <v>0.21</v>
      </c>
      <c r="N1556" s="6">
        <v>0.15</v>
      </c>
      <c r="O1556" s="6">
        <v>0.03</v>
      </c>
      <c r="P1556" s="6">
        <v>0.16999999999999998</v>
      </c>
      <c r="Q1556" s="6">
        <v>0.18</v>
      </c>
      <c r="R1556" s="6">
        <v>0.198</v>
      </c>
    </row>
    <row r="1557" ht="15.75" customHeight="1">
      <c r="A1557" s="3">
        <v>380.0</v>
      </c>
      <c r="B1557" s="3" t="s">
        <v>2860</v>
      </c>
      <c r="C1557" s="3" t="s">
        <v>3429</v>
      </c>
      <c r="D1557" s="3" t="s">
        <v>3551</v>
      </c>
      <c r="E1557" s="3" t="s">
        <v>3552</v>
      </c>
      <c r="F1557" s="3" t="s">
        <v>3553</v>
      </c>
      <c r="G1557" s="3" t="s">
        <v>22</v>
      </c>
      <c r="H1557" s="3" t="s">
        <v>3551</v>
      </c>
      <c r="I1557" s="3" t="s">
        <v>3554</v>
      </c>
      <c r="J1557" s="3" t="s">
        <v>3555</v>
      </c>
      <c r="K1557" s="3" t="s">
        <v>22</v>
      </c>
      <c r="L1557" s="4">
        <v>0.18</v>
      </c>
      <c r="M1557" s="5">
        <v>0.21</v>
      </c>
      <c r="N1557" s="6">
        <v>0.15</v>
      </c>
      <c r="O1557" s="6">
        <v>0.03</v>
      </c>
      <c r="P1557" s="6">
        <v>0.16999999999999998</v>
      </c>
      <c r="Q1557" s="6">
        <v>0.18</v>
      </c>
      <c r="R1557" s="6">
        <v>0.198</v>
      </c>
    </row>
    <row r="1558" ht="15.75" customHeight="1">
      <c r="A1558" s="3">
        <v>556.0</v>
      </c>
      <c r="B1558" s="3" t="s">
        <v>2860</v>
      </c>
      <c r="C1558" s="3" t="s">
        <v>3429</v>
      </c>
      <c r="D1558" s="3" t="s">
        <v>3551</v>
      </c>
      <c r="E1558" s="3" t="s">
        <v>3556</v>
      </c>
      <c r="F1558" s="3" t="s">
        <v>3557</v>
      </c>
      <c r="G1558" s="3" t="s">
        <v>22</v>
      </c>
      <c r="H1558" s="3" t="s">
        <v>3551</v>
      </c>
      <c r="I1558" s="3" t="s">
        <v>3558</v>
      </c>
      <c r="J1558" s="3" t="s">
        <v>3559</v>
      </c>
      <c r="K1558" s="3" t="s">
        <v>22</v>
      </c>
      <c r="L1558" s="4">
        <v>0.18</v>
      </c>
      <c r="M1558" s="5">
        <v>0.21</v>
      </c>
      <c r="N1558" s="6">
        <v>0.15</v>
      </c>
      <c r="O1558" s="6">
        <v>0.03</v>
      </c>
      <c r="P1558" s="6">
        <v>0.16999999999999998</v>
      </c>
      <c r="Q1558" s="6">
        <v>0.18</v>
      </c>
      <c r="R1558" s="6">
        <v>0.198</v>
      </c>
    </row>
    <row r="1559" ht="15.75" customHeight="1">
      <c r="A1559" s="3">
        <v>1126.0</v>
      </c>
      <c r="B1559" s="3" t="s">
        <v>2860</v>
      </c>
      <c r="C1559" s="3" t="s">
        <v>3429</v>
      </c>
      <c r="D1559" s="3" t="s">
        <v>3551</v>
      </c>
      <c r="E1559" s="3" t="s">
        <v>3560</v>
      </c>
      <c r="F1559" s="3" t="s">
        <v>3561</v>
      </c>
      <c r="G1559" s="3" t="s">
        <v>22</v>
      </c>
      <c r="H1559" s="3" t="s">
        <v>3551</v>
      </c>
      <c r="I1559" s="3" t="s">
        <v>3562</v>
      </c>
      <c r="J1559" s="3" t="s">
        <v>3563</v>
      </c>
      <c r="K1559" s="3" t="s">
        <v>22</v>
      </c>
      <c r="L1559" s="4">
        <v>0.18</v>
      </c>
      <c r="M1559" s="5">
        <v>0.21</v>
      </c>
      <c r="N1559" s="6">
        <v>0.15</v>
      </c>
      <c r="O1559" s="6">
        <v>0.03</v>
      </c>
      <c r="P1559" s="6">
        <v>0.16999999999999998</v>
      </c>
      <c r="Q1559" s="6">
        <v>0.18</v>
      </c>
      <c r="R1559" s="6">
        <v>0.198</v>
      </c>
    </row>
    <row r="1560" ht="15.75" customHeight="1">
      <c r="A1560" s="3">
        <v>1127.0</v>
      </c>
      <c r="B1560" s="3" t="s">
        <v>2860</v>
      </c>
      <c r="C1560" s="3" t="s">
        <v>3429</v>
      </c>
      <c r="D1560" s="3" t="s">
        <v>3551</v>
      </c>
      <c r="E1560" s="3" t="s">
        <v>3560</v>
      </c>
      <c r="F1560" s="3" t="s">
        <v>3564</v>
      </c>
      <c r="G1560" s="3" t="s">
        <v>22</v>
      </c>
      <c r="H1560" s="3" t="s">
        <v>3551</v>
      </c>
      <c r="I1560" s="3" t="s">
        <v>3562</v>
      </c>
      <c r="J1560" s="3" t="s">
        <v>3565</v>
      </c>
      <c r="K1560" s="3" t="s">
        <v>22</v>
      </c>
      <c r="L1560" s="4">
        <v>0.18</v>
      </c>
      <c r="M1560" s="5">
        <v>0.21</v>
      </c>
      <c r="N1560" s="6">
        <v>0.15</v>
      </c>
      <c r="O1560" s="6">
        <v>0.03</v>
      </c>
      <c r="P1560" s="6">
        <v>0.16999999999999998</v>
      </c>
      <c r="Q1560" s="6">
        <v>0.18</v>
      </c>
      <c r="R1560" s="6">
        <v>0.198</v>
      </c>
    </row>
    <row r="1561" ht="15.75" customHeight="1">
      <c r="A1561" s="3">
        <v>1311.0</v>
      </c>
      <c r="B1561" s="3" t="s">
        <v>2860</v>
      </c>
      <c r="C1561" s="3" t="s">
        <v>3429</v>
      </c>
      <c r="D1561" s="3" t="s">
        <v>3551</v>
      </c>
      <c r="E1561" s="3" t="s">
        <v>3566</v>
      </c>
      <c r="F1561" s="3" t="s">
        <v>3567</v>
      </c>
      <c r="G1561" s="3" t="s">
        <v>22</v>
      </c>
      <c r="H1561" s="3" t="s">
        <v>3551</v>
      </c>
      <c r="I1561" s="3" t="s">
        <v>3568</v>
      </c>
      <c r="J1561" s="3" t="s">
        <v>3569</v>
      </c>
      <c r="K1561" s="3" t="s">
        <v>22</v>
      </c>
      <c r="L1561" s="4">
        <v>0.2</v>
      </c>
      <c r="M1561" s="5">
        <v>0.23</v>
      </c>
      <c r="N1561" s="6">
        <v>0.15</v>
      </c>
      <c r="O1561" s="6">
        <v>0.03</v>
      </c>
      <c r="P1561" s="6">
        <v>0.16999999999999998</v>
      </c>
      <c r="Q1561" s="6">
        <v>0.18</v>
      </c>
      <c r="R1561" s="6">
        <v>0.198</v>
      </c>
    </row>
    <row r="1562" ht="15.75" customHeight="1">
      <c r="A1562" s="3">
        <v>1563.0</v>
      </c>
      <c r="B1562" s="3" t="s">
        <v>2860</v>
      </c>
      <c r="C1562" s="3" t="s">
        <v>3429</v>
      </c>
      <c r="D1562" s="3" t="s">
        <v>3551</v>
      </c>
      <c r="E1562" s="3" t="s">
        <v>3566</v>
      </c>
      <c r="F1562" s="3" t="s">
        <v>3570</v>
      </c>
      <c r="G1562" s="3" t="s">
        <v>22</v>
      </c>
      <c r="H1562" s="3" t="s">
        <v>3551</v>
      </c>
      <c r="I1562" s="3" t="s">
        <v>3568</v>
      </c>
      <c r="J1562" s="3" t="s">
        <v>3571</v>
      </c>
      <c r="K1562" s="3" t="s">
        <v>22</v>
      </c>
      <c r="L1562" s="4">
        <v>0.2</v>
      </c>
      <c r="M1562" s="5">
        <v>0.23</v>
      </c>
      <c r="N1562" s="6">
        <v>0.15</v>
      </c>
      <c r="O1562" s="6">
        <v>0.05000000000000002</v>
      </c>
      <c r="P1562" s="6">
        <v>0.19</v>
      </c>
      <c r="Q1562" s="6">
        <v>0.2</v>
      </c>
      <c r="R1562" s="6">
        <v>0.22000000000000003</v>
      </c>
    </row>
    <row r="1563" ht="15.75" customHeight="1">
      <c r="A1563" s="3">
        <v>1564.0</v>
      </c>
      <c r="B1563" s="3" t="s">
        <v>2860</v>
      </c>
      <c r="C1563" s="3" t="s">
        <v>3429</v>
      </c>
      <c r="D1563" s="3" t="s">
        <v>3551</v>
      </c>
      <c r="E1563" s="3" t="s">
        <v>3566</v>
      </c>
      <c r="F1563" s="3" t="s">
        <v>3572</v>
      </c>
      <c r="G1563" s="3" t="s">
        <v>22</v>
      </c>
      <c r="H1563" s="3" t="s">
        <v>3551</v>
      </c>
      <c r="I1563" s="3" t="s">
        <v>3568</v>
      </c>
      <c r="J1563" s="3" t="s">
        <v>3573</v>
      </c>
      <c r="K1563" s="3" t="s">
        <v>22</v>
      </c>
      <c r="L1563" s="4">
        <v>0.2</v>
      </c>
      <c r="M1563" s="5">
        <v>0.23</v>
      </c>
      <c r="N1563" s="6">
        <v>0.15</v>
      </c>
      <c r="O1563" s="6">
        <v>0.05000000000000002</v>
      </c>
      <c r="P1563" s="6">
        <v>0.19</v>
      </c>
      <c r="Q1563" s="6">
        <v>0.2</v>
      </c>
      <c r="R1563" s="6">
        <v>0.22000000000000003</v>
      </c>
    </row>
    <row r="1564" ht="15.75" customHeight="1">
      <c r="A1564" s="3">
        <v>1565.0</v>
      </c>
      <c r="B1564" s="3" t="s">
        <v>2860</v>
      </c>
      <c r="C1564" s="3" t="s">
        <v>3429</v>
      </c>
      <c r="D1564" s="3" t="s">
        <v>3551</v>
      </c>
      <c r="E1564" s="3" t="s">
        <v>3566</v>
      </c>
      <c r="F1564" s="3" t="s">
        <v>3574</v>
      </c>
      <c r="G1564" s="3" t="s">
        <v>22</v>
      </c>
      <c r="H1564" s="3" t="s">
        <v>3551</v>
      </c>
      <c r="I1564" s="3" t="s">
        <v>3568</v>
      </c>
      <c r="J1564" s="3" t="s">
        <v>3575</v>
      </c>
      <c r="K1564" s="3" t="s">
        <v>22</v>
      </c>
      <c r="L1564" s="4">
        <v>0.2</v>
      </c>
      <c r="M1564" s="5">
        <v>0.23</v>
      </c>
      <c r="N1564" s="6">
        <v>0.15</v>
      </c>
      <c r="O1564" s="6">
        <v>0.05000000000000002</v>
      </c>
      <c r="P1564" s="6">
        <v>0.19</v>
      </c>
      <c r="Q1564" s="6">
        <v>0.2</v>
      </c>
      <c r="R1564" s="6">
        <v>0.22000000000000003</v>
      </c>
    </row>
    <row r="1565" ht="15.75" customHeight="1">
      <c r="A1565" s="3">
        <v>1566.0</v>
      </c>
      <c r="B1565" s="3" t="s">
        <v>2860</v>
      </c>
      <c r="C1565" s="3" t="s">
        <v>3429</v>
      </c>
      <c r="D1565" s="3" t="s">
        <v>3551</v>
      </c>
      <c r="E1565" s="3" t="s">
        <v>3566</v>
      </c>
      <c r="F1565" s="3" t="s">
        <v>3576</v>
      </c>
      <c r="G1565" s="3" t="s">
        <v>22</v>
      </c>
      <c r="H1565" s="3" t="s">
        <v>3551</v>
      </c>
      <c r="I1565" s="3" t="s">
        <v>3568</v>
      </c>
      <c r="J1565" s="3" t="s">
        <v>3577</v>
      </c>
      <c r="K1565" s="3" t="s">
        <v>22</v>
      </c>
      <c r="L1565" s="4">
        <v>0.2</v>
      </c>
      <c r="M1565" s="5">
        <v>0.23</v>
      </c>
      <c r="N1565" s="6">
        <v>0.15</v>
      </c>
      <c r="O1565" s="6">
        <v>0.05000000000000002</v>
      </c>
      <c r="P1565" s="6">
        <v>0.19</v>
      </c>
      <c r="Q1565" s="6">
        <v>0.2</v>
      </c>
      <c r="R1565" s="6">
        <v>0.22000000000000003</v>
      </c>
    </row>
    <row r="1566" ht="15.75" customHeight="1">
      <c r="A1566" s="3">
        <v>1568.0</v>
      </c>
      <c r="B1566" s="3" t="s">
        <v>2860</v>
      </c>
      <c r="C1566" s="3" t="s">
        <v>3429</v>
      </c>
      <c r="D1566" s="3" t="s">
        <v>3551</v>
      </c>
      <c r="E1566" s="3" t="s">
        <v>3566</v>
      </c>
      <c r="F1566" s="3" t="s">
        <v>3578</v>
      </c>
      <c r="G1566" s="3" t="s">
        <v>22</v>
      </c>
      <c r="H1566" s="3" t="s">
        <v>3551</v>
      </c>
      <c r="I1566" s="3" t="s">
        <v>3568</v>
      </c>
      <c r="J1566" s="3" t="s">
        <v>3579</v>
      </c>
      <c r="K1566" s="3" t="s">
        <v>22</v>
      </c>
      <c r="L1566" s="4">
        <v>0.2</v>
      </c>
      <c r="M1566" s="5">
        <v>0.23</v>
      </c>
      <c r="N1566" s="6">
        <v>0.15</v>
      </c>
      <c r="O1566" s="6">
        <v>0.010000000000000009</v>
      </c>
      <c r="P1566" s="6">
        <v>0.15</v>
      </c>
      <c r="Q1566" s="6">
        <v>0.15</v>
      </c>
      <c r="R1566" s="6">
        <v>0.17600000000000002</v>
      </c>
    </row>
    <row r="1567" ht="15.75" customHeight="1">
      <c r="A1567" s="3">
        <v>1570.0</v>
      </c>
      <c r="B1567" s="3" t="s">
        <v>2860</v>
      </c>
      <c r="C1567" s="3" t="s">
        <v>3429</v>
      </c>
      <c r="D1567" s="3" t="s">
        <v>3551</v>
      </c>
      <c r="E1567" s="3" t="s">
        <v>3580</v>
      </c>
      <c r="F1567" s="3" t="s">
        <v>3581</v>
      </c>
      <c r="G1567" s="3" t="s">
        <v>22</v>
      </c>
      <c r="H1567" s="3" t="s">
        <v>3551</v>
      </c>
      <c r="I1567" s="3" t="s">
        <v>3582</v>
      </c>
      <c r="J1567" s="3" t="s">
        <v>3583</v>
      </c>
      <c r="K1567" s="3" t="s">
        <v>22</v>
      </c>
      <c r="L1567" s="4">
        <v>0.2</v>
      </c>
      <c r="M1567" s="5">
        <v>0.23</v>
      </c>
      <c r="N1567" s="6">
        <v>0.15</v>
      </c>
      <c r="O1567" s="6">
        <v>0.010000000000000009</v>
      </c>
      <c r="P1567" s="6">
        <v>0.15</v>
      </c>
      <c r="Q1567" s="6">
        <v>0.15</v>
      </c>
      <c r="R1567" s="6">
        <v>0.17600000000000002</v>
      </c>
    </row>
    <row r="1568" ht="15.75" customHeight="1">
      <c r="A1568" s="3">
        <v>1574.0</v>
      </c>
      <c r="B1568" s="3" t="s">
        <v>2860</v>
      </c>
      <c r="C1568" s="3" t="s">
        <v>3429</v>
      </c>
      <c r="D1568" s="3" t="s">
        <v>3551</v>
      </c>
      <c r="E1568" s="3" t="s">
        <v>3584</v>
      </c>
      <c r="F1568" s="3" t="s">
        <v>3585</v>
      </c>
      <c r="G1568" s="3" t="s">
        <v>22</v>
      </c>
      <c r="H1568" s="3" t="s">
        <v>3551</v>
      </c>
      <c r="I1568" s="3" t="s">
        <v>3586</v>
      </c>
      <c r="J1568" s="3" t="s">
        <v>3587</v>
      </c>
      <c r="K1568" s="3" t="s">
        <v>22</v>
      </c>
      <c r="L1568" s="4">
        <v>0.2</v>
      </c>
      <c r="M1568" s="5">
        <v>0.23</v>
      </c>
      <c r="N1568" s="6">
        <v>0.15</v>
      </c>
      <c r="O1568" s="6">
        <v>0.03</v>
      </c>
      <c r="P1568" s="6">
        <v>0.16999999999999998</v>
      </c>
      <c r="Q1568" s="6">
        <v>0.18</v>
      </c>
      <c r="R1568" s="6">
        <v>0.198</v>
      </c>
    </row>
    <row r="1569" ht="15.75" customHeight="1">
      <c r="A1569" s="3">
        <v>1597.0</v>
      </c>
      <c r="B1569" s="3" t="s">
        <v>2860</v>
      </c>
      <c r="C1569" s="3" t="s">
        <v>3429</v>
      </c>
      <c r="D1569" s="3" t="s">
        <v>3551</v>
      </c>
      <c r="E1569" s="3" t="s">
        <v>3560</v>
      </c>
      <c r="F1569" s="3" t="s">
        <v>3588</v>
      </c>
      <c r="G1569" s="3" t="s">
        <v>22</v>
      </c>
      <c r="H1569" s="3" t="s">
        <v>3551</v>
      </c>
      <c r="I1569" s="3" t="s">
        <v>3562</v>
      </c>
      <c r="J1569" s="3" t="s">
        <v>3589</v>
      </c>
      <c r="K1569" s="3" t="s">
        <v>22</v>
      </c>
      <c r="L1569" s="4">
        <v>0.18</v>
      </c>
      <c r="M1569" s="5">
        <v>0.21</v>
      </c>
      <c r="N1569" s="6">
        <v>0.15</v>
      </c>
      <c r="O1569" s="6">
        <v>0.03</v>
      </c>
      <c r="P1569" s="6">
        <v>0.16999999999999998</v>
      </c>
      <c r="Q1569" s="6">
        <v>0.18</v>
      </c>
      <c r="R1569" s="6">
        <v>0.198</v>
      </c>
    </row>
    <row r="1570" ht="15.75" customHeight="1">
      <c r="A1570" s="3">
        <v>1598.0</v>
      </c>
      <c r="B1570" s="3" t="s">
        <v>2860</v>
      </c>
      <c r="C1570" s="3" t="s">
        <v>3429</v>
      </c>
      <c r="D1570" s="3" t="s">
        <v>3551</v>
      </c>
      <c r="E1570" s="3" t="s">
        <v>3560</v>
      </c>
      <c r="F1570" s="3" t="s">
        <v>3590</v>
      </c>
      <c r="G1570" s="3" t="s">
        <v>22</v>
      </c>
      <c r="H1570" s="3" t="s">
        <v>3551</v>
      </c>
      <c r="I1570" s="3" t="s">
        <v>3562</v>
      </c>
      <c r="J1570" s="3" t="s">
        <v>3591</v>
      </c>
      <c r="K1570" s="3" t="s">
        <v>22</v>
      </c>
      <c r="L1570" s="4">
        <v>0.18</v>
      </c>
      <c r="M1570" s="5">
        <v>0.21</v>
      </c>
      <c r="N1570" s="6">
        <v>0.15</v>
      </c>
      <c r="O1570" s="6">
        <v>0.07</v>
      </c>
      <c r="P1570" s="6">
        <v>0.21</v>
      </c>
      <c r="Q1570" s="6">
        <v>0.22</v>
      </c>
      <c r="R1570" s="6">
        <v>0.24200000000000002</v>
      </c>
    </row>
    <row r="1571" ht="15.75" customHeight="1">
      <c r="A1571" s="3">
        <v>1599.0</v>
      </c>
      <c r="B1571" s="3" t="s">
        <v>2860</v>
      </c>
      <c r="C1571" s="3" t="s">
        <v>3429</v>
      </c>
      <c r="D1571" s="3" t="s">
        <v>3551</v>
      </c>
      <c r="E1571" s="3" t="s">
        <v>3560</v>
      </c>
      <c r="F1571" s="3" t="s">
        <v>3592</v>
      </c>
      <c r="G1571" s="3" t="s">
        <v>22</v>
      </c>
      <c r="H1571" s="3" t="s">
        <v>3551</v>
      </c>
      <c r="I1571" s="3" t="s">
        <v>3562</v>
      </c>
      <c r="J1571" s="3" t="s">
        <v>3593</v>
      </c>
      <c r="K1571" s="3" t="s">
        <v>22</v>
      </c>
      <c r="L1571" s="4">
        <v>0.18</v>
      </c>
      <c r="M1571" s="5">
        <v>0.21</v>
      </c>
      <c r="N1571" s="6">
        <v>0.15</v>
      </c>
      <c r="O1571" s="6">
        <v>0.03</v>
      </c>
      <c r="P1571" s="6">
        <v>0.16999999999999998</v>
      </c>
      <c r="Q1571" s="6">
        <v>0.18</v>
      </c>
      <c r="R1571" s="6">
        <v>0.198</v>
      </c>
    </row>
    <row r="1572" ht="15.75" customHeight="1">
      <c r="A1572" s="3">
        <v>1601.0</v>
      </c>
      <c r="B1572" s="3" t="s">
        <v>2860</v>
      </c>
      <c r="C1572" s="3" t="s">
        <v>3429</v>
      </c>
      <c r="D1572" s="3" t="s">
        <v>3551</v>
      </c>
      <c r="E1572" s="3" t="s">
        <v>3552</v>
      </c>
      <c r="F1572" s="3" t="s">
        <v>3594</v>
      </c>
      <c r="G1572" s="3" t="s">
        <v>22</v>
      </c>
      <c r="H1572" s="3" t="s">
        <v>3551</v>
      </c>
      <c r="I1572" s="3" t="s">
        <v>3554</v>
      </c>
      <c r="J1572" s="3" t="s">
        <v>3595</v>
      </c>
      <c r="K1572" s="3" t="s">
        <v>22</v>
      </c>
      <c r="L1572" s="4">
        <v>0.18</v>
      </c>
      <c r="M1572" s="5">
        <v>0.21</v>
      </c>
      <c r="N1572" s="6">
        <v>0.15</v>
      </c>
      <c r="O1572" s="6">
        <v>0.03</v>
      </c>
      <c r="P1572" s="6">
        <v>0.16999999999999998</v>
      </c>
      <c r="Q1572" s="6">
        <v>0.18</v>
      </c>
      <c r="R1572" s="6">
        <v>0.198</v>
      </c>
    </row>
    <row r="1573" ht="15.75" customHeight="1">
      <c r="A1573" s="3">
        <v>1602.0</v>
      </c>
      <c r="B1573" s="3" t="s">
        <v>2860</v>
      </c>
      <c r="C1573" s="3" t="s">
        <v>3429</v>
      </c>
      <c r="D1573" s="3" t="s">
        <v>3551</v>
      </c>
      <c r="E1573" s="3" t="s">
        <v>3596</v>
      </c>
      <c r="F1573" s="3" t="s">
        <v>3597</v>
      </c>
      <c r="G1573" s="3" t="s">
        <v>22</v>
      </c>
      <c r="H1573" s="3" t="s">
        <v>3551</v>
      </c>
      <c r="I1573" s="3" t="s">
        <v>3598</v>
      </c>
      <c r="J1573" s="3" t="s">
        <v>3599</v>
      </c>
      <c r="K1573" s="3" t="s">
        <v>22</v>
      </c>
      <c r="L1573" s="4">
        <v>0.18</v>
      </c>
      <c r="M1573" s="5">
        <v>0.21</v>
      </c>
      <c r="N1573" s="6">
        <v>0.15</v>
      </c>
      <c r="O1573" s="6">
        <v>0.03</v>
      </c>
      <c r="P1573" s="6">
        <v>0.16999999999999998</v>
      </c>
      <c r="Q1573" s="6">
        <v>0.18</v>
      </c>
      <c r="R1573" s="6">
        <v>0.198</v>
      </c>
    </row>
    <row r="1574" ht="15.75" customHeight="1">
      <c r="A1574" s="3">
        <v>1603.0</v>
      </c>
      <c r="B1574" s="3" t="s">
        <v>2860</v>
      </c>
      <c r="C1574" s="3" t="s">
        <v>3429</v>
      </c>
      <c r="D1574" s="3" t="s">
        <v>3551</v>
      </c>
      <c r="E1574" s="3" t="s">
        <v>3552</v>
      </c>
      <c r="F1574" s="3" t="s">
        <v>3600</v>
      </c>
      <c r="G1574" s="3" t="s">
        <v>22</v>
      </c>
      <c r="H1574" s="3" t="s">
        <v>3551</v>
      </c>
      <c r="I1574" s="3" t="s">
        <v>3554</v>
      </c>
      <c r="J1574" s="3" t="s">
        <v>3601</v>
      </c>
      <c r="K1574" s="3" t="s">
        <v>22</v>
      </c>
      <c r="L1574" s="4">
        <v>0.18</v>
      </c>
      <c r="M1574" s="5">
        <v>0.21</v>
      </c>
      <c r="N1574" s="6">
        <v>0.15</v>
      </c>
      <c r="O1574" s="6">
        <v>0.05000000000000002</v>
      </c>
      <c r="P1574" s="6">
        <v>0.19</v>
      </c>
      <c r="Q1574" s="6">
        <v>0.2</v>
      </c>
      <c r="R1574" s="6">
        <v>0.22000000000000003</v>
      </c>
    </row>
    <row r="1575" ht="15.75" customHeight="1">
      <c r="A1575" s="3">
        <v>1607.0</v>
      </c>
      <c r="B1575" s="3" t="s">
        <v>2860</v>
      </c>
      <c r="C1575" s="3" t="s">
        <v>3429</v>
      </c>
      <c r="D1575" s="3" t="s">
        <v>3551</v>
      </c>
      <c r="E1575" s="3" t="s">
        <v>3596</v>
      </c>
      <c r="F1575" s="3" t="s">
        <v>3602</v>
      </c>
      <c r="G1575" s="3" t="s">
        <v>22</v>
      </c>
      <c r="H1575" s="3" t="s">
        <v>3551</v>
      </c>
      <c r="I1575" s="3" t="s">
        <v>3598</v>
      </c>
      <c r="J1575" s="3" t="s">
        <v>3603</v>
      </c>
      <c r="K1575" s="3" t="s">
        <v>22</v>
      </c>
      <c r="L1575" s="4">
        <v>0.18</v>
      </c>
      <c r="M1575" s="5">
        <v>0.21</v>
      </c>
      <c r="N1575" s="6">
        <v>0.15</v>
      </c>
      <c r="O1575" s="6">
        <v>0.05000000000000002</v>
      </c>
      <c r="P1575" s="6">
        <v>0.19</v>
      </c>
      <c r="Q1575" s="6">
        <v>0.2</v>
      </c>
      <c r="R1575" s="6">
        <v>0.22000000000000003</v>
      </c>
    </row>
    <row r="1576" ht="15.75" customHeight="1">
      <c r="A1576" s="3">
        <v>1608.0</v>
      </c>
      <c r="B1576" s="3" t="s">
        <v>2860</v>
      </c>
      <c r="C1576" s="3" t="s">
        <v>3429</v>
      </c>
      <c r="D1576" s="3" t="s">
        <v>3551</v>
      </c>
      <c r="E1576" s="3" t="s">
        <v>3596</v>
      </c>
      <c r="F1576" s="3" t="s">
        <v>3604</v>
      </c>
      <c r="G1576" s="3" t="s">
        <v>22</v>
      </c>
      <c r="H1576" s="3" t="s">
        <v>3551</v>
      </c>
      <c r="I1576" s="3" t="s">
        <v>3598</v>
      </c>
      <c r="J1576" s="3" t="s">
        <v>3605</v>
      </c>
      <c r="K1576" s="3" t="s">
        <v>22</v>
      </c>
      <c r="L1576" s="4">
        <v>0.18</v>
      </c>
      <c r="M1576" s="5">
        <v>0.21</v>
      </c>
      <c r="N1576" s="6">
        <v>0.15</v>
      </c>
      <c r="O1576" s="6">
        <v>0.05000000000000002</v>
      </c>
      <c r="P1576" s="6">
        <v>0.19</v>
      </c>
      <c r="Q1576" s="6">
        <v>0.2</v>
      </c>
      <c r="R1576" s="6">
        <v>0.22000000000000003</v>
      </c>
    </row>
    <row r="1577" ht="15.75" customHeight="1">
      <c r="A1577" s="3">
        <v>1609.0</v>
      </c>
      <c r="B1577" s="3" t="s">
        <v>2860</v>
      </c>
      <c r="C1577" s="3" t="s">
        <v>3429</v>
      </c>
      <c r="D1577" s="3" t="s">
        <v>3551</v>
      </c>
      <c r="E1577" s="3" t="s">
        <v>3596</v>
      </c>
      <c r="F1577" s="3" t="s">
        <v>3606</v>
      </c>
      <c r="G1577" s="3" t="s">
        <v>22</v>
      </c>
      <c r="H1577" s="3" t="s">
        <v>3551</v>
      </c>
      <c r="I1577" s="3" t="s">
        <v>3598</v>
      </c>
      <c r="J1577" s="3" t="s">
        <v>3607</v>
      </c>
      <c r="K1577" s="3" t="s">
        <v>22</v>
      </c>
      <c r="L1577" s="4">
        <v>0.18</v>
      </c>
      <c r="M1577" s="5">
        <v>0.21</v>
      </c>
      <c r="N1577" s="6">
        <v>0.14699999999999996</v>
      </c>
      <c r="O1577" s="6">
        <v>0.05300000000000005</v>
      </c>
      <c r="P1577" s="6">
        <v>0.19</v>
      </c>
      <c r="Q1577" s="6">
        <v>0.2</v>
      </c>
      <c r="R1577" s="6">
        <v>0.22000000000000003</v>
      </c>
    </row>
    <row r="1578" ht="15.75" customHeight="1">
      <c r="A1578" s="3">
        <v>1610.0</v>
      </c>
      <c r="B1578" s="3" t="s">
        <v>2860</v>
      </c>
      <c r="C1578" s="3" t="s">
        <v>3429</v>
      </c>
      <c r="D1578" s="3" t="s">
        <v>3551</v>
      </c>
      <c r="E1578" s="3" t="s">
        <v>3596</v>
      </c>
      <c r="F1578" s="3" t="s">
        <v>3608</v>
      </c>
      <c r="G1578" s="3" t="s">
        <v>22</v>
      </c>
      <c r="H1578" s="3" t="s">
        <v>3551</v>
      </c>
      <c r="I1578" s="3" t="s">
        <v>3598</v>
      </c>
      <c r="J1578" s="3" t="s">
        <v>3609</v>
      </c>
      <c r="K1578" s="3" t="s">
        <v>22</v>
      </c>
      <c r="L1578" s="4">
        <v>0.18</v>
      </c>
      <c r="M1578" s="5">
        <v>0.21</v>
      </c>
      <c r="N1578" s="6">
        <v>0.14699999999999996</v>
      </c>
      <c r="O1578" s="6">
        <v>0.05300000000000005</v>
      </c>
      <c r="P1578" s="6">
        <v>0.19</v>
      </c>
      <c r="Q1578" s="6">
        <v>0.2</v>
      </c>
      <c r="R1578" s="6">
        <v>0.22000000000000003</v>
      </c>
    </row>
    <row r="1579" ht="15.75" customHeight="1">
      <c r="A1579" s="3">
        <v>1612.0</v>
      </c>
      <c r="B1579" s="3" t="s">
        <v>2860</v>
      </c>
      <c r="C1579" s="3" t="s">
        <v>3429</v>
      </c>
      <c r="D1579" s="3" t="s">
        <v>3551</v>
      </c>
      <c r="E1579" s="3" t="s">
        <v>3610</v>
      </c>
      <c r="F1579" s="3" t="s">
        <v>3611</v>
      </c>
      <c r="G1579" s="3" t="s">
        <v>22</v>
      </c>
      <c r="H1579" s="3" t="s">
        <v>3551</v>
      </c>
      <c r="I1579" s="3" t="s">
        <v>3612</v>
      </c>
      <c r="J1579" s="3" t="s">
        <v>3613</v>
      </c>
      <c r="K1579" s="3" t="s">
        <v>22</v>
      </c>
      <c r="L1579" s="4">
        <v>0.18</v>
      </c>
      <c r="M1579" s="5">
        <v>0.21</v>
      </c>
      <c r="N1579" s="6">
        <v>0.15</v>
      </c>
      <c r="O1579" s="6">
        <v>0.05000000000000002</v>
      </c>
      <c r="P1579" s="6">
        <v>0.19</v>
      </c>
      <c r="Q1579" s="6">
        <v>0.2</v>
      </c>
      <c r="R1579" s="6">
        <v>0.22000000000000003</v>
      </c>
    </row>
    <row r="1580" ht="15.75" customHeight="1">
      <c r="A1580" s="3">
        <v>1615.0</v>
      </c>
      <c r="B1580" s="3" t="s">
        <v>2860</v>
      </c>
      <c r="C1580" s="3" t="s">
        <v>3429</v>
      </c>
      <c r="D1580" s="3" t="s">
        <v>3551</v>
      </c>
      <c r="E1580" s="3" t="s">
        <v>3610</v>
      </c>
      <c r="F1580" s="3" t="s">
        <v>3614</v>
      </c>
      <c r="G1580" s="3" t="s">
        <v>22</v>
      </c>
      <c r="H1580" s="3" t="s">
        <v>3551</v>
      </c>
      <c r="I1580" s="3" t="s">
        <v>3612</v>
      </c>
      <c r="J1580" s="3" t="s">
        <v>3615</v>
      </c>
      <c r="K1580" s="3" t="s">
        <v>22</v>
      </c>
      <c r="L1580" s="4">
        <v>0.18</v>
      </c>
      <c r="M1580" s="5">
        <v>0.21</v>
      </c>
      <c r="N1580" s="6">
        <v>0.15</v>
      </c>
      <c r="O1580" s="6">
        <v>0.05000000000000002</v>
      </c>
      <c r="P1580" s="6">
        <v>0.19</v>
      </c>
      <c r="Q1580" s="6">
        <v>0.2</v>
      </c>
      <c r="R1580" s="6">
        <v>0.22000000000000003</v>
      </c>
    </row>
    <row r="1581" ht="15.75" customHeight="1">
      <c r="A1581" s="3">
        <v>1616.0</v>
      </c>
      <c r="B1581" s="3" t="s">
        <v>2860</v>
      </c>
      <c r="C1581" s="3" t="s">
        <v>3429</v>
      </c>
      <c r="D1581" s="3" t="s">
        <v>3551</v>
      </c>
      <c r="E1581" s="3" t="s">
        <v>3610</v>
      </c>
      <c r="F1581" s="3" t="s">
        <v>3616</v>
      </c>
      <c r="G1581" s="3" t="s">
        <v>22</v>
      </c>
      <c r="H1581" s="3" t="s">
        <v>3551</v>
      </c>
      <c r="I1581" s="3" t="s">
        <v>3612</v>
      </c>
      <c r="J1581" s="3" t="s">
        <v>3617</v>
      </c>
      <c r="K1581" s="3" t="s">
        <v>22</v>
      </c>
      <c r="L1581" s="4">
        <v>0.18</v>
      </c>
      <c r="M1581" s="5">
        <v>0.21</v>
      </c>
      <c r="N1581" s="6">
        <v>0.15</v>
      </c>
      <c r="O1581" s="6">
        <v>0.05000000000000002</v>
      </c>
      <c r="P1581" s="6">
        <v>0.19</v>
      </c>
      <c r="Q1581" s="6">
        <v>0.2</v>
      </c>
      <c r="R1581" s="6">
        <v>0.22000000000000003</v>
      </c>
    </row>
    <row r="1582" ht="15.75" customHeight="1">
      <c r="A1582" s="3">
        <v>1617.0</v>
      </c>
      <c r="B1582" s="3" t="s">
        <v>2860</v>
      </c>
      <c r="C1582" s="3" t="s">
        <v>3429</v>
      </c>
      <c r="D1582" s="3" t="s">
        <v>3551</v>
      </c>
      <c r="E1582" s="3" t="s">
        <v>3610</v>
      </c>
      <c r="F1582" s="3" t="s">
        <v>3618</v>
      </c>
      <c r="G1582" s="3" t="s">
        <v>22</v>
      </c>
      <c r="H1582" s="3" t="s">
        <v>3551</v>
      </c>
      <c r="I1582" s="3" t="s">
        <v>3612</v>
      </c>
      <c r="J1582" s="3" t="s">
        <v>3619</v>
      </c>
      <c r="K1582" s="3" t="s">
        <v>22</v>
      </c>
      <c r="L1582" s="4">
        <v>0.22</v>
      </c>
      <c r="M1582" s="5">
        <v>0.23</v>
      </c>
      <c r="N1582" s="6">
        <v>0.15</v>
      </c>
      <c r="O1582" s="6">
        <v>0.05000000000000002</v>
      </c>
      <c r="P1582" s="6">
        <v>0.19</v>
      </c>
      <c r="Q1582" s="6">
        <v>0.2</v>
      </c>
      <c r="R1582" s="6">
        <v>0.22000000000000003</v>
      </c>
    </row>
    <row r="1583" ht="15.75" customHeight="1">
      <c r="A1583" s="3">
        <v>1619.0</v>
      </c>
      <c r="B1583" s="3" t="s">
        <v>2860</v>
      </c>
      <c r="C1583" s="3" t="s">
        <v>3429</v>
      </c>
      <c r="D1583" s="3" t="s">
        <v>3551</v>
      </c>
      <c r="E1583" s="3" t="s">
        <v>3620</v>
      </c>
      <c r="F1583" s="3" t="s">
        <v>3621</v>
      </c>
      <c r="G1583" s="3" t="s">
        <v>22</v>
      </c>
      <c r="H1583" s="3" t="s">
        <v>3551</v>
      </c>
      <c r="I1583" s="3" t="s">
        <v>3622</v>
      </c>
      <c r="J1583" s="3" t="s">
        <v>3623</v>
      </c>
      <c r="K1583" s="3" t="s">
        <v>22</v>
      </c>
      <c r="L1583" s="4">
        <v>0.18</v>
      </c>
      <c r="M1583" s="5">
        <v>0.21</v>
      </c>
      <c r="N1583" s="6">
        <v>0.14699999999999996</v>
      </c>
      <c r="O1583" s="6">
        <v>0.05300000000000005</v>
      </c>
      <c r="P1583" s="6">
        <v>0.19</v>
      </c>
      <c r="Q1583" s="6">
        <v>0.2</v>
      </c>
      <c r="R1583" s="6">
        <v>0.22000000000000003</v>
      </c>
    </row>
    <row r="1584" ht="15.75" customHeight="1">
      <c r="A1584" s="3">
        <v>1620.0</v>
      </c>
      <c r="B1584" s="3" t="s">
        <v>2860</v>
      </c>
      <c r="C1584" s="3" t="s">
        <v>3429</v>
      </c>
      <c r="D1584" s="3" t="s">
        <v>3551</v>
      </c>
      <c r="E1584" s="3" t="s">
        <v>3620</v>
      </c>
      <c r="F1584" s="3" t="s">
        <v>3624</v>
      </c>
      <c r="G1584" s="3" t="s">
        <v>22</v>
      </c>
      <c r="H1584" s="3" t="s">
        <v>3551</v>
      </c>
      <c r="I1584" s="3" t="s">
        <v>3622</v>
      </c>
      <c r="J1584" s="3" t="s">
        <v>3625</v>
      </c>
      <c r="K1584" s="3" t="s">
        <v>22</v>
      </c>
      <c r="L1584" s="4">
        <v>0.18</v>
      </c>
      <c r="M1584" s="5">
        <v>0.21</v>
      </c>
      <c r="N1584" s="6">
        <v>0.15</v>
      </c>
      <c r="O1584" s="6">
        <v>0.05000000000000002</v>
      </c>
      <c r="P1584" s="6">
        <v>0.19</v>
      </c>
      <c r="Q1584" s="6">
        <v>0.2</v>
      </c>
      <c r="R1584" s="6">
        <v>0.22000000000000003</v>
      </c>
    </row>
    <row r="1585" ht="15.75" customHeight="1">
      <c r="A1585" s="3">
        <v>1621.0</v>
      </c>
      <c r="B1585" s="3" t="s">
        <v>2860</v>
      </c>
      <c r="C1585" s="3" t="s">
        <v>3429</v>
      </c>
      <c r="D1585" s="3" t="s">
        <v>3551</v>
      </c>
      <c r="E1585" s="3" t="s">
        <v>3620</v>
      </c>
      <c r="F1585" s="3" t="s">
        <v>3626</v>
      </c>
      <c r="G1585" s="3" t="s">
        <v>22</v>
      </c>
      <c r="H1585" s="3" t="s">
        <v>3551</v>
      </c>
      <c r="I1585" s="3" t="s">
        <v>3622</v>
      </c>
      <c r="J1585" s="3" t="s">
        <v>3627</v>
      </c>
      <c r="K1585" s="3" t="s">
        <v>22</v>
      </c>
      <c r="L1585" s="4">
        <v>0.18</v>
      </c>
      <c r="M1585" s="5">
        <v>0.21</v>
      </c>
      <c r="N1585" s="6">
        <v>0.0</v>
      </c>
      <c r="O1585" s="6">
        <v>0.2</v>
      </c>
      <c r="P1585" s="6">
        <v>0.19</v>
      </c>
      <c r="Q1585" s="6">
        <v>0.2</v>
      </c>
      <c r="R1585" s="6">
        <v>0.22000000000000003</v>
      </c>
    </row>
    <row r="1586" ht="15.75" customHeight="1">
      <c r="A1586" s="3">
        <v>1622.0</v>
      </c>
      <c r="B1586" s="3" t="s">
        <v>2860</v>
      </c>
      <c r="C1586" s="3" t="s">
        <v>3429</v>
      </c>
      <c r="D1586" s="3" t="s">
        <v>3551</v>
      </c>
      <c r="E1586" s="3" t="s">
        <v>3620</v>
      </c>
      <c r="F1586" s="3" t="s">
        <v>3628</v>
      </c>
      <c r="G1586" s="3" t="s">
        <v>22</v>
      </c>
      <c r="H1586" s="3" t="s">
        <v>3551</v>
      </c>
      <c r="I1586" s="3" t="s">
        <v>3622</v>
      </c>
      <c r="J1586" s="3" t="s">
        <v>3629</v>
      </c>
      <c r="K1586" s="3" t="s">
        <v>22</v>
      </c>
      <c r="L1586" s="4">
        <v>0.18</v>
      </c>
      <c r="M1586" s="5">
        <v>0.21</v>
      </c>
      <c r="N1586" s="6">
        <v>0.12</v>
      </c>
      <c r="O1586" s="6">
        <v>0.08000000000000002</v>
      </c>
      <c r="P1586" s="6">
        <v>0.19</v>
      </c>
      <c r="Q1586" s="6">
        <v>0.2</v>
      </c>
      <c r="R1586" s="6">
        <v>0.22000000000000003</v>
      </c>
    </row>
    <row r="1587" ht="15.75" customHeight="1">
      <c r="A1587" s="3">
        <v>1624.0</v>
      </c>
      <c r="B1587" s="3" t="s">
        <v>2860</v>
      </c>
      <c r="C1587" s="3" t="s">
        <v>3429</v>
      </c>
      <c r="D1587" s="3" t="s">
        <v>3551</v>
      </c>
      <c r="E1587" s="3" t="s">
        <v>3620</v>
      </c>
      <c r="F1587" s="3" t="s">
        <v>3630</v>
      </c>
      <c r="G1587" s="3" t="s">
        <v>22</v>
      </c>
      <c r="H1587" s="3" t="s">
        <v>3551</v>
      </c>
      <c r="I1587" s="3" t="s">
        <v>3622</v>
      </c>
      <c r="J1587" s="3" t="s">
        <v>3631</v>
      </c>
      <c r="K1587" s="3" t="s">
        <v>22</v>
      </c>
      <c r="L1587" s="4">
        <v>0.18</v>
      </c>
      <c r="M1587" s="5">
        <v>0.21</v>
      </c>
      <c r="N1587" s="6">
        <v>0.15</v>
      </c>
      <c r="O1587" s="6">
        <v>0.05000000000000002</v>
      </c>
      <c r="P1587" s="6">
        <v>0.19</v>
      </c>
      <c r="Q1587" s="6">
        <v>0.2</v>
      </c>
      <c r="R1587" s="6">
        <v>0.22000000000000003</v>
      </c>
    </row>
    <row r="1588" ht="15.75" customHeight="1">
      <c r="A1588" s="3">
        <v>1625.0</v>
      </c>
      <c r="B1588" s="3" t="s">
        <v>2860</v>
      </c>
      <c r="C1588" s="3" t="s">
        <v>3429</v>
      </c>
      <c r="D1588" s="3" t="s">
        <v>3551</v>
      </c>
      <c r="E1588" s="3" t="s">
        <v>3620</v>
      </c>
      <c r="F1588" s="3" t="s">
        <v>3632</v>
      </c>
      <c r="G1588" s="3" t="s">
        <v>22</v>
      </c>
      <c r="H1588" s="3" t="s">
        <v>3551</v>
      </c>
      <c r="I1588" s="3" t="s">
        <v>3622</v>
      </c>
      <c r="J1588" s="3" t="s">
        <v>3633</v>
      </c>
      <c r="K1588" s="3" t="s">
        <v>22</v>
      </c>
      <c r="L1588" s="4">
        <v>0.18</v>
      </c>
      <c r="M1588" s="5">
        <v>0.21</v>
      </c>
      <c r="N1588" s="6">
        <v>0.14699999999999996</v>
      </c>
      <c r="O1588" s="6">
        <v>0.05300000000000005</v>
      </c>
      <c r="P1588" s="6">
        <v>0.19</v>
      </c>
      <c r="Q1588" s="6">
        <v>0.2</v>
      </c>
      <c r="R1588" s="6">
        <v>0.22000000000000003</v>
      </c>
    </row>
    <row r="1589" ht="15.75" customHeight="1">
      <c r="A1589" s="3">
        <v>1626.0</v>
      </c>
      <c r="B1589" s="3" t="s">
        <v>2860</v>
      </c>
      <c r="C1589" s="3" t="s">
        <v>3429</v>
      </c>
      <c r="D1589" s="3" t="s">
        <v>3551</v>
      </c>
      <c r="E1589" s="3" t="s">
        <v>3620</v>
      </c>
      <c r="F1589" s="3" t="s">
        <v>3634</v>
      </c>
      <c r="G1589" s="3" t="s">
        <v>22</v>
      </c>
      <c r="H1589" s="3" t="s">
        <v>3551</v>
      </c>
      <c r="I1589" s="3" t="s">
        <v>3622</v>
      </c>
      <c r="J1589" s="3" t="s">
        <v>3635</v>
      </c>
      <c r="K1589" s="3" t="s">
        <v>22</v>
      </c>
      <c r="L1589" s="4">
        <v>0.18</v>
      </c>
      <c r="M1589" s="5">
        <v>0.21</v>
      </c>
      <c r="N1589" s="6">
        <v>0.15</v>
      </c>
      <c r="O1589" s="6">
        <v>0.05000000000000002</v>
      </c>
      <c r="P1589" s="6">
        <v>0.19</v>
      </c>
      <c r="Q1589" s="6">
        <v>0.2</v>
      </c>
      <c r="R1589" s="6">
        <v>0.22000000000000003</v>
      </c>
    </row>
    <row r="1590" ht="15.75" customHeight="1">
      <c r="A1590" s="3">
        <v>1628.0</v>
      </c>
      <c r="B1590" s="3" t="s">
        <v>2860</v>
      </c>
      <c r="C1590" s="3" t="s">
        <v>3429</v>
      </c>
      <c r="D1590" s="3" t="s">
        <v>3551</v>
      </c>
      <c r="E1590" s="3" t="s">
        <v>3636</v>
      </c>
      <c r="F1590" s="3" t="s">
        <v>3637</v>
      </c>
      <c r="G1590" s="3" t="s">
        <v>22</v>
      </c>
      <c r="H1590" s="3" t="s">
        <v>3551</v>
      </c>
      <c r="I1590" s="3" t="s">
        <v>3638</v>
      </c>
      <c r="J1590" s="3" t="s">
        <v>3639</v>
      </c>
      <c r="K1590" s="3" t="s">
        <v>22</v>
      </c>
      <c r="L1590" s="4">
        <v>0.2</v>
      </c>
      <c r="M1590" s="5">
        <v>0.23</v>
      </c>
      <c r="N1590" s="6">
        <v>0.15</v>
      </c>
      <c r="O1590" s="6">
        <v>0.03</v>
      </c>
      <c r="P1590" s="6">
        <v>0.16999999999999998</v>
      </c>
      <c r="Q1590" s="6">
        <v>0.18</v>
      </c>
      <c r="R1590" s="6">
        <v>0.198</v>
      </c>
    </row>
    <row r="1591" ht="15.75" customHeight="1">
      <c r="A1591" s="3">
        <v>1629.0</v>
      </c>
      <c r="B1591" s="3" t="s">
        <v>2860</v>
      </c>
      <c r="C1591" s="3" t="s">
        <v>3429</v>
      </c>
      <c r="D1591" s="3" t="s">
        <v>3551</v>
      </c>
      <c r="E1591" s="3" t="s">
        <v>3636</v>
      </c>
      <c r="F1591" s="3" t="s">
        <v>3640</v>
      </c>
      <c r="G1591" s="3" t="s">
        <v>22</v>
      </c>
      <c r="H1591" s="3" t="s">
        <v>3551</v>
      </c>
      <c r="I1591" s="3" t="s">
        <v>3638</v>
      </c>
      <c r="J1591" s="3" t="s">
        <v>3641</v>
      </c>
      <c r="K1591" s="3" t="s">
        <v>22</v>
      </c>
      <c r="L1591" s="4">
        <v>0.2</v>
      </c>
      <c r="M1591" s="5">
        <v>0.23</v>
      </c>
      <c r="N1591" s="6">
        <v>0.15</v>
      </c>
      <c r="O1591" s="6">
        <v>0.03</v>
      </c>
      <c r="P1591" s="6">
        <v>0.16999999999999998</v>
      </c>
      <c r="Q1591" s="6">
        <v>0.18</v>
      </c>
      <c r="R1591" s="6">
        <v>0.198</v>
      </c>
    </row>
    <row r="1592" ht="15.75" customHeight="1">
      <c r="A1592" s="3">
        <v>1630.0</v>
      </c>
      <c r="B1592" s="3" t="s">
        <v>2860</v>
      </c>
      <c r="C1592" s="3" t="s">
        <v>3429</v>
      </c>
      <c r="D1592" s="3" t="s">
        <v>3551</v>
      </c>
      <c r="E1592" s="3" t="s">
        <v>3636</v>
      </c>
      <c r="F1592" s="3" t="s">
        <v>3642</v>
      </c>
      <c r="G1592" s="3" t="s">
        <v>22</v>
      </c>
      <c r="H1592" s="3" t="s">
        <v>3551</v>
      </c>
      <c r="I1592" s="3" t="s">
        <v>3638</v>
      </c>
      <c r="J1592" s="3" t="s">
        <v>3643</v>
      </c>
      <c r="K1592" s="3" t="s">
        <v>22</v>
      </c>
      <c r="L1592" s="4">
        <v>0.2</v>
      </c>
      <c r="M1592" s="5">
        <v>0.23</v>
      </c>
      <c r="N1592" s="6">
        <v>0.15</v>
      </c>
      <c r="O1592" s="6">
        <v>0.03</v>
      </c>
      <c r="P1592" s="6">
        <v>0.16999999999999998</v>
      </c>
      <c r="Q1592" s="6">
        <v>0.18</v>
      </c>
      <c r="R1592" s="6">
        <v>0.198</v>
      </c>
    </row>
    <row r="1593" ht="15.75" customHeight="1">
      <c r="A1593" s="3">
        <v>1633.0</v>
      </c>
      <c r="B1593" s="3" t="s">
        <v>2860</v>
      </c>
      <c r="C1593" s="3" t="s">
        <v>3429</v>
      </c>
      <c r="D1593" s="3" t="s">
        <v>3551</v>
      </c>
      <c r="E1593" s="3" t="s">
        <v>3636</v>
      </c>
      <c r="F1593" s="3" t="s">
        <v>3644</v>
      </c>
      <c r="G1593" s="3" t="s">
        <v>22</v>
      </c>
      <c r="H1593" s="3" t="s">
        <v>3551</v>
      </c>
      <c r="I1593" s="3" t="s">
        <v>3638</v>
      </c>
      <c r="J1593" s="3" t="s">
        <v>3645</v>
      </c>
      <c r="K1593" s="3" t="s">
        <v>22</v>
      </c>
      <c r="L1593" s="4">
        <v>0.2</v>
      </c>
      <c r="M1593" s="5">
        <v>0.23</v>
      </c>
      <c r="N1593" s="6">
        <v>0.15</v>
      </c>
      <c r="O1593" s="6">
        <v>0.03</v>
      </c>
      <c r="P1593" s="6">
        <v>0.16999999999999998</v>
      </c>
      <c r="Q1593" s="6">
        <v>0.18</v>
      </c>
      <c r="R1593" s="6">
        <v>0.198</v>
      </c>
    </row>
    <row r="1594" ht="15.75" customHeight="1">
      <c r="A1594" s="3">
        <v>1638.0</v>
      </c>
      <c r="B1594" s="3" t="s">
        <v>2860</v>
      </c>
      <c r="C1594" s="3" t="s">
        <v>3429</v>
      </c>
      <c r="D1594" s="3" t="s">
        <v>3551</v>
      </c>
      <c r="E1594" s="3" t="s">
        <v>3636</v>
      </c>
      <c r="F1594" s="3" t="s">
        <v>3646</v>
      </c>
      <c r="G1594" s="3" t="s">
        <v>22</v>
      </c>
      <c r="H1594" s="3" t="s">
        <v>3551</v>
      </c>
      <c r="I1594" s="3" t="s">
        <v>3638</v>
      </c>
      <c r="J1594" s="3" t="s">
        <v>3647</v>
      </c>
      <c r="K1594" s="3" t="s">
        <v>22</v>
      </c>
      <c r="L1594" s="4">
        <v>0.16</v>
      </c>
      <c r="M1594" s="5">
        <v>0.18</v>
      </c>
      <c r="N1594" s="6">
        <v>0.15</v>
      </c>
      <c r="O1594" s="6">
        <v>0.03</v>
      </c>
      <c r="P1594" s="6">
        <v>0.16999999999999998</v>
      </c>
      <c r="Q1594" s="6">
        <v>0.18</v>
      </c>
      <c r="R1594" s="6">
        <v>0.198</v>
      </c>
    </row>
    <row r="1595" ht="15.75" customHeight="1">
      <c r="A1595" s="3">
        <v>1639.0</v>
      </c>
      <c r="B1595" s="3" t="s">
        <v>2860</v>
      </c>
      <c r="C1595" s="3" t="s">
        <v>3429</v>
      </c>
      <c r="D1595" s="3" t="s">
        <v>3551</v>
      </c>
      <c r="E1595" s="3" t="s">
        <v>3636</v>
      </c>
      <c r="F1595" s="3" t="s">
        <v>3648</v>
      </c>
      <c r="G1595" s="3" t="s">
        <v>22</v>
      </c>
      <c r="H1595" s="3" t="s">
        <v>3551</v>
      </c>
      <c r="I1595" s="3" t="s">
        <v>3638</v>
      </c>
      <c r="J1595" s="3" t="s">
        <v>3649</v>
      </c>
      <c r="K1595" s="3" t="s">
        <v>22</v>
      </c>
      <c r="L1595" s="4">
        <v>0.16</v>
      </c>
      <c r="M1595" s="5">
        <v>0.18</v>
      </c>
      <c r="N1595" s="6">
        <v>0.15</v>
      </c>
      <c r="O1595" s="6">
        <v>0.03</v>
      </c>
      <c r="P1595" s="6">
        <v>0.16999999999999998</v>
      </c>
      <c r="Q1595" s="6">
        <v>0.18</v>
      </c>
      <c r="R1595" s="6">
        <v>0.198</v>
      </c>
    </row>
    <row r="1596" ht="15.75" customHeight="1">
      <c r="A1596" s="3">
        <v>1654.0</v>
      </c>
      <c r="B1596" s="3" t="s">
        <v>2860</v>
      </c>
      <c r="C1596" s="3" t="s">
        <v>3429</v>
      </c>
      <c r="D1596" s="3" t="s">
        <v>3551</v>
      </c>
      <c r="E1596" s="3" t="s">
        <v>3650</v>
      </c>
      <c r="F1596" s="3" t="s">
        <v>3651</v>
      </c>
      <c r="G1596" s="3" t="s">
        <v>22</v>
      </c>
      <c r="H1596" s="3" t="s">
        <v>3551</v>
      </c>
      <c r="I1596" s="3" t="s">
        <v>3652</v>
      </c>
      <c r="J1596" s="3" t="s">
        <v>3653</v>
      </c>
      <c r="K1596" s="3" t="s">
        <v>22</v>
      </c>
      <c r="L1596" s="4">
        <v>0.18</v>
      </c>
      <c r="M1596" s="5">
        <v>0.21</v>
      </c>
      <c r="N1596" s="6">
        <v>0.15</v>
      </c>
      <c r="O1596" s="6">
        <v>0.03</v>
      </c>
      <c r="P1596" s="6">
        <v>0.16999999999999998</v>
      </c>
      <c r="Q1596" s="6">
        <v>0.18</v>
      </c>
      <c r="R1596" s="6">
        <v>0.198</v>
      </c>
    </row>
    <row r="1597" ht="15.75" customHeight="1">
      <c r="A1597" s="3">
        <v>1655.0</v>
      </c>
      <c r="B1597" s="3" t="s">
        <v>2860</v>
      </c>
      <c r="C1597" s="3" t="s">
        <v>3429</v>
      </c>
      <c r="D1597" s="3" t="s">
        <v>3551</v>
      </c>
      <c r="E1597" s="3" t="s">
        <v>3650</v>
      </c>
      <c r="F1597" s="3" t="s">
        <v>3654</v>
      </c>
      <c r="G1597" s="3" t="s">
        <v>22</v>
      </c>
      <c r="H1597" s="3" t="s">
        <v>3551</v>
      </c>
      <c r="I1597" s="3" t="s">
        <v>3652</v>
      </c>
      <c r="J1597" s="3" t="s">
        <v>3655</v>
      </c>
      <c r="K1597" s="3" t="s">
        <v>22</v>
      </c>
      <c r="L1597" s="4">
        <v>0.18</v>
      </c>
      <c r="M1597" s="5">
        <v>0.21</v>
      </c>
      <c r="N1597" s="6">
        <v>0.15</v>
      </c>
      <c r="O1597" s="6">
        <v>0.03</v>
      </c>
      <c r="P1597" s="6">
        <v>0.16999999999999998</v>
      </c>
      <c r="Q1597" s="6">
        <v>0.18</v>
      </c>
      <c r="R1597" s="6">
        <v>0.198</v>
      </c>
    </row>
    <row r="1598" ht="15.75" customHeight="1">
      <c r="A1598" s="3">
        <v>1657.0</v>
      </c>
      <c r="B1598" s="3" t="s">
        <v>2860</v>
      </c>
      <c r="C1598" s="3" t="s">
        <v>3429</v>
      </c>
      <c r="D1598" s="3" t="s">
        <v>3551</v>
      </c>
      <c r="E1598" s="3" t="s">
        <v>3552</v>
      </c>
      <c r="F1598" s="3" t="s">
        <v>3656</v>
      </c>
      <c r="G1598" s="3" t="s">
        <v>22</v>
      </c>
      <c r="H1598" s="3" t="s">
        <v>3551</v>
      </c>
      <c r="I1598" s="3" t="s">
        <v>3554</v>
      </c>
      <c r="J1598" s="3" t="s">
        <v>3657</v>
      </c>
      <c r="K1598" s="3" t="s">
        <v>22</v>
      </c>
      <c r="L1598" s="4">
        <v>0.18</v>
      </c>
      <c r="M1598" s="5">
        <v>0.21</v>
      </c>
      <c r="N1598" s="6">
        <v>0.15</v>
      </c>
      <c r="O1598" s="6">
        <v>0.03</v>
      </c>
      <c r="P1598" s="6">
        <v>0.16999999999999998</v>
      </c>
      <c r="Q1598" s="6">
        <v>0.18</v>
      </c>
      <c r="R1598" s="6">
        <v>0.198</v>
      </c>
    </row>
    <row r="1599" ht="15.75" customHeight="1">
      <c r="A1599" s="3">
        <v>1658.0</v>
      </c>
      <c r="B1599" s="3" t="s">
        <v>2860</v>
      </c>
      <c r="C1599" s="3" t="s">
        <v>3429</v>
      </c>
      <c r="D1599" s="3" t="s">
        <v>3551</v>
      </c>
      <c r="E1599" s="3" t="s">
        <v>3552</v>
      </c>
      <c r="F1599" s="3" t="s">
        <v>3658</v>
      </c>
      <c r="G1599" s="3" t="s">
        <v>22</v>
      </c>
      <c r="H1599" s="3" t="s">
        <v>3551</v>
      </c>
      <c r="I1599" s="3" t="s">
        <v>3554</v>
      </c>
      <c r="J1599" s="3" t="s">
        <v>3659</v>
      </c>
      <c r="K1599" s="3" t="s">
        <v>22</v>
      </c>
      <c r="L1599" s="4">
        <v>0.18</v>
      </c>
      <c r="M1599" s="5">
        <v>0.21</v>
      </c>
      <c r="N1599" s="6">
        <v>0.15</v>
      </c>
      <c r="O1599" s="6">
        <v>0.03</v>
      </c>
      <c r="P1599" s="6">
        <v>0.16999999999999998</v>
      </c>
      <c r="Q1599" s="6">
        <v>0.18</v>
      </c>
      <c r="R1599" s="6">
        <v>0.198</v>
      </c>
    </row>
    <row r="1600" ht="15.75" customHeight="1">
      <c r="A1600" s="3">
        <v>1659.0</v>
      </c>
      <c r="B1600" s="3" t="s">
        <v>2860</v>
      </c>
      <c r="C1600" s="3" t="s">
        <v>3429</v>
      </c>
      <c r="D1600" s="3" t="s">
        <v>3551</v>
      </c>
      <c r="E1600" s="3" t="s">
        <v>3552</v>
      </c>
      <c r="F1600" s="3" t="s">
        <v>3660</v>
      </c>
      <c r="G1600" s="3" t="s">
        <v>22</v>
      </c>
      <c r="H1600" s="3" t="s">
        <v>3551</v>
      </c>
      <c r="I1600" s="3" t="s">
        <v>3554</v>
      </c>
      <c r="J1600" s="3" t="s">
        <v>3661</v>
      </c>
      <c r="K1600" s="3" t="s">
        <v>22</v>
      </c>
      <c r="L1600" s="4">
        <v>0.18</v>
      </c>
      <c r="M1600" s="5">
        <v>0.21</v>
      </c>
      <c r="N1600" s="6">
        <v>0.15</v>
      </c>
      <c r="O1600" s="6">
        <v>0.03</v>
      </c>
      <c r="P1600" s="6">
        <v>0.16999999999999998</v>
      </c>
      <c r="Q1600" s="6">
        <v>0.18</v>
      </c>
      <c r="R1600" s="6">
        <v>0.198</v>
      </c>
    </row>
    <row r="1601" ht="15.75" customHeight="1">
      <c r="A1601" s="3">
        <v>1660.0</v>
      </c>
      <c r="B1601" s="3" t="s">
        <v>2860</v>
      </c>
      <c r="C1601" s="3" t="s">
        <v>3429</v>
      </c>
      <c r="D1601" s="3" t="s">
        <v>3551</v>
      </c>
      <c r="E1601" s="3" t="s">
        <v>3662</v>
      </c>
      <c r="F1601" s="3" t="s">
        <v>3663</v>
      </c>
      <c r="G1601" s="3" t="s">
        <v>22</v>
      </c>
      <c r="H1601" s="3" t="s">
        <v>3551</v>
      </c>
      <c r="I1601" s="3" t="s">
        <v>3664</v>
      </c>
      <c r="J1601" s="3" t="s">
        <v>3665</v>
      </c>
      <c r="K1601" s="3" t="s">
        <v>22</v>
      </c>
      <c r="L1601" s="4">
        <v>0.18</v>
      </c>
      <c r="M1601" s="5">
        <v>0.21</v>
      </c>
      <c r="N1601" s="6">
        <v>0.15</v>
      </c>
      <c r="O1601" s="6">
        <v>0.03</v>
      </c>
      <c r="P1601" s="6">
        <v>0.16999999999999998</v>
      </c>
      <c r="Q1601" s="6">
        <v>0.18</v>
      </c>
      <c r="R1601" s="6">
        <v>0.198</v>
      </c>
    </row>
    <row r="1602" ht="15.75" customHeight="1">
      <c r="A1602" s="3">
        <v>1778.0</v>
      </c>
      <c r="B1602" s="3" t="s">
        <v>2860</v>
      </c>
      <c r="C1602" s="3" t="s">
        <v>3429</v>
      </c>
      <c r="D1602" s="3" t="s">
        <v>3551</v>
      </c>
      <c r="E1602" s="3" t="s">
        <v>3560</v>
      </c>
      <c r="F1602" s="3" t="s">
        <v>3666</v>
      </c>
      <c r="G1602" s="3" t="s">
        <v>22</v>
      </c>
      <c r="H1602" s="3" t="s">
        <v>3551</v>
      </c>
      <c r="I1602" s="3" t="s">
        <v>3562</v>
      </c>
      <c r="J1602" s="3" t="s">
        <v>3667</v>
      </c>
      <c r="K1602" s="3" t="s">
        <v>22</v>
      </c>
      <c r="L1602" s="4">
        <v>0.18</v>
      </c>
      <c r="M1602" s="5">
        <v>0.21</v>
      </c>
      <c r="N1602" s="6">
        <v>0.15</v>
      </c>
      <c r="O1602" s="6">
        <v>0.03</v>
      </c>
      <c r="P1602" s="6">
        <v>0.16999999999999998</v>
      </c>
      <c r="Q1602" s="6">
        <v>0.18</v>
      </c>
      <c r="R1602" s="6">
        <v>0.198</v>
      </c>
    </row>
    <row r="1603" ht="15.75" customHeight="1">
      <c r="A1603" s="3">
        <v>2125.0</v>
      </c>
      <c r="B1603" s="3" t="s">
        <v>2860</v>
      </c>
      <c r="C1603" s="3" t="s">
        <v>3429</v>
      </c>
      <c r="D1603" s="3" t="s">
        <v>3551</v>
      </c>
      <c r="E1603" s="3" t="s">
        <v>3566</v>
      </c>
      <c r="F1603" s="3" t="s">
        <v>3668</v>
      </c>
      <c r="G1603" s="3" t="s">
        <v>22</v>
      </c>
      <c r="H1603" s="3" t="s">
        <v>3551</v>
      </c>
      <c r="I1603" s="3" t="s">
        <v>3568</v>
      </c>
      <c r="J1603" s="3" t="s">
        <v>3669</v>
      </c>
      <c r="K1603" s="3" t="s">
        <v>22</v>
      </c>
      <c r="L1603" s="4">
        <v>0.2</v>
      </c>
      <c r="M1603" s="5">
        <v>0.23</v>
      </c>
      <c r="N1603" s="6">
        <v>0.15</v>
      </c>
      <c r="O1603" s="6">
        <v>0.03</v>
      </c>
      <c r="P1603" s="6">
        <v>0.16999999999999998</v>
      </c>
      <c r="Q1603" s="6">
        <v>0.18</v>
      </c>
      <c r="R1603" s="6">
        <v>0.198</v>
      </c>
    </row>
    <row r="1604" ht="15.75" customHeight="1">
      <c r="A1604" s="3">
        <v>2235.0</v>
      </c>
      <c r="B1604" s="3" t="s">
        <v>2860</v>
      </c>
      <c r="C1604" s="3" t="s">
        <v>3429</v>
      </c>
      <c r="D1604" s="3" t="s">
        <v>3551</v>
      </c>
      <c r="E1604" s="3" t="s">
        <v>3566</v>
      </c>
      <c r="F1604" s="3" t="s">
        <v>3670</v>
      </c>
      <c r="G1604" s="3" t="s">
        <v>22</v>
      </c>
      <c r="H1604" s="3" t="s">
        <v>3551</v>
      </c>
      <c r="I1604" s="3" t="s">
        <v>3568</v>
      </c>
      <c r="J1604" s="3" t="s">
        <v>3671</v>
      </c>
      <c r="K1604" s="3" t="s">
        <v>22</v>
      </c>
      <c r="L1604" s="4">
        <v>0.2</v>
      </c>
      <c r="M1604" s="5">
        <v>0.23</v>
      </c>
      <c r="N1604" s="6">
        <v>0.15</v>
      </c>
      <c r="O1604" s="6">
        <v>0.03</v>
      </c>
      <c r="P1604" s="6">
        <v>0.16999999999999998</v>
      </c>
      <c r="Q1604" s="6">
        <v>0.18</v>
      </c>
      <c r="R1604" s="6">
        <v>0.198</v>
      </c>
    </row>
    <row r="1605" ht="15.75" customHeight="1">
      <c r="A1605" s="3">
        <v>2251.0</v>
      </c>
      <c r="B1605" s="3" t="s">
        <v>2860</v>
      </c>
      <c r="C1605" s="3" t="s">
        <v>3429</v>
      </c>
      <c r="D1605" s="3" t="s">
        <v>3551</v>
      </c>
      <c r="E1605" s="3" t="s">
        <v>3672</v>
      </c>
      <c r="F1605" s="3" t="s">
        <v>3673</v>
      </c>
      <c r="G1605" s="3" t="s">
        <v>22</v>
      </c>
      <c r="H1605" s="3" t="s">
        <v>3551</v>
      </c>
      <c r="I1605" s="3" t="s">
        <v>3674</v>
      </c>
      <c r="J1605" s="3" t="s">
        <v>3675</v>
      </c>
      <c r="K1605" s="3" t="s">
        <v>22</v>
      </c>
      <c r="L1605" s="4">
        <v>0.18</v>
      </c>
      <c r="M1605" s="5">
        <v>0.21</v>
      </c>
      <c r="N1605" s="6">
        <v>0.15</v>
      </c>
      <c r="O1605" s="6">
        <v>0.03</v>
      </c>
      <c r="P1605" s="6">
        <v>0.16999999999999998</v>
      </c>
      <c r="Q1605" s="6">
        <v>0.18</v>
      </c>
      <c r="R1605" s="6">
        <v>0.198</v>
      </c>
    </row>
    <row r="1606" ht="15.75" customHeight="1">
      <c r="A1606" s="3">
        <v>2252.0</v>
      </c>
      <c r="B1606" s="3" t="s">
        <v>2860</v>
      </c>
      <c r="C1606" s="3" t="s">
        <v>3429</v>
      </c>
      <c r="D1606" s="3" t="s">
        <v>3551</v>
      </c>
      <c r="E1606" s="3" t="s">
        <v>3672</v>
      </c>
      <c r="F1606" s="3" t="s">
        <v>3676</v>
      </c>
      <c r="G1606" s="3" t="s">
        <v>22</v>
      </c>
      <c r="H1606" s="3" t="s">
        <v>3551</v>
      </c>
      <c r="I1606" s="3" t="s">
        <v>3674</v>
      </c>
      <c r="J1606" s="3" t="s">
        <v>3677</v>
      </c>
      <c r="K1606" s="3" t="s">
        <v>22</v>
      </c>
      <c r="L1606" s="4">
        <v>0.18</v>
      </c>
      <c r="M1606" s="5">
        <v>0.21</v>
      </c>
      <c r="N1606" s="6">
        <v>0.15</v>
      </c>
      <c r="O1606" s="6">
        <v>0.05000000000000002</v>
      </c>
      <c r="P1606" s="6">
        <v>0.19</v>
      </c>
      <c r="Q1606" s="6">
        <v>0.2</v>
      </c>
      <c r="R1606" s="6">
        <v>0.22000000000000003</v>
      </c>
    </row>
    <row r="1607" ht="15.75" customHeight="1">
      <c r="A1607" s="3">
        <v>2253.0</v>
      </c>
      <c r="B1607" s="3" t="s">
        <v>2860</v>
      </c>
      <c r="C1607" s="3" t="s">
        <v>3429</v>
      </c>
      <c r="D1607" s="3" t="s">
        <v>3551</v>
      </c>
      <c r="E1607" s="3" t="s">
        <v>3672</v>
      </c>
      <c r="F1607" s="3" t="s">
        <v>3678</v>
      </c>
      <c r="G1607" s="3" t="s">
        <v>22</v>
      </c>
      <c r="H1607" s="3" t="s">
        <v>3551</v>
      </c>
      <c r="I1607" s="3" t="s">
        <v>3674</v>
      </c>
      <c r="J1607" s="3" t="s">
        <v>3679</v>
      </c>
      <c r="K1607" s="3" t="s">
        <v>22</v>
      </c>
      <c r="L1607" s="4">
        <v>0.18</v>
      </c>
      <c r="M1607" s="5">
        <v>0.21</v>
      </c>
      <c r="N1607" s="6">
        <v>0.15</v>
      </c>
      <c r="O1607" s="6">
        <v>0.05000000000000002</v>
      </c>
      <c r="P1607" s="6">
        <v>0.19</v>
      </c>
      <c r="Q1607" s="6">
        <v>0.2</v>
      </c>
      <c r="R1607" s="6">
        <v>0.22000000000000003</v>
      </c>
    </row>
    <row r="1608" ht="15.75" customHeight="1">
      <c r="A1608" s="3">
        <v>2274.0</v>
      </c>
      <c r="B1608" s="3" t="s">
        <v>2860</v>
      </c>
      <c r="C1608" s="3" t="s">
        <v>3429</v>
      </c>
      <c r="D1608" s="3" t="s">
        <v>3551</v>
      </c>
      <c r="E1608" s="3" t="s">
        <v>3672</v>
      </c>
      <c r="F1608" s="3" t="s">
        <v>3680</v>
      </c>
      <c r="G1608" s="3" t="s">
        <v>22</v>
      </c>
      <c r="H1608" s="3" t="s">
        <v>3551</v>
      </c>
      <c r="I1608" s="3" t="s">
        <v>3674</v>
      </c>
      <c r="J1608" s="3" t="s">
        <v>3681</v>
      </c>
      <c r="K1608" s="3" t="s">
        <v>22</v>
      </c>
      <c r="L1608" s="4">
        <v>0.18</v>
      </c>
      <c r="M1608" s="5">
        <v>0.21</v>
      </c>
      <c r="N1608" s="6">
        <v>0.15</v>
      </c>
      <c r="O1608" s="6">
        <v>0.03</v>
      </c>
      <c r="P1608" s="6">
        <v>0.16999999999999998</v>
      </c>
      <c r="Q1608" s="6">
        <v>0.18</v>
      </c>
      <c r="R1608" s="6">
        <v>0.198</v>
      </c>
    </row>
    <row r="1609" ht="15.75" customHeight="1">
      <c r="A1609" s="3">
        <v>2603.0</v>
      </c>
      <c r="B1609" s="3" t="s">
        <v>2860</v>
      </c>
      <c r="C1609" s="3" t="s">
        <v>3429</v>
      </c>
      <c r="D1609" s="3" t="s">
        <v>3551</v>
      </c>
      <c r="E1609" s="3" t="s">
        <v>3672</v>
      </c>
      <c r="F1609" s="3" t="s">
        <v>3682</v>
      </c>
      <c r="G1609" s="3" t="s">
        <v>22</v>
      </c>
      <c r="H1609" s="3" t="s">
        <v>3551</v>
      </c>
      <c r="I1609" s="3" t="s">
        <v>3674</v>
      </c>
      <c r="J1609" s="3" t="s">
        <v>3683</v>
      </c>
      <c r="K1609" s="3" t="s">
        <v>22</v>
      </c>
      <c r="L1609" s="4">
        <v>0.18</v>
      </c>
      <c r="M1609" s="5">
        <v>0.21</v>
      </c>
      <c r="N1609" s="6">
        <v>0.15</v>
      </c>
      <c r="O1609" s="6">
        <v>0.05000000000000002</v>
      </c>
      <c r="P1609" s="6">
        <v>0.19</v>
      </c>
      <c r="Q1609" s="6">
        <v>0.2</v>
      </c>
      <c r="R1609" s="6">
        <v>0.22000000000000003</v>
      </c>
    </row>
    <row r="1610" ht="15.75" customHeight="1">
      <c r="A1610" s="3">
        <v>2646.0</v>
      </c>
      <c r="B1610" s="3" t="s">
        <v>2860</v>
      </c>
      <c r="C1610" s="3" t="s">
        <v>3429</v>
      </c>
      <c r="D1610" s="3" t="s">
        <v>3551</v>
      </c>
      <c r="E1610" s="3" t="s">
        <v>3566</v>
      </c>
      <c r="F1610" s="3" t="s">
        <v>3684</v>
      </c>
      <c r="G1610" s="3" t="s">
        <v>22</v>
      </c>
      <c r="H1610" s="3" t="s">
        <v>3551</v>
      </c>
      <c r="I1610" s="3" t="s">
        <v>3568</v>
      </c>
      <c r="J1610" s="3" t="s">
        <v>3685</v>
      </c>
      <c r="K1610" s="3" t="s">
        <v>22</v>
      </c>
      <c r="L1610" s="4">
        <v>0.2</v>
      </c>
      <c r="M1610" s="5">
        <v>0.23</v>
      </c>
      <c r="N1610" s="6">
        <v>0.14888888888888907</v>
      </c>
      <c r="O1610" s="6">
        <v>0.031111111111110923</v>
      </c>
      <c r="P1610" s="6">
        <v>0.16999999999999998</v>
      </c>
      <c r="Q1610" s="6">
        <v>0.18</v>
      </c>
      <c r="R1610" s="6">
        <v>0.198</v>
      </c>
    </row>
    <row r="1611" ht="15.75" customHeight="1">
      <c r="A1611" s="3">
        <v>2657.0</v>
      </c>
      <c r="B1611" s="3" t="s">
        <v>2860</v>
      </c>
      <c r="C1611" s="3" t="s">
        <v>3429</v>
      </c>
      <c r="D1611" s="3" t="s">
        <v>3551</v>
      </c>
      <c r="E1611" s="3" t="s">
        <v>3566</v>
      </c>
      <c r="F1611" s="3" t="s">
        <v>3686</v>
      </c>
      <c r="G1611" s="3" t="s">
        <v>22</v>
      </c>
      <c r="H1611" s="3" t="s">
        <v>3551</v>
      </c>
      <c r="I1611" s="3" t="s">
        <v>3568</v>
      </c>
      <c r="J1611" s="3" t="s">
        <v>3687</v>
      </c>
      <c r="K1611" s="3" t="s">
        <v>22</v>
      </c>
      <c r="L1611" s="4">
        <v>0.2</v>
      </c>
      <c r="M1611" s="5">
        <v>0.23</v>
      </c>
      <c r="N1611" s="6">
        <v>0.14888888888888907</v>
      </c>
      <c r="O1611" s="6">
        <v>0.031111111111110923</v>
      </c>
      <c r="P1611" s="6">
        <v>0.16999999999999998</v>
      </c>
      <c r="Q1611" s="6">
        <v>0.18</v>
      </c>
      <c r="R1611" s="6">
        <v>0.198</v>
      </c>
    </row>
    <row r="1612" ht="15.75" customHeight="1">
      <c r="A1612" s="3">
        <v>2658.0</v>
      </c>
      <c r="B1612" s="3" t="s">
        <v>2860</v>
      </c>
      <c r="C1612" s="3" t="s">
        <v>3429</v>
      </c>
      <c r="D1612" s="3" t="s">
        <v>3551</v>
      </c>
      <c r="E1612" s="3" t="s">
        <v>3566</v>
      </c>
      <c r="F1612" s="3" t="s">
        <v>3688</v>
      </c>
      <c r="G1612" s="3" t="s">
        <v>22</v>
      </c>
      <c r="H1612" s="3" t="s">
        <v>3551</v>
      </c>
      <c r="I1612" s="3" t="s">
        <v>3568</v>
      </c>
      <c r="J1612" s="3" t="s">
        <v>3689</v>
      </c>
      <c r="K1612" s="3" t="s">
        <v>22</v>
      </c>
      <c r="L1612" s="4">
        <v>0.2</v>
      </c>
      <c r="M1612" s="5">
        <v>0.23</v>
      </c>
      <c r="N1612" s="6">
        <v>0.15</v>
      </c>
      <c r="O1612" s="6">
        <v>0.03</v>
      </c>
      <c r="P1612" s="6">
        <v>0.16999999999999998</v>
      </c>
      <c r="Q1612" s="6">
        <v>0.18</v>
      </c>
      <c r="R1612" s="6">
        <v>0.198</v>
      </c>
    </row>
    <row r="1613" ht="15.75" customHeight="1">
      <c r="A1613" s="3">
        <v>2740.0</v>
      </c>
      <c r="B1613" s="3" t="s">
        <v>2860</v>
      </c>
      <c r="C1613" s="3" t="s">
        <v>3429</v>
      </c>
      <c r="D1613" s="3" t="s">
        <v>3551</v>
      </c>
      <c r="E1613" s="3" t="s">
        <v>3566</v>
      </c>
      <c r="F1613" s="3" t="s">
        <v>3690</v>
      </c>
      <c r="G1613" s="3" t="s">
        <v>22</v>
      </c>
      <c r="H1613" s="3" t="s">
        <v>3551</v>
      </c>
      <c r="I1613" s="3" t="s">
        <v>3568</v>
      </c>
      <c r="J1613" s="3" t="s">
        <v>3691</v>
      </c>
      <c r="K1613" s="3" t="s">
        <v>22</v>
      </c>
      <c r="L1613" s="4">
        <v>0.2</v>
      </c>
      <c r="M1613" s="5">
        <v>0.23</v>
      </c>
      <c r="N1613" s="6">
        <v>0.15</v>
      </c>
      <c r="O1613" s="6">
        <v>0.03</v>
      </c>
      <c r="P1613" s="6">
        <v>0.16999999999999998</v>
      </c>
      <c r="Q1613" s="6">
        <v>0.18</v>
      </c>
      <c r="R1613" s="6">
        <v>0.198</v>
      </c>
    </row>
    <row r="1614" ht="15.75" customHeight="1">
      <c r="A1614" s="3">
        <v>2741.0</v>
      </c>
      <c r="B1614" s="3" t="s">
        <v>2860</v>
      </c>
      <c r="C1614" s="3" t="s">
        <v>3429</v>
      </c>
      <c r="D1614" s="3" t="s">
        <v>3551</v>
      </c>
      <c r="E1614" s="3" t="s">
        <v>3566</v>
      </c>
      <c r="F1614" s="3" t="s">
        <v>3692</v>
      </c>
      <c r="G1614" s="3" t="s">
        <v>22</v>
      </c>
      <c r="H1614" s="3" t="s">
        <v>3551</v>
      </c>
      <c r="I1614" s="3" t="s">
        <v>3568</v>
      </c>
      <c r="J1614" s="3" t="s">
        <v>3693</v>
      </c>
      <c r="K1614" s="3" t="s">
        <v>22</v>
      </c>
      <c r="L1614" s="4">
        <v>0.2</v>
      </c>
      <c r="M1614" s="5">
        <v>0.23</v>
      </c>
      <c r="N1614" s="6">
        <v>0.15</v>
      </c>
      <c r="O1614" s="6">
        <v>0.03</v>
      </c>
      <c r="P1614" s="6">
        <v>0.16999999999999998</v>
      </c>
      <c r="Q1614" s="6">
        <v>0.18</v>
      </c>
      <c r="R1614" s="6">
        <v>0.198</v>
      </c>
    </row>
    <row r="1615" ht="15.75" customHeight="1">
      <c r="A1615" s="3">
        <v>3047.0</v>
      </c>
      <c r="B1615" s="3" t="s">
        <v>2860</v>
      </c>
      <c r="C1615" s="3" t="s">
        <v>3429</v>
      </c>
      <c r="D1615" s="3" t="s">
        <v>3551</v>
      </c>
      <c r="E1615" s="3" t="s">
        <v>3636</v>
      </c>
      <c r="F1615" s="3" t="s">
        <v>3694</v>
      </c>
      <c r="G1615" s="3" t="s">
        <v>22</v>
      </c>
      <c r="H1615" s="3" t="s">
        <v>3551</v>
      </c>
      <c r="I1615" s="3" t="s">
        <v>3638</v>
      </c>
      <c r="J1615" s="3" t="s">
        <v>3695</v>
      </c>
      <c r="K1615" s="3" t="s">
        <v>22</v>
      </c>
      <c r="L1615" s="4">
        <v>0.18</v>
      </c>
      <c r="M1615" s="5">
        <v>0.21</v>
      </c>
      <c r="N1615" s="6">
        <v>0.15</v>
      </c>
      <c r="O1615" s="6">
        <v>0.010000000000000009</v>
      </c>
      <c r="P1615" s="6">
        <v>0.15</v>
      </c>
      <c r="Q1615" s="6">
        <v>0.15</v>
      </c>
      <c r="R1615" s="6">
        <v>0.17600000000000002</v>
      </c>
    </row>
    <row r="1616" ht="15.75" customHeight="1">
      <c r="A1616" s="3">
        <v>3049.0</v>
      </c>
      <c r="B1616" s="3" t="s">
        <v>2860</v>
      </c>
      <c r="C1616" s="3" t="s">
        <v>3429</v>
      </c>
      <c r="D1616" s="3" t="s">
        <v>3551</v>
      </c>
      <c r="E1616" s="3" t="s">
        <v>3636</v>
      </c>
      <c r="F1616" s="3" t="s">
        <v>3696</v>
      </c>
      <c r="G1616" s="3" t="s">
        <v>22</v>
      </c>
      <c r="H1616" s="3" t="s">
        <v>3551</v>
      </c>
      <c r="I1616" s="3" t="s">
        <v>3638</v>
      </c>
      <c r="J1616" s="3" t="s">
        <v>3697</v>
      </c>
      <c r="K1616" s="3" t="s">
        <v>22</v>
      </c>
      <c r="L1616" s="4">
        <v>0.18</v>
      </c>
      <c r="M1616" s="5">
        <v>0.21</v>
      </c>
      <c r="N1616" s="6">
        <v>0.15</v>
      </c>
      <c r="O1616" s="6">
        <v>0.03</v>
      </c>
      <c r="P1616" s="6">
        <v>0.16999999999999998</v>
      </c>
      <c r="Q1616" s="6">
        <v>0.18</v>
      </c>
      <c r="R1616" s="6">
        <v>0.198</v>
      </c>
    </row>
    <row r="1617" ht="15.75" customHeight="1">
      <c r="A1617" s="3">
        <v>3066.0</v>
      </c>
      <c r="B1617" s="3" t="s">
        <v>2860</v>
      </c>
      <c r="C1617" s="3" t="s">
        <v>3429</v>
      </c>
      <c r="D1617" s="3" t="s">
        <v>3551</v>
      </c>
      <c r="E1617" s="3" t="s">
        <v>3566</v>
      </c>
      <c r="F1617" s="3" t="s">
        <v>3698</v>
      </c>
      <c r="G1617" s="3" t="s">
        <v>22</v>
      </c>
      <c r="H1617" s="3" t="s">
        <v>3551</v>
      </c>
      <c r="I1617" s="3" t="s">
        <v>3568</v>
      </c>
      <c r="J1617" s="3" t="s">
        <v>3699</v>
      </c>
      <c r="K1617" s="3" t="s">
        <v>22</v>
      </c>
      <c r="L1617" s="4">
        <v>0.2</v>
      </c>
      <c r="M1617" s="5">
        <v>0.23</v>
      </c>
      <c r="N1617" s="6">
        <v>0.15</v>
      </c>
      <c r="O1617" s="6">
        <v>0.03</v>
      </c>
      <c r="P1617" s="6">
        <v>0.16999999999999998</v>
      </c>
      <c r="Q1617" s="6">
        <v>0.18</v>
      </c>
      <c r="R1617" s="6">
        <v>0.198</v>
      </c>
    </row>
    <row r="1618" ht="15.75" customHeight="1">
      <c r="A1618" s="3">
        <v>3071.0</v>
      </c>
      <c r="B1618" s="3" t="s">
        <v>2860</v>
      </c>
      <c r="C1618" s="3" t="s">
        <v>3429</v>
      </c>
      <c r="D1618" s="3" t="s">
        <v>3551</v>
      </c>
      <c r="E1618" s="3" t="s">
        <v>3566</v>
      </c>
      <c r="F1618" s="3" t="s">
        <v>3700</v>
      </c>
      <c r="G1618" s="3" t="s">
        <v>22</v>
      </c>
      <c r="H1618" s="3" t="s">
        <v>3551</v>
      </c>
      <c r="I1618" s="3" t="s">
        <v>3568</v>
      </c>
      <c r="J1618" s="3" t="s">
        <v>3701</v>
      </c>
      <c r="K1618" s="3" t="s">
        <v>22</v>
      </c>
      <c r="L1618" s="4">
        <v>0.2</v>
      </c>
      <c r="M1618" s="5">
        <v>0.23</v>
      </c>
      <c r="N1618" s="6">
        <v>0.15</v>
      </c>
      <c r="O1618" s="6">
        <v>0.05000000000000002</v>
      </c>
      <c r="P1618" s="6">
        <v>0.19</v>
      </c>
      <c r="Q1618" s="6">
        <v>0.2</v>
      </c>
      <c r="R1618" s="6">
        <v>0.22000000000000003</v>
      </c>
    </row>
    <row r="1619" ht="15.75" customHeight="1">
      <c r="A1619" s="3">
        <v>3073.0</v>
      </c>
      <c r="B1619" s="3" t="s">
        <v>2860</v>
      </c>
      <c r="C1619" s="3" t="s">
        <v>3429</v>
      </c>
      <c r="D1619" s="3" t="s">
        <v>3551</v>
      </c>
      <c r="E1619" s="3" t="s">
        <v>3566</v>
      </c>
      <c r="F1619" s="3" t="s">
        <v>3702</v>
      </c>
      <c r="G1619" s="3" t="s">
        <v>22</v>
      </c>
      <c r="H1619" s="3" t="s">
        <v>3551</v>
      </c>
      <c r="I1619" s="3" t="s">
        <v>3568</v>
      </c>
      <c r="J1619" s="3" t="s">
        <v>3703</v>
      </c>
      <c r="K1619" s="3" t="s">
        <v>22</v>
      </c>
      <c r="L1619" s="4">
        <v>0.2</v>
      </c>
      <c r="M1619" s="5">
        <v>0.23</v>
      </c>
      <c r="N1619" s="6">
        <v>0.15</v>
      </c>
      <c r="O1619" s="6" t="s">
        <v>27</v>
      </c>
      <c r="P1619" s="6">
        <v>0.15</v>
      </c>
      <c r="Q1619" s="6">
        <v>0.15</v>
      </c>
      <c r="R1619" s="6">
        <v>0.15</v>
      </c>
    </row>
    <row r="1620" ht="15.75" customHeight="1">
      <c r="A1620" s="3">
        <v>3074.0</v>
      </c>
      <c r="B1620" s="3" t="s">
        <v>2860</v>
      </c>
      <c r="C1620" s="3" t="s">
        <v>3429</v>
      </c>
      <c r="D1620" s="3" t="s">
        <v>3551</v>
      </c>
      <c r="E1620" s="3" t="s">
        <v>3566</v>
      </c>
      <c r="F1620" s="3" t="s">
        <v>3704</v>
      </c>
      <c r="G1620" s="3" t="s">
        <v>22</v>
      </c>
      <c r="H1620" s="3" t="s">
        <v>3551</v>
      </c>
      <c r="I1620" s="3" t="s">
        <v>3568</v>
      </c>
      <c r="J1620" s="3" t="s">
        <v>3669</v>
      </c>
      <c r="K1620" s="3" t="s">
        <v>22</v>
      </c>
      <c r="L1620" s="4">
        <v>0.2</v>
      </c>
      <c r="M1620" s="5">
        <v>0.23</v>
      </c>
      <c r="N1620" s="6">
        <v>0.15</v>
      </c>
      <c r="O1620" s="6">
        <v>0.010000000000000009</v>
      </c>
      <c r="P1620" s="6">
        <v>0.15</v>
      </c>
      <c r="Q1620" s="6">
        <v>0.15</v>
      </c>
      <c r="R1620" s="6">
        <v>0.17600000000000002</v>
      </c>
    </row>
    <row r="1621" ht="15.75" customHeight="1">
      <c r="A1621" s="3">
        <v>3075.0</v>
      </c>
      <c r="B1621" s="3" t="s">
        <v>2860</v>
      </c>
      <c r="C1621" s="3" t="s">
        <v>3429</v>
      </c>
      <c r="D1621" s="3" t="s">
        <v>3551</v>
      </c>
      <c r="E1621" s="3" t="s">
        <v>3566</v>
      </c>
      <c r="F1621" s="3" t="s">
        <v>3705</v>
      </c>
      <c r="G1621" s="3" t="s">
        <v>22</v>
      </c>
      <c r="H1621" s="3" t="s">
        <v>3551</v>
      </c>
      <c r="I1621" s="3" t="s">
        <v>3568</v>
      </c>
      <c r="J1621" s="3" t="s">
        <v>3706</v>
      </c>
      <c r="K1621" s="3" t="s">
        <v>22</v>
      </c>
      <c r="L1621" s="4">
        <v>0.2</v>
      </c>
      <c r="M1621" s="5">
        <v>0.23</v>
      </c>
      <c r="N1621" s="6">
        <v>0.15</v>
      </c>
      <c r="O1621" s="6">
        <v>0.010000000000000009</v>
      </c>
      <c r="P1621" s="6">
        <v>0.15</v>
      </c>
      <c r="Q1621" s="6">
        <v>0.15</v>
      </c>
      <c r="R1621" s="6">
        <v>0.17600000000000002</v>
      </c>
    </row>
    <row r="1622" ht="15.75" customHeight="1">
      <c r="A1622" s="3">
        <v>3077.0</v>
      </c>
      <c r="B1622" s="3" t="s">
        <v>2860</v>
      </c>
      <c r="C1622" s="3" t="s">
        <v>3429</v>
      </c>
      <c r="D1622" s="3" t="s">
        <v>3551</v>
      </c>
      <c r="E1622" s="3" t="s">
        <v>3566</v>
      </c>
      <c r="F1622" s="3" t="s">
        <v>3707</v>
      </c>
      <c r="G1622" s="3" t="s">
        <v>22</v>
      </c>
      <c r="H1622" s="3" t="s">
        <v>3551</v>
      </c>
      <c r="I1622" s="3" t="s">
        <v>3568</v>
      </c>
      <c r="J1622" s="3" t="s">
        <v>3708</v>
      </c>
      <c r="K1622" s="3" t="s">
        <v>22</v>
      </c>
      <c r="L1622" s="4">
        <v>0.2</v>
      </c>
      <c r="M1622" s="5">
        <v>0.23</v>
      </c>
      <c r="N1622" s="6">
        <v>0.15</v>
      </c>
      <c r="O1622" s="6">
        <v>0.010000000000000009</v>
      </c>
      <c r="P1622" s="6">
        <v>0.15</v>
      </c>
      <c r="Q1622" s="6">
        <v>0.15</v>
      </c>
      <c r="R1622" s="6">
        <v>0.17600000000000002</v>
      </c>
    </row>
    <row r="1623" ht="15.75" customHeight="1">
      <c r="A1623" s="3">
        <v>3078.0</v>
      </c>
      <c r="B1623" s="3" t="s">
        <v>2860</v>
      </c>
      <c r="C1623" s="3" t="s">
        <v>3429</v>
      </c>
      <c r="D1623" s="3" t="s">
        <v>3551</v>
      </c>
      <c r="E1623" s="3" t="s">
        <v>3709</v>
      </c>
      <c r="F1623" s="3" t="s">
        <v>3710</v>
      </c>
      <c r="G1623" s="3" t="s">
        <v>3711</v>
      </c>
      <c r="H1623" s="3" t="s">
        <v>3551</v>
      </c>
      <c r="I1623" s="3" t="s">
        <v>3712</v>
      </c>
      <c r="J1623" s="3" t="s">
        <v>3587</v>
      </c>
      <c r="K1623" s="3" t="s">
        <v>3713</v>
      </c>
      <c r="L1623" s="4">
        <v>0.2</v>
      </c>
      <c r="M1623" s="5">
        <v>0.23</v>
      </c>
      <c r="N1623" s="6">
        <v>0.15</v>
      </c>
      <c r="O1623" s="6">
        <v>0.010000000000000009</v>
      </c>
      <c r="P1623" s="6">
        <v>0.15</v>
      </c>
      <c r="Q1623" s="6">
        <v>0.15</v>
      </c>
      <c r="R1623" s="6">
        <v>0.17600000000000002</v>
      </c>
    </row>
    <row r="1624" ht="15.75" customHeight="1">
      <c r="A1624" s="3">
        <v>3082.0</v>
      </c>
      <c r="B1624" s="3" t="s">
        <v>2860</v>
      </c>
      <c r="C1624" s="3" t="s">
        <v>3429</v>
      </c>
      <c r="D1624" s="3" t="s">
        <v>3551</v>
      </c>
      <c r="E1624" s="3" t="s">
        <v>3584</v>
      </c>
      <c r="F1624" s="3" t="s">
        <v>3714</v>
      </c>
      <c r="G1624" s="3" t="s">
        <v>22</v>
      </c>
      <c r="H1624" s="3" t="s">
        <v>3551</v>
      </c>
      <c r="I1624" s="3" t="s">
        <v>3586</v>
      </c>
      <c r="J1624" s="3" t="s">
        <v>3715</v>
      </c>
      <c r="K1624" s="3" t="s">
        <v>22</v>
      </c>
      <c r="L1624" s="4">
        <v>0.2</v>
      </c>
      <c r="M1624" s="5">
        <v>0.23</v>
      </c>
      <c r="N1624" s="6">
        <v>0.15</v>
      </c>
      <c r="O1624" s="6">
        <v>0.010000000000000009</v>
      </c>
      <c r="P1624" s="6">
        <v>0.15</v>
      </c>
      <c r="Q1624" s="6">
        <v>0.15</v>
      </c>
      <c r="R1624" s="6">
        <v>0.17600000000000002</v>
      </c>
    </row>
    <row r="1625" ht="15.75" customHeight="1">
      <c r="A1625" s="3">
        <v>3084.0</v>
      </c>
      <c r="B1625" s="3" t="s">
        <v>2860</v>
      </c>
      <c r="C1625" s="3" t="s">
        <v>3429</v>
      </c>
      <c r="D1625" s="3" t="s">
        <v>3551</v>
      </c>
      <c r="E1625" s="3" t="s">
        <v>3709</v>
      </c>
      <c r="F1625" s="3" t="s">
        <v>3710</v>
      </c>
      <c r="G1625" s="3" t="s">
        <v>3716</v>
      </c>
      <c r="H1625" s="3" t="s">
        <v>3551</v>
      </c>
      <c r="I1625" s="3" t="s">
        <v>3712</v>
      </c>
      <c r="J1625" s="3" t="s">
        <v>3587</v>
      </c>
      <c r="K1625" s="3" t="s">
        <v>3717</v>
      </c>
      <c r="L1625" s="4">
        <v>0.2</v>
      </c>
      <c r="M1625" s="5">
        <v>0.23</v>
      </c>
      <c r="N1625" s="6">
        <v>0.15</v>
      </c>
      <c r="O1625" s="6" t="s">
        <v>27</v>
      </c>
      <c r="P1625" s="6">
        <v>0.15</v>
      </c>
      <c r="Q1625" s="6">
        <v>0.15</v>
      </c>
      <c r="R1625" s="6">
        <v>0.15</v>
      </c>
    </row>
    <row r="1626" ht="15.75" customHeight="1">
      <c r="A1626" s="3">
        <v>3085.0</v>
      </c>
      <c r="B1626" s="3" t="s">
        <v>2860</v>
      </c>
      <c r="C1626" s="3" t="s">
        <v>3429</v>
      </c>
      <c r="D1626" s="3" t="s">
        <v>3551</v>
      </c>
      <c r="E1626" s="3" t="s">
        <v>3709</v>
      </c>
      <c r="F1626" s="3" t="s">
        <v>3710</v>
      </c>
      <c r="G1626" s="3" t="s">
        <v>3718</v>
      </c>
      <c r="H1626" s="3" t="s">
        <v>3551</v>
      </c>
      <c r="I1626" s="3" t="s">
        <v>3712</v>
      </c>
      <c r="J1626" s="3" t="s">
        <v>3587</v>
      </c>
      <c r="K1626" s="3" t="s">
        <v>3719</v>
      </c>
      <c r="L1626" s="4">
        <v>0.2</v>
      </c>
      <c r="M1626" s="5">
        <v>0.23</v>
      </c>
      <c r="N1626" s="6">
        <v>0.15</v>
      </c>
      <c r="O1626" s="6">
        <v>0.05000000000000002</v>
      </c>
      <c r="P1626" s="6">
        <v>0.19</v>
      </c>
      <c r="Q1626" s="6">
        <v>0.2</v>
      </c>
      <c r="R1626" s="6">
        <v>0.22000000000000003</v>
      </c>
    </row>
    <row r="1627" ht="15.75" customHeight="1">
      <c r="A1627" s="3">
        <v>3166.0</v>
      </c>
      <c r="B1627" s="3" t="s">
        <v>2860</v>
      </c>
      <c r="C1627" s="3" t="s">
        <v>3429</v>
      </c>
      <c r="D1627" s="3" t="s">
        <v>3551</v>
      </c>
      <c r="E1627" s="3" t="s">
        <v>3720</v>
      </c>
      <c r="F1627" s="3" t="s">
        <v>3721</v>
      </c>
      <c r="G1627" s="3" t="s">
        <v>3722</v>
      </c>
      <c r="H1627" s="3" t="s">
        <v>3551</v>
      </c>
      <c r="I1627" s="3" t="s">
        <v>3723</v>
      </c>
      <c r="J1627" s="3" t="s">
        <v>3724</v>
      </c>
      <c r="K1627" s="3" t="s">
        <v>3725</v>
      </c>
      <c r="L1627" s="4">
        <v>0.18</v>
      </c>
      <c r="M1627" s="5">
        <v>0.21</v>
      </c>
      <c r="N1627" s="6">
        <v>0.15</v>
      </c>
      <c r="O1627" s="6">
        <v>0.03</v>
      </c>
      <c r="P1627" s="6">
        <v>0.16999999999999998</v>
      </c>
      <c r="Q1627" s="6">
        <v>0.18</v>
      </c>
      <c r="R1627" s="6">
        <v>0.198</v>
      </c>
    </row>
    <row r="1628" ht="15.75" customHeight="1">
      <c r="A1628" s="3">
        <v>3167.0</v>
      </c>
      <c r="B1628" s="3" t="s">
        <v>2860</v>
      </c>
      <c r="C1628" s="3" t="s">
        <v>3429</v>
      </c>
      <c r="D1628" s="3" t="s">
        <v>3551</v>
      </c>
      <c r="E1628" s="3" t="s">
        <v>3720</v>
      </c>
      <c r="F1628" s="3" t="s">
        <v>3721</v>
      </c>
      <c r="G1628" s="3" t="s">
        <v>3726</v>
      </c>
      <c r="H1628" s="3" t="s">
        <v>3551</v>
      </c>
      <c r="I1628" s="3" t="s">
        <v>3723</v>
      </c>
      <c r="J1628" s="3" t="s">
        <v>3724</v>
      </c>
      <c r="K1628" s="3" t="s">
        <v>3727</v>
      </c>
      <c r="L1628" s="4">
        <v>0.18</v>
      </c>
      <c r="M1628" s="5">
        <v>0.21</v>
      </c>
      <c r="N1628" s="6">
        <v>0.15</v>
      </c>
      <c r="O1628" s="6">
        <v>0.05000000000000002</v>
      </c>
      <c r="P1628" s="6">
        <v>0.19</v>
      </c>
      <c r="Q1628" s="6">
        <v>0.2</v>
      </c>
      <c r="R1628" s="6">
        <v>0.22000000000000003</v>
      </c>
    </row>
    <row r="1629" ht="15.75" customHeight="1">
      <c r="A1629" s="3">
        <v>3168.0</v>
      </c>
      <c r="B1629" s="3" t="s">
        <v>2860</v>
      </c>
      <c r="C1629" s="3" t="s">
        <v>3429</v>
      </c>
      <c r="D1629" s="3" t="s">
        <v>3551</v>
      </c>
      <c r="E1629" s="3" t="s">
        <v>3720</v>
      </c>
      <c r="F1629" s="3" t="s">
        <v>3721</v>
      </c>
      <c r="G1629" s="3" t="s">
        <v>3728</v>
      </c>
      <c r="H1629" s="3" t="s">
        <v>3551</v>
      </c>
      <c r="I1629" s="3" t="s">
        <v>3723</v>
      </c>
      <c r="J1629" s="3" t="s">
        <v>3724</v>
      </c>
      <c r="K1629" s="3" t="s">
        <v>3729</v>
      </c>
      <c r="L1629" s="4">
        <v>0.18</v>
      </c>
      <c r="M1629" s="5">
        <v>0.21</v>
      </c>
      <c r="N1629" s="6">
        <v>0.15</v>
      </c>
      <c r="O1629" s="6">
        <v>0.03</v>
      </c>
      <c r="P1629" s="6">
        <v>0.16999999999999998</v>
      </c>
      <c r="Q1629" s="6">
        <v>0.18</v>
      </c>
      <c r="R1629" s="6">
        <v>0.198</v>
      </c>
    </row>
    <row r="1630" ht="15.75" customHeight="1">
      <c r="A1630" s="3">
        <v>3173.0</v>
      </c>
      <c r="B1630" s="3" t="s">
        <v>2860</v>
      </c>
      <c r="C1630" s="3" t="s">
        <v>3429</v>
      </c>
      <c r="D1630" s="3" t="s">
        <v>3551</v>
      </c>
      <c r="E1630" s="3" t="s">
        <v>3720</v>
      </c>
      <c r="F1630" s="3" t="s">
        <v>3721</v>
      </c>
      <c r="G1630" s="3" t="s">
        <v>3730</v>
      </c>
      <c r="H1630" s="3" t="s">
        <v>3551</v>
      </c>
      <c r="I1630" s="3" t="s">
        <v>3723</v>
      </c>
      <c r="J1630" s="3" t="s">
        <v>3724</v>
      </c>
      <c r="K1630" s="3" t="s">
        <v>3731</v>
      </c>
      <c r="L1630" s="4">
        <v>0.18</v>
      </c>
      <c r="M1630" s="5">
        <v>0.21</v>
      </c>
      <c r="N1630" s="6">
        <v>0.15</v>
      </c>
      <c r="O1630" s="6">
        <v>0.05000000000000002</v>
      </c>
      <c r="P1630" s="6">
        <v>0.19</v>
      </c>
      <c r="Q1630" s="6">
        <v>0.2</v>
      </c>
      <c r="R1630" s="6">
        <v>0.22000000000000003</v>
      </c>
    </row>
    <row r="1631" ht="15.75" customHeight="1">
      <c r="A1631" s="3">
        <v>3174.0</v>
      </c>
      <c r="B1631" s="3" t="s">
        <v>2860</v>
      </c>
      <c r="C1631" s="3" t="s">
        <v>3429</v>
      </c>
      <c r="D1631" s="3" t="s">
        <v>3551</v>
      </c>
      <c r="E1631" s="3" t="s">
        <v>3720</v>
      </c>
      <c r="F1631" s="3" t="s">
        <v>3732</v>
      </c>
      <c r="G1631" s="3" t="s">
        <v>3733</v>
      </c>
      <c r="H1631" s="3" t="s">
        <v>3551</v>
      </c>
      <c r="I1631" s="3" t="s">
        <v>3723</v>
      </c>
      <c r="J1631" s="3" t="s">
        <v>3734</v>
      </c>
      <c r="K1631" s="3" t="s">
        <v>3735</v>
      </c>
      <c r="L1631" s="4">
        <v>0.18</v>
      </c>
      <c r="M1631" s="5">
        <v>0.21</v>
      </c>
      <c r="N1631" s="6">
        <v>0.15</v>
      </c>
      <c r="O1631" s="6">
        <v>0.05000000000000002</v>
      </c>
      <c r="P1631" s="6">
        <v>0.19</v>
      </c>
      <c r="Q1631" s="6">
        <v>0.2</v>
      </c>
      <c r="R1631" s="6">
        <v>0.22000000000000003</v>
      </c>
    </row>
    <row r="1632" ht="15.75" customHeight="1">
      <c r="A1632" s="3">
        <v>3176.0</v>
      </c>
      <c r="B1632" s="3" t="s">
        <v>2860</v>
      </c>
      <c r="C1632" s="3" t="s">
        <v>3429</v>
      </c>
      <c r="D1632" s="3" t="s">
        <v>3551</v>
      </c>
      <c r="E1632" s="3" t="s">
        <v>3720</v>
      </c>
      <c r="F1632" s="3" t="s">
        <v>3732</v>
      </c>
      <c r="G1632" s="3" t="s">
        <v>3736</v>
      </c>
      <c r="H1632" s="3" t="s">
        <v>3551</v>
      </c>
      <c r="I1632" s="3" t="s">
        <v>3723</v>
      </c>
      <c r="J1632" s="3" t="s">
        <v>3734</v>
      </c>
      <c r="K1632" s="3" t="s">
        <v>3737</v>
      </c>
      <c r="L1632" s="4">
        <v>0.18</v>
      </c>
      <c r="M1632" s="5">
        <v>0.21</v>
      </c>
      <c r="N1632" s="6">
        <v>0.15</v>
      </c>
      <c r="O1632" s="6">
        <v>0.03</v>
      </c>
      <c r="P1632" s="6">
        <v>0.16999999999999998</v>
      </c>
      <c r="Q1632" s="6">
        <v>0.18</v>
      </c>
      <c r="R1632" s="6">
        <v>0.198</v>
      </c>
    </row>
    <row r="1633" ht="15.75" customHeight="1">
      <c r="A1633" s="3">
        <v>3179.0</v>
      </c>
      <c r="B1633" s="3" t="s">
        <v>2860</v>
      </c>
      <c r="C1633" s="3" t="s">
        <v>3429</v>
      </c>
      <c r="D1633" s="3" t="s">
        <v>3551</v>
      </c>
      <c r="E1633" s="3" t="s">
        <v>3720</v>
      </c>
      <c r="F1633" s="3" t="s">
        <v>3738</v>
      </c>
      <c r="G1633" s="3" t="s">
        <v>3739</v>
      </c>
      <c r="H1633" s="3" t="s">
        <v>3551</v>
      </c>
      <c r="I1633" s="3" t="s">
        <v>3723</v>
      </c>
      <c r="J1633" s="3" t="s">
        <v>3740</v>
      </c>
      <c r="K1633" s="3" t="s">
        <v>3741</v>
      </c>
      <c r="L1633" s="4">
        <v>0.18</v>
      </c>
      <c r="M1633" s="5">
        <v>0.21</v>
      </c>
      <c r="N1633" s="6">
        <v>0.15</v>
      </c>
      <c r="O1633" s="6">
        <v>0.03</v>
      </c>
      <c r="P1633" s="6">
        <v>0.16999999999999998</v>
      </c>
      <c r="Q1633" s="6">
        <v>0.18</v>
      </c>
      <c r="R1633" s="6">
        <v>0.198</v>
      </c>
    </row>
    <row r="1634" ht="15.75" customHeight="1">
      <c r="A1634" s="3">
        <v>3184.0</v>
      </c>
      <c r="B1634" s="3" t="s">
        <v>2860</v>
      </c>
      <c r="C1634" s="3" t="s">
        <v>3429</v>
      </c>
      <c r="D1634" s="3" t="s">
        <v>3551</v>
      </c>
      <c r="E1634" s="3" t="s">
        <v>3720</v>
      </c>
      <c r="F1634" s="3" t="s">
        <v>3738</v>
      </c>
      <c r="G1634" s="3" t="s">
        <v>3742</v>
      </c>
      <c r="H1634" s="3" t="s">
        <v>3551</v>
      </c>
      <c r="I1634" s="3" t="s">
        <v>3723</v>
      </c>
      <c r="J1634" s="3" t="s">
        <v>3740</v>
      </c>
      <c r="K1634" s="3" t="s">
        <v>3743</v>
      </c>
      <c r="L1634" s="4">
        <v>0.18</v>
      </c>
      <c r="M1634" s="5">
        <v>0.21</v>
      </c>
      <c r="N1634" s="6">
        <v>0.15</v>
      </c>
      <c r="O1634" s="6" t="s">
        <v>27</v>
      </c>
      <c r="P1634" s="6">
        <v>0.15</v>
      </c>
      <c r="Q1634" s="6">
        <v>0.15</v>
      </c>
      <c r="R1634" s="6">
        <v>0.15</v>
      </c>
    </row>
    <row r="1635" ht="15.75" customHeight="1">
      <c r="A1635" s="3">
        <v>3191.0</v>
      </c>
      <c r="B1635" s="3" t="s">
        <v>2860</v>
      </c>
      <c r="C1635" s="3" t="s">
        <v>3429</v>
      </c>
      <c r="D1635" s="3" t="s">
        <v>3551</v>
      </c>
      <c r="E1635" s="3" t="s">
        <v>3720</v>
      </c>
      <c r="F1635" s="3" t="s">
        <v>3744</v>
      </c>
      <c r="G1635" s="3" t="s">
        <v>3745</v>
      </c>
      <c r="H1635" s="3" t="s">
        <v>3551</v>
      </c>
      <c r="I1635" s="3" t="s">
        <v>3723</v>
      </c>
      <c r="J1635" s="3" t="s">
        <v>3746</v>
      </c>
      <c r="K1635" s="3" t="s">
        <v>3747</v>
      </c>
      <c r="L1635" s="4">
        <v>0.18</v>
      </c>
      <c r="M1635" s="5">
        <v>0.21</v>
      </c>
      <c r="N1635" s="6">
        <v>0.15</v>
      </c>
      <c r="O1635" s="6">
        <v>0.010000000000000009</v>
      </c>
      <c r="P1635" s="6">
        <v>0.15</v>
      </c>
      <c r="Q1635" s="6">
        <v>0.15</v>
      </c>
      <c r="R1635" s="6">
        <v>0.17600000000000002</v>
      </c>
    </row>
    <row r="1636" ht="15.75" customHeight="1">
      <c r="A1636" s="3">
        <v>3193.0</v>
      </c>
      <c r="B1636" s="3" t="s">
        <v>2860</v>
      </c>
      <c r="C1636" s="3" t="s">
        <v>3429</v>
      </c>
      <c r="D1636" s="3" t="s">
        <v>3551</v>
      </c>
      <c r="E1636" s="3" t="s">
        <v>3720</v>
      </c>
      <c r="F1636" s="3" t="s">
        <v>3744</v>
      </c>
      <c r="G1636" s="3" t="s">
        <v>3748</v>
      </c>
      <c r="H1636" s="3" t="s">
        <v>3551</v>
      </c>
      <c r="I1636" s="3" t="s">
        <v>3723</v>
      </c>
      <c r="J1636" s="3" t="s">
        <v>3746</v>
      </c>
      <c r="K1636" s="3" t="s">
        <v>3749</v>
      </c>
      <c r="L1636" s="4">
        <v>0.18</v>
      </c>
      <c r="M1636" s="5">
        <v>0.21</v>
      </c>
      <c r="N1636" s="6">
        <v>0.15</v>
      </c>
      <c r="O1636" s="6">
        <v>0.03</v>
      </c>
      <c r="P1636" s="6">
        <v>0.16999999999999998</v>
      </c>
      <c r="Q1636" s="6">
        <v>0.18</v>
      </c>
      <c r="R1636" s="6">
        <v>0.198</v>
      </c>
    </row>
    <row r="1637" ht="15.75" customHeight="1">
      <c r="A1637" s="3">
        <v>3197.0</v>
      </c>
      <c r="B1637" s="3" t="s">
        <v>2860</v>
      </c>
      <c r="C1637" s="3" t="s">
        <v>3429</v>
      </c>
      <c r="D1637" s="3" t="s">
        <v>3551</v>
      </c>
      <c r="E1637" s="3" t="s">
        <v>3560</v>
      </c>
      <c r="F1637" s="3" t="s">
        <v>3750</v>
      </c>
      <c r="G1637" s="3" t="s">
        <v>22</v>
      </c>
      <c r="H1637" s="3" t="s">
        <v>3551</v>
      </c>
      <c r="I1637" s="3" t="s">
        <v>3562</v>
      </c>
      <c r="J1637" s="3" t="s">
        <v>3562</v>
      </c>
      <c r="K1637" s="3" t="s">
        <v>22</v>
      </c>
      <c r="L1637" s="4">
        <v>0.18</v>
      </c>
      <c r="M1637" s="5">
        <v>0.21</v>
      </c>
      <c r="N1637" s="6">
        <v>0.15</v>
      </c>
      <c r="O1637" s="6">
        <v>0.03</v>
      </c>
      <c r="P1637" s="6">
        <v>0.16999999999999998</v>
      </c>
      <c r="Q1637" s="6">
        <v>0.18</v>
      </c>
      <c r="R1637" s="6">
        <v>0.198</v>
      </c>
    </row>
    <row r="1638" ht="15.75" customHeight="1">
      <c r="A1638" s="3">
        <v>3200.0</v>
      </c>
      <c r="B1638" s="3" t="s">
        <v>2860</v>
      </c>
      <c r="C1638" s="3" t="s">
        <v>3429</v>
      </c>
      <c r="D1638" s="3" t="s">
        <v>3551</v>
      </c>
      <c r="E1638" s="3" t="s">
        <v>3560</v>
      </c>
      <c r="F1638" s="3" t="s">
        <v>3751</v>
      </c>
      <c r="G1638" s="3" t="s">
        <v>22</v>
      </c>
      <c r="H1638" s="3" t="s">
        <v>3551</v>
      </c>
      <c r="I1638" s="3" t="s">
        <v>3562</v>
      </c>
      <c r="J1638" s="3" t="s">
        <v>3752</v>
      </c>
      <c r="K1638" s="3" t="s">
        <v>22</v>
      </c>
      <c r="L1638" s="4">
        <v>0.18</v>
      </c>
      <c r="M1638" s="5">
        <v>0.21</v>
      </c>
      <c r="N1638" s="6">
        <v>0.15</v>
      </c>
      <c r="O1638" s="6" t="s">
        <v>27</v>
      </c>
      <c r="P1638" s="6">
        <v>0.15</v>
      </c>
      <c r="Q1638" s="6">
        <v>0.15</v>
      </c>
      <c r="R1638" s="6">
        <v>0.15</v>
      </c>
    </row>
    <row r="1639" ht="15.75" customHeight="1">
      <c r="A1639" s="3">
        <v>3201.0</v>
      </c>
      <c r="B1639" s="3" t="s">
        <v>2860</v>
      </c>
      <c r="C1639" s="3" t="s">
        <v>3429</v>
      </c>
      <c r="D1639" s="3" t="s">
        <v>3551</v>
      </c>
      <c r="E1639" s="3" t="s">
        <v>3560</v>
      </c>
      <c r="F1639" s="3" t="s">
        <v>3753</v>
      </c>
      <c r="G1639" s="3" t="s">
        <v>22</v>
      </c>
      <c r="H1639" s="3" t="s">
        <v>3551</v>
      </c>
      <c r="I1639" s="3" t="s">
        <v>3562</v>
      </c>
      <c r="J1639" s="3" t="s">
        <v>3754</v>
      </c>
      <c r="K1639" s="3" t="s">
        <v>22</v>
      </c>
      <c r="L1639" s="4">
        <v>0.18</v>
      </c>
      <c r="M1639" s="5">
        <v>0.21</v>
      </c>
      <c r="N1639" s="6">
        <v>0.15</v>
      </c>
      <c r="O1639" s="6">
        <v>0.03</v>
      </c>
      <c r="P1639" s="6">
        <v>0.16999999999999998</v>
      </c>
      <c r="Q1639" s="6">
        <v>0.18</v>
      </c>
      <c r="R1639" s="6">
        <v>0.198</v>
      </c>
    </row>
    <row r="1640" ht="15.75" customHeight="1">
      <c r="A1640" s="3">
        <v>3205.0</v>
      </c>
      <c r="B1640" s="3" t="s">
        <v>2860</v>
      </c>
      <c r="C1640" s="3" t="s">
        <v>3429</v>
      </c>
      <c r="D1640" s="3" t="s">
        <v>3551</v>
      </c>
      <c r="E1640" s="3" t="s">
        <v>3560</v>
      </c>
      <c r="F1640" s="3" t="s">
        <v>3755</v>
      </c>
      <c r="G1640" s="3" t="s">
        <v>22</v>
      </c>
      <c r="H1640" s="3" t="s">
        <v>3551</v>
      </c>
      <c r="I1640" s="3" t="s">
        <v>3562</v>
      </c>
      <c r="J1640" s="3" t="s">
        <v>3756</v>
      </c>
      <c r="K1640" s="3" t="s">
        <v>22</v>
      </c>
      <c r="L1640" s="4">
        <v>0.18</v>
      </c>
      <c r="M1640" s="5">
        <v>0.21</v>
      </c>
      <c r="N1640" s="6">
        <v>0.15</v>
      </c>
      <c r="O1640" s="6">
        <v>0.05000000000000002</v>
      </c>
      <c r="P1640" s="6">
        <v>0.19</v>
      </c>
      <c r="Q1640" s="6">
        <v>0.2</v>
      </c>
      <c r="R1640" s="6">
        <v>0.22000000000000003</v>
      </c>
    </row>
    <row r="1641" ht="15.75" customHeight="1">
      <c r="A1641" s="3">
        <v>3207.0</v>
      </c>
      <c r="B1641" s="3" t="s">
        <v>2860</v>
      </c>
      <c r="C1641" s="3" t="s">
        <v>3429</v>
      </c>
      <c r="D1641" s="3" t="s">
        <v>3551</v>
      </c>
      <c r="E1641" s="3" t="s">
        <v>3560</v>
      </c>
      <c r="F1641" s="3" t="s">
        <v>3757</v>
      </c>
      <c r="G1641" s="3" t="s">
        <v>22</v>
      </c>
      <c r="H1641" s="3" t="s">
        <v>3551</v>
      </c>
      <c r="I1641" s="3" t="s">
        <v>3562</v>
      </c>
      <c r="J1641" s="3" t="s">
        <v>3758</v>
      </c>
      <c r="K1641" s="3" t="s">
        <v>22</v>
      </c>
      <c r="L1641" s="4">
        <v>0.18</v>
      </c>
      <c r="M1641" s="5">
        <v>0.21</v>
      </c>
      <c r="N1641" s="6">
        <v>0.15</v>
      </c>
      <c r="O1641" s="6">
        <v>0.05000000000000002</v>
      </c>
      <c r="P1641" s="6">
        <v>0.19</v>
      </c>
      <c r="Q1641" s="6">
        <v>0.2</v>
      </c>
      <c r="R1641" s="6">
        <v>0.22000000000000003</v>
      </c>
    </row>
    <row r="1642" ht="15.75" customHeight="1">
      <c r="A1642" s="3">
        <v>3210.0</v>
      </c>
      <c r="B1642" s="3" t="s">
        <v>2860</v>
      </c>
      <c r="C1642" s="3" t="s">
        <v>3429</v>
      </c>
      <c r="D1642" s="3" t="s">
        <v>3551</v>
      </c>
      <c r="E1642" s="3" t="s">
        <v>3552</v>
      </c>
      <c r="F1642" s="3" t="s">
        <v>3759</v>
      </c>
      <c r="G1642" s="3" t="s">
        <v>22</v>
      </c>
      <c r="H1642" s="3" t="s">
        <v>3551</v>
      </c>
      <c r="I1642" s="3" t="s">
        <v>3554</v>
      </c>
      <c r="J1642" s="3" t="s">
        <v>3760</v>
      </c>
      <c r="K1642" s="3" t="s">
        <v>22</v>
      </c>
      <c r="L1642" s="4">
        <v>0.18</v>
      </c>
      <c r="M1642" s="5">
        <v>0.21</v>
      </c>
      <c r="N1642" s="6">
        <v>0.15</v>
      </c>
      <c r="O1642" s="6">
        <v>0.05000000000000002</v>
      </c>
      <c r="P1642" s="6">
        <v>0.19</v>
      </c>
      <c r="Q1642" s="6">
        <v>0.2</v>
      </c>
      <c r="R1642" s="6">
        <v>0.22000000000000003</v>
      </c>
    </row>
    <row r="1643" ht="15.75" customHeight="1">
      <c r="A1643" s="3">
        <v>3211.0</v>
      </c>
      <c r="B1643" s="3" t="s">
        <v>2860</v>
      </c>
      <c r="C1643" s="3" t="s">
        <v>3429</v>
      </c>
      <c r="D1643" s="3" t="s">
        <v>3551</v>
      </c>
      <c r="E1643" s="3" t="s">
        <v>3552</v>
      </c>
      <c r="F1643" s="3" t="s">
        <v>3761</v>
      </c>
      <c r="G1643" s="3" t="s">
        <v>22</v>
      </c>
      <c r="H1643" s="3" t="s">
        <v>3551</v>
      </c>
      <c r="I1643" s="3" t="s">
        <v>3554</v>
      </c>
      <c r="J1643" s="3" t="s">
        <v>3762</v>
      </c>
      <c r="K1643" s="3" t="s">
        <v>22</v>
      </c>
      <c r="L1643" s="4">
        <v>0.18</v>
      </c>
      <c r="M1643" s="5">
        <v>0.21</v>
      </c>
      <c r="N1643" s="6">
        <v>0.15</v>
      </c>
      <c r="O1643" s="6">
        <v>0.05000000000000002</v>
      </c>
      <c r="P1643" s="6">
        <v>0.19</v>
      </c>
      <c r="Q1643" s="6">
        <v>0.2</v>
      </c>
      <c r="R1643" s="6">
        <v>0.22000000000000003</v>
      </c>
    </row>
    <row r="1644" ht="15.75" customHeight="1">
      <c r="A1644" s="3">
        <v>3213.0</v>
      </c>
      <c r="B1644" s="3" t="s">
        <v>2860</v>
      </c>
      <c r="C1644" s="3" t="s">
        <v>3429</v>
      </c>
      <c r="D1644" s="3" t="s">
        <v>3551</v>
      </c>
      <c r="E1644" s="3" t="s">
        <v>3552</v>
      </c>
      <c r="F1644" s="3" t="s">
        <v>3763</v>
      </c>
      <c r="G1644" s="3" t="s">
        <v>22</v>
      </c>
      <c r="H1644" s="3" t="s">
        <v>3551</v>
      </c>
      <c r="I1644" s="3" t="s">
        <v>3554</v>
      </c>
      <c r="J1644" s="3" t="s">
        <v>3764</v>
      </c>
      <c r="K1644" s="3" t="s">
        <v>22</v>
      </c>
      <c r="L1644" s="4">
        <v>0.18</v>
      </c>
      <c r="M1644" s="5">
        <v>0.21</v>
      </c>
      <c r="N1644" s="6">
        <v>0.15</v>
      </c>
      <c r="O1644" s="6">
        <v>0.05000000000000002</v>
      </c>
      <c r="P1644" s="6">
        <v>0.19</v>
      </c>
      <c r="Q1644" s="6">
        <v>0.2</v>
      </c>
      <c r="R1644" s="6">
        <v>0.22000000000000003</v>
      </c>
    </row>
    <row r="1645" ht="15.75" customHeight="1">
      <c r="A1645" s="3">
        <v>3215.0</v>
      </c>
      <c r="B1645" s="3" t="s">
        <v>2860</v>
      </c>
      <c r="C1645" s="3" t="s">
        <v>3429</v>
      </c>
      <c r="D1645" s="3" t="s">
        <v>3551</v>
      </c>
      <c r="E1645" s="3" t="s">
        <v>3552</v>
      </c>
      <c r="F1645" s="3" t="s">
        <v>3765</v>
      </c>
      <c r="G1645" s="3" t="s">
        <v>22</v>
      </c>
      <c r="H1645" s="3" t="s">
        <v>3551</v>
      </c>
      <c r="I1645" s="3" t="s">
        <v>3554</v>
      </c>
      <c r="J1645" s="3" t="s">
        <v>3766</v>
      </c>
      <c r="K1645" s="3" t="s">
        <v>22</v>
      </c>
      <c r="L1645" s="4">
        <v>0.18</v>
      </c>
      <c r="M1645" s="5">
        <v>0.21</v>
      </c>
      <c r="N1645" s="6">
        <v>0.15</v>
      </c>
      <c r="O1645" s="6">
        <v>0.05000000000000002</v>
      </c>
      <c r="P1645" s="6">
        <v>0.19</v>
      </c>
      <c r="Q1645" s="6">
        <v>0.2</v>
      </c>
      <c r="R1645" s="6">
        <v>0.22000000000000003</v>
      </c>
    </row>
    <row r="1646" ht="15.75" customHeight="1">
      <c r="A1646" s="3">
        <v>3216.0</v>
      </c>
      <c r="B1646" s="3" t="s">
        <v>2860</v>
      </c>
      <c r="C1646" s="3" t="s">
        <v>3429</v>
      </c>
      <c r="D1646" s="3" t="s">
        <v>3551</v>
      </c>
      <c r="E1646" s="3" t="s">
        <v>3552</v>
      </c>
      <c r="F1646" s="3" t="s">
        <v>3767</v>
      </c>
      <c r="G1646" s="3" t="s">
        <v>22</v>
      </c>
      <c r="H1646" s="3" t="s">
        <v>3551</v>
      </c>
      <c r="I1646" s="3" t="s">
        <v>3554</v>
      </c>
      <c r="J1646" s="3" t="s">
        <v>3768</v>
      </c>
      <c r="K1646" s="3" t="s">
        <v>22</v>
      </c>
      <c r="L1646" s="4">
        <v>0.18</v>
      </c>
      <c r="M1646" s="5">
        <v>0.21</v>
      </c>
      <c r="N1646" s="6">
        <v>0.15</v>
      </c>
      <c r="O1646" s="6">
        <v>0.05000000000000002</v>
      </c>
      <c r="P1646" s="6">
        <v>0.19</v>
      </c>
      <c r="Q1646" s="6">
        <v>0.2</v>
      </c>
      <c r="R1646" s="6">
        <v>0.22000000000000003</v>
      </c>
    </row>
    <row r="1647" ht="15.75" customHeight="1">
      <c r="A1647" s="3">
        <v>3218.0</v>
      </c>
      <c r="B1647" s="3" t="s">
        <v>2860</v>
      </c>
      <c r="C1647" s="3" t="s">
        <v>3429</v>
      </c>
      <c r="D1647" s="3" t="s">
        <v>3551</v>
      </c>
      <c r="E1647" s="3" t="s">
        <v>3552</v>
      </c>
      <c r="F1647" s="3" t="s">
        <v>3769</v>
      </c>
      <c r="G1647" s="3" t="s">
        <v>22</v>
      </c>
      <c r="H1647" s="3" t="s">
        <v>3551</v>
      </c>
      <c r="I1647" s="3" t="s">
        <v>3554</v>
      </c>
      <c r="J1647" s="3" t="s">
        <v>3770</v>
      </c>
      <c r="K1647" s="3" t="s">
        <v>22</v>
      </c>
      <c r="L1647" s="4">
        <v>0.18</v>
      </c>
      <c r="M1647" s="5">
        <v>0.21</v>
      </c>
      <c r="N1647" s="6">
        <v>0.15</v>
      </c>
      <c r="O1647" s="6">
        <v>0.05000000000000002</v>
      </c>
      <c r="P1647" s="6">
        <v>0.19</v>
      </c>
      <c r="Q1647" s="6">
        <v>0.2</v>
      </c>
      <c r="R1647" s="6">
        <v>0.22000000000000003</v>
      </c>
    </row>
    <row r="1648" ht="15.75" customHeight="1">
      <c r="A1648" s="3">
        <v>3221.0</v>
      </c>
      <c r="B1648" s="3" t="s">
        <v>2860</v>
      </c>
      <c r="C1648" s="3" t="s">
        <v>3429</v>
      </c>
      <c r="D1648" s="3" t="s">
        <v>3551</v>
      </c>
      <c r="E1648" s="3" t="s">
        <v>3552</v>
      </c>
      <c r="F1648" s="3" t="s">
        <v>3771</v>
      </c>
      <c r="G1648" s="3" t="s">
        <v>22</v>
      </c>
      <c r="H1648" s="3" t="s">
        <v>3551</v>
      </c>
      <c r="I1648" s="3" t="s">
        <v>3554</v>
      </c>
      <c r="J1648" s="3" t="s">
        <v>3772</v>
      </c>
      <c r="K1648" s="3" t="s">
        <v>22</v>
      </c>
      <c r="L1648" s="4">
        <v>0.18</v>
      </c>
      <c r="M1648" s="5">
        <v>0.21</v>
      </c>
      <c r="N1648" s="6">
        <v>0.15</v>
      </c>
      <c r="O1648" s="6">
        <v>0.05000000000000002</v>
      </c>
      <c r="P1648" s="6">
        <v>0.19</v>
      </c>
      <c r="Q1648" s="6">
        <v>0.2</v>
      </c>
      <c r="R1648" s="6">
        <v>0.22000000000000003</v>
      </c>
    </row>
    <row r="1649" ht="15.75" customHeight="1">
      <c r="A1649" s="3">
        <v>3222.0</v>
      </c>
      <c r="B1649" s="3" t="s">
        <v>2860</v>
      </c>
      <c r="C1649" s="3" t="s">
        <v>3429</v>
      </c>
      <c r="D1649" s="3" t="s">
        <v>3551</v>
      </c>
      <c r="E1649" s="3" t="s">
        <v>3552</v>
      </c>
      <c r="F1649" s="3" t="s">
        <v>3773</v>
      </c>
      <c r="G1649" s="3" t="s">
        <v>22</v>
      </c>
      <c r="H1649" s="3" t="s">
        <v>3551</v>
      </c>
      <c r="I1649" s="3" t="s">
        <v>3554</v>
      </c>
      <c r="J1649" s="3" t="s">
        <v>3774</v>
      </c>
      <c r="K1649" s="3" t="s">
        <v>22</v>
      </c>
      <c r="L1649" s="4">
        <v>0.18</v>
      </c>
      <c r="M1649" s="5">
        <v>0.21</v>
      </c>
      <c r="N1649" s="6">
        <v>0.15</v>
      </c>
      <c r="O1649" s="6">
        <v>0.05000000000000002</v>
      </c>
      <c r="P1649" s="6">
        <v>0.19</v>
      </c>
      <c r="Q1649" s="6">
        <v>0.2</v>
      </c>
      <c r="R1649" s="6">
        <v>0.22000000000000003</v>
      </c>
    </row>
    <row r="1650" ht="15.75" customHeight="1">
      <c r="A1650" s="3">
        <v>3224.0</v>
      </c>
      <c r="B1650" s="3" t="s">
        <v>2860</v>
      </c>
      <c r="C1650" s="3" t="s">
        <v>3429</v>
      </c>
      <c r="D1650" s="3" t="s">
        <v>3551</v>
      </c>
      <c r="E1650" s="3" t="s">
        <v>3552</v>
      </c>
      <c r="F1650" s="3" t="s">
        <v>3775</v>
      </c>
      <c r="G1650" s="3" t="s">
        <v>22</v>
      </c>
      <c r="H1650" s="3" t="s">
        <v>3551</v>
      </c>
      <c r="I1650" s="3" t="s">
        <v>3554</v>
      </c>
      <c r="J1650" s="3" t="s">
        <v>3776</v>
      </c>
      <c r="K1650" s="3" t="s">
        <v>22</v>
      </c>
      <c r="L1650" s="4">
        <v>0.18</v>
      </c>
      <c r="M1650" s="5">
        <v>0.21</v>
      </c>
      <c r="N1650" s="6">
        <v>0.15</v>
      </c>
      <c r="O1650" s="6">
        <v>0.05000000000000002</v>
      </c>
      <c r="P1650" s="6">
        <v>0.19</v>
      </c>
      <c r="Q1650" s="6">
        <v>0.2</v>
      </c>
      <c r="R1650" s="6">
        <v>0.22000000000000003</v>
      </c>
    </row>
    <row r="1651" ht="15.75" customHeight="1">
      <c r="A1651" s="3">
        <v>3225.0</v>
      </c>
      <c r="B1651" s="3" t="s">
        <v>2860</v>
      </c>
      <c r="C1651" s="3" t="s">
        <v>3429</v>
      </c>
      <c r="D1651" s="3" t="s">
        <v>3551</v>
      </c>
      <c r="E1651" s="3" t="s">
        <v>3552</v>
      </c>
      <c r="F1651" s="3" t="s">
        <v>3777</v>
      </c>
      <c r="G1651" s="3" t="s">
        <v>22</v>
      </c>
      <c r="H1651" s="3" t="s">
        <v>3551</v>
      </c>
      <c r="I1651" s="3" t="s">
        <v>3554</v>
      </c>
      <c r="J1651" s="3" t="s">
        <v>3778</v>
      </c>
      <c r="K1651" s="3" t="s">
        <v>22</v>
      </c>
      <c r="L1651" s="4">
        <v>0.18</v>
      </c>
      <c r="M1651" s="5">
        <v>0.21</v>
      </c>
      <c r="N1651" s="6">
        <v>0.0</v>
      </c>
      <c r="O1651" s="6">
        <v>0.2</v>
      </c>
      <c r="P1651" s="6">
        <v>0.19</v>
      </c>
      <c r="Q1651" s="6">
        <v>0.2</v>
      </c>
      <c r="R1651" s="6">
        <v>0.22000000000000003</v>
      </c>
    </row>
    <row r="1652" ht="15.75" customHeight="1">
      <c r="A1652" s="3">
        <v>3234.0</v>
      </c>
      <c r="B1652" s="3" t="s">
        <v>2860</v>
      </c>
      <c r="C1652" s="3" t="s">
        <v>3429</v>
      </c>
      <c r="D1652" s="3" t="s">
        <v>3551</v>
      </c>
      <c r="E1652" s="3" t="s">
        <v>3584</v>
      </c>
      <c r="F1652" s="3" t="s">
        <v>3779</v>
      </c>
      <c r="G1652" s="3" t="s">
        <v>22</v>
      </c>
      <c r="H1652" s="3" t="s">
        <v>3551</v>
      </c>
      <c r="I1652" s="3" t="s">
        <v>3586</v>
      </c>
      <c r="J1652" s="3" t="s">
        <v>3780</v>
      </c>
      <c r="K1652" s="3" t="s">
        <v>22</v>
      </c>
      <c r="L1652" s="4">
        <v>0.2</v>
      </c>
      <c r="M1652" s="5">
        <v>0.23</v>
      </c>
      <c r="N1652" s="6">
        <v>0.15</v>
      </c>
      <c r="O1652" s="6">
        <v>0.05000000000000002</v>
      </c>
      <c r="P1652" s="6">
        <v>0.19</v>
      </c>
      <c r="Q1652" s="6">
        <v>0.2</v>
      </c>
      <c r="R1652" s="6">
        <v>0.22000000000000003</v>
      </c>
    </row>
    <row r="1653" ht="15.75" customHeight="1">
      <c r="A1653" s="3">
        <v>3240.0</v>
      </c>
      <c r="B1653" s="3" t="s">
        <v>2860</v>
      </c>
      <c r="C1653" s="3" t="s">
        <v>3429</v>
      </c>
      <c r="D1653" s="3" t="s">
        <v>3551</v>
      </c>
      <c r="E1653" s="3" t="s">
        <v>3709</v>
      </c>
      <c r="F1653" s="3" t="s">
        <v>3781</v>
      </c>
      <c r="G1653" s="3" t="s">
        <v>22</v>
      </c>
      <c r="H1653" s="3" t="s">
        <v>3551</v>
      </c>
      <c r="I1653" s="3" t="s">
        <v>3712</v>
      </c>
      <c r="J1653" s="3" t="s">
        <v>3782</v>
      </c>
      <c r="K1653" s="3" t="s">
        <v>22</v>
      </c>
      <c r="L1653" s="4">
        <v>0.2</v>
      </c>
      <c r="M1653" s="5">
        <v>0.23</v>
      </c>
      <c r="N1653" s="6">
        <v>0.19</v>
      </c>
      <c r="O1653" s="6" t="s">
        <v>27</v>
      </c>
      <c r="P1653" s="6">
        <v>0.19</v>
      </c>
      <c r="Q1653" s="6">
        <v>0.19</v>
      </c>
      <c r="R1653" s="6">
        <v>0.19</v>
      </c>
    </row>
    <row r="1654" ht="15.75" customHeight="1">
      <c r="A1654" s="3">
        <v>3241.0</v>
      </c>
      <c r="B1654" s="3" t="s">
        <v>2860</v>
      </c>
      <c r="C1654" s="3" t="s">
        <v>3429</v>
      </c>
      <c r="D1654" s="3" t="s">
        <v>3551</v>
      </c>
      <c r="E1654" s="3" t="s">
        <v>3566</v>
      </c>
      <c r="F1654" s="3" t="s">
        <v>3783</v>
      </c>
      <c r="G1654" s="3" t="s">
        <v>22</v>
      </c>
      <c r="H1654" s="3" t="s">
        <v>3551</v>
      </c>
      <c r="I1654" s="3" t="s">
        <v>3568</v>
      </c>
      <c r="J1654" s="3" t="s">
        <v>3784</v>
      </c>
      <c r="K1654" s="3" t="s">
        <v>22</v>
      </c>
      <c r="L1654" s="4">
        <v>0.2</v>
      </c>
      <c r="M1654" s="5">
        <v>0.23</v>
      </c>
      <c r="N1654" s="6">
        <v>0.19</v>
      </c>
      <c r="O1654" s="6" t="s">
        <v>27</v>
      </c>
      <c r="P1654" s="6">
        <v>0.19</v>
      </c>
      <c r="Q1654" s="6">
        <v>0.19</v>
      </c>
      <c r="R1654" s="6">
        <v>0.19</v>
      </c>
    </row>
    <row r="1655" ht="15.75" customHeight="1">
      <c r="A1655" s="3">
        <v>3242.0</v>
      </c>
      <c r="B1655" s="3" t="s">
        <v>2860</v>
      </c>
      <c r="C1655" s="3" t="s">
        <v>3429</v>
      </c>
      <c r="D1655" s="3" t="s">
        <v>3551</v>
      </c>
      <c r="E1655" s="3" t="s">
        <v>3566</v>
      </c>
      <c r="F1655" s="3" t="s">
        <v>3785</v>
      </c>
      <c r="G1655" s="3" t="s">
        <v>22</v>
      </c>
      <c r="H1655" s="3" t="s">
        <v>3551</v>
      </c>
      <c r="I1655" s="3" t="s">
        <v>3568</v>
      </c>
      <c r="J1655" s="3" t="s">
        <v>3786</v>
      </c>
      <c r="K1655" s="3" t="s">
        <v>22</v>
      </c>
      <c r="L1655" s="4">
        <v>0.2</v>
      </c>
      <c r="M1655" s="5">
        <v>0.23</v>
      </c>
      <c r="N1655" s="6">
        <v>0.19</v>
      </c>
      <c r="O1655" s="6" t="s">
        <v>27</v>
      </c>
      <c r="P1655" s="6">
        <v>0.19</v>
      </c>
      <c r="Q1655" s="6">
        <v>0.19</v>
      </c>
      <c r="R1655" s="6">
        <v>0.19</v>
      </c>
    </row>
    <row r="1656" ht="15.75" customHeight="1">
      <c r="A1656" s="3">
        <v>3243.0</v>
      </c>
      <c r="B1656" s="3" t="s">
        <v>2860</v>
      </c>
      <c r="C1656" s="3" t="s">
        <v>3429</v>
      </c>
      <c r="D1656" s="3" t="s">
        <v>3551</v>
      </c>
      <c r="E1656" s="3" t="s">
        <v>3566</v>
      </c>
      <c r="F1656" s="3" t="s">
        <v>3787</v>
      </c>
      <c r="G1656" s="3" t="s">
        <v>22</v>
      </c>
      <c r="H1656" s="3" t="s">
        <v>3551</v>
      </c>
      <c r="I1656" s="3" t="s">
        <v>3568</v>
      </c>
      <c r="J1656" s="3" t="s">
        <v>3788</v>
      </c>
      <c r="K1656" s="3" t="s">
        <v>22</v>
      </c>
      <c r="L1656" s="4">
        <v>0.2</v>
      </c>
      <c r="M1656" s="5">
        <v>0.23</v>
      </c>
      <c r="N1656" s="6">
        <v>0.15</v>
      </c>
      <c r="O1656" s="6">
        <v>0.010000000000000009</v>
      </c>
      <c r="P1656" s="6">
        <v>0.15</v>
      </c>
      <c r="Q1656" s="6">
        <v>0.15</v>
      </c>
      <c r="R1656" s="6">
        <v>0.17600000000000002</v>
      </c>
    </row>
    <row r="1657" ht="15.75" customHeight="1">
      <c r="A1657" s="3">
        <v>3244.0</v>
      </c>
      <c r="B1657" s="3" t="s">
        <v>2860</v>
      </c>
      <c r="C1657" s="3" t="s">
        <v>3429</v>
      </c>
      <c r="D1657" s="3" t="s">
        <v>3551</v>
      </c>
      <c r="E1657" s="3" t="s">
        <v>3584</v>
      </c>
      <c r="F1657" s="3" t="s">
        <v>3789</v>
      </c>
      <c r="G1657" s="3" t="s">
        <v>22</v>
      </c>
      <c r="H1657" s="3" t="s">
        <v>3551</v>
      </c>
      <c r="I1657" s="3" t="s">
        <v>3586</v>
      </c>
      <c r="J1657" s="3" t="s">
        <v>3790</v>
      </c>
      <c r="K1657" s="3" t="s">
        <v>22</v>
      </c>
      <c r="L1657" s="4">
        <v>0.18</v>
      </c>
      <c r="M1657" s="5">
        <v>0.21</v>
      </c>
      <c r="N1657" s="6">
        <v>0.15</v>
      </c>
      <c r="O1657" s="6">
        <v>0.010000000000000009</v>
      </c>
      <c r="P1657" s="6">
        <v>0.15</v>
      </c>
      <c r="Q1657" s="6">
        <v>0.15</v>
      </c>
      <c r="R1657" s="6">
        <v>0.17600000000000002</v>
      </c>
    </row>
    <row r="1658" ht="15.75" customHeight="1">
      <c r="A1658" s="3">
        <v>3245.0</v>
      </c>
      <c r="B1658" s="3" t="s">
        <v>2860</v>
      </c>
      <c r="C1658" s="3" t="s">
        <v>3429</v>
      </c>
      <c r="D1658" s="3" t="s">
        <v>3551</v>
      </c>
      <c r="E1658" s="3" t="s">
        <v>3584</v>
      </c>
      <c r="F1658" s="3" t="s">
        <v>3791</v>
      </c>
      <c r="G1658" s="3" t="s">
        <v>22</v>
      </c>
      <c r="H1658" s="3" t="s">
        <v>3551</v>
      </c>
      <c r="I1658" s="3" t="s">
        <v>3586</v>
      </c>
      <c r="J1658" s="3" t="s">
        <v>3792</v>
      </c>
      <c r="K1658" s="3" t="s">
        <v>22</v>
      </c>
      <c r="L1658" s="4">
        <v>0.2</v>
      </c>
      <c r="M1658" s="5">
        <v>0.23</v>
      </c>
      <c r="N1658" s="6">
        <v>0.15</v>
      </c>
      <c r="O1658" s="6">
        <v>0.03</v>
      </c>
      <c r="P1658" s="6">
        <v>0.16999999999999998</v>
      </c>
      <c r="Q1658" s="6">
        <v>0.18</v>
      </c>
      <c r="R1658" s="6">
        <v>0.198</v>
      </c>
    </row>
    <row r="1659" ht="15.75" customHeight="1">
      <c r="A1659" s="3">
        <v>3246.0</v>
      </c>
      <c r="B1659" s="3" t="s">
        <v>2860</v>
      </c>
      <c r="C1659" s="3" t="s">
        <v>3429</v>
      </c>
      <c r="D1659" s="3" t="s">
        <v>3551</v>
      </c>
      <c r="E1659" s="3" t="s">
        <v>3709</v>
      </c>
      <c r="F1659" s="3" t="s">
        <v>3793</v>
      </c>
      <c r="G1659" s="3" t="s">
        <v>22</v>
      </c>
      <c r="H1659" s="3" t="s">
        <v>3551</v>
      </c>
      <c r="I1659" s="3" t="s">
        <v>3712</v>
      </c>
      <c r="J1659" s="3" t="s">
        <v>3794</v>
      </c>
      <c r="K1659" s="3" t="s">
        <v>22</v>
      </c>
      <c r="L1659" s="4">
        <v>0.2</v>
      </c>
      <c r="M1659" s="5">
        <v>0.23</v>
      </c>
      <c r="N1659" s="6">
        <v>0.175</v>
      </c>
      <c r="O1659" s="6" t="s">
        <v>27</v>
      </c>
      <c r="P1659" s="6">
        <v>0.175</v>
      </c>
      <c r="Q1659" s="6">
        <v>0.175</v>
      </c>
      <c r="R1659" s="6">
        <v>0.175</v>
      </c>
    </row>
    <row r="1660" ht="15.75" customHeight="1">
      <c r="A1660" s="3">
        <v>3252.0</v>
      </c>
      <c r="B1660" s="3" t="s">
        <v>2860</v>
      </c>
      <c r="C1660" s="3" t="s">
        <v>3429</v>
      </c>
      <c r="D1660" s="3" t="s">
        <v>3551</v>
      </c>
      <c r="E1660" s="3" t="s">
        <v>3556</v>
      </c>
      <c r="F1660" s="3" t="s">
        <v>3795</v>
      </c>
      <c r="G1660" s="3" t="s">
        <v>22</v>
      </c>
      <c r="H1660" s="3" t="s">
        <v>3551</v>
      </c>
      <c r="I1660" s="3" t="s">
        <v>3558</v>
      </c>
      <c r="J1660" s="3" t="s">
        <v>3796</v>
      </c>
      <c r="K1660" s="3" t="s">
        <v>22</v>
      </c>
      <c r="L1660" s="4">
        <v>0.18</v>
      </c>
      <c r="M1660" s="5">
        <v>0.21</v>
      </c>
      <c r="N1660" s="6">
        <v>0.26</v>
      </c>
      <c r="O1660" s="6" t="s">
        <v>27</v>
      </c>
      <c r="P1660" s="6">
        <v>0.26</v>
      </c>
      <c r="Q1660" s="6">
        <v>0.26</v>
      </c>
      <c r="R1660" s="6">
        <v>0.26</v>
      </c>
    </row>
    <row r="1661" ht="15.75" customHeight="1">
      <c r="A1661" s="3">
        <v>3253.0</v>
      </c>
      <c r="B1661" s="3" t="s">
        <v>2860</v>
      </c>
      <c r="C1661" s="3" t="s">
        <v>3429</v>
      </c>
      <c r="D1661" s="3" t="s">
        <v>3551</v>
      </c>
      <c r="E1661" s="3" t="s">
        <v>3552</v>
      </c>
      <c r="F1661" s="3" t="s">
        <v>3797</v>
      </c>
      <c r="G1661" s="3" t="s">
        <v>22</v>
      </c>
      <c r="H1661" s="3" t="s">
        <v>3551</v>
      </c>
      <c r="I1661" s="3" t="s">
        <v>3554</v>
      </c>
      <c r="J1661" s="3" t="s">
        <v>3798</v>
      </c>
      <c r="K1661" s="3" t="s">
        <v>22</v>
      </c>
      <c r="L1661" s="4">
        <v>0.18</v>
      </c>
      <c r="M1661" s="5">
        <v>0.21</v>
      </c>
      <c r="N1661" s="6">
        <v>0.23</v>
      </c>
      <c r="O1661" s="6" t="s">
        <v>27</v>
      </c>
      <c r="P1661" s="6">
        <v>0.23</v>
      </c>
      <c r="Q1661" s="6">
        <v>0.23</v>
      </c>
      <c r="R1661" s="6">
        <v>0.23</v>
      </c>
    </row>
    <row r="1662" ht="15.75" customHeight="1">
      <c r="A1662" s="3">
        <v>3256.0</v>
      </c>
      <c r="B1662" s="3" t="s">
        <v>2860</v>
      </c>
      <c r="C1662" s="3" t="s">
        <v>3429</v>
      </c>
      <c r="D1662" s="3" t="s">
        <v>3551</v>
      </c>
      <c r="E1662" s="3" t="s">
        <v>3620</v>
      </c>
      <c r="F1662" s="3" t="s">
        <v>3799</v>
      </c>
      <c r="G1662" s="3" t="s">
        <v>22</v>
      </c>
      <c r="H1662" s="3" t="s">
        <v>3551</v>
      </c>
      <c r="I1662" s="3" t="s">
        <v>3622</v>
      </c>
      <c r="J1662" s="3" t="s">
        <v>3800</v>
      </c>
      <c r="K1662" s="3" t="s">
        <v>22</v>
      </c>
      <c r="L1662" s="4">
        <v>0.18</v>
      </c>
      <c r="M1662" s="5">
        <v>0.21</v>
      </c>
      <c r="N1662" s="6">
        <v>0.15</v>
      </c>
      <c r="O1662" s="6">
        <v>0.010000000000000009</v>
      </c>
      <c r="P1662" s="6">
        <v>0.15</v>
      </c>
      <c r="Q1662" s="6">
        <v>0.15</v>
      </c>
      <c r="R1662" s="6">
        <v>0.17600000000000002</v>
      </c>
    </row>
    <row r="1663" ht="15.75" customHeight="1">
      <c r="A1663" s="3">
        <v>3257.0</v>
      </c>
      <c r="B1663" s="3" t="s">
        <v>2860</v>
      </c>
      <c r="C1663" s="3" t="s">
        <v>3429</v>
      </c>
      <c r="D1663" s="3" t="s">
        <v>3551</v>
      </c>
      <c r="E1663" s="3" t="s">
        <v>3620</v>
      </c>
      <c r="F1663" s="3" t="s">
        <v>3801</v>
      </c>
      <c r="G1663" s="3" t="s">
        <v>22</v>
      </c>
      <c r="H1663" s="3" t="s">
        <v>3551</v>
      </c>
      <c r="I1663" s="3" t="s">
        <v>3622</v>
      </c>
      <c r="J1663" s="3" t="s">
        <v>3802</v>
      </c>
      <c r="K1663" s="3" t="s">
        <v>22</v>
      </c>
      <c r="L1663" s="4">
        <v>0.18</v>
      </c>
      <c r="M1663" s="5">
        <v>0.21</v>
      </c>
      <c r="N1663" s="6">
        <v>0.15</v>
      </c>
      <c r="O1663" s="6">
        <v>0.010000000000000009</v>
      </c>
      <c r="P1663" s="6">
        <v>0.15</v>
      </c>
      <c r="Q1663" s="6">
        <v>0.15</v>
      </c>
      <c r="R1663" s="6">
        <v>0.17600000000000002</v>
      </c>
    </row>
    <row r="1664" ht="15.75" customHeight="1">
      <c r="A1664" s="3">
        <v>3258.0</v>
      </c>
      <c r="B1664" s="3" t="s">
        <v>2860</v>
      </c>
      <c r="C1664" s="3" t="s">
        <v>3429</v>
      </c>
      <c r="D1664" s="3" t="s">
        <v>3551</v>
      </c>
      <c r="E1664" s="3" t="s">
        <v>3620</v>
      </c>
      <c r="F1664" s="3" t="s">
        <v>3803</v>
      </c>
      <c r="G1664" s="3" t="s">
        <v>22</v>
      </c>
      <c r="H1664" s="3" t="s">
        <v>3551</v>
      </c>
      <c r="I1664" s="3" t="s">
        <v>3622</v>
      </c>
      <c r="J1664" s="3" t="s">
        <v>3804</v>
      </c>
      <c r="K1664" s="3" t="s">
        <v>22</v>
      </c>
      <c r="L1664" s="4">
        <v>0.18</v>
      </c>
      <c r="M1664" s="5">
        <v>0.21</v>
      </c>
      <c r="N1664" s="6">
        <v>0.2</v>
      </c>
      <c r="O1664" s="6" t="s">
        <v>27</v>
      </c>
      <c r="P1664" s="6">
        <v>0.2</v>
      </c>
      <c r="Q1664" s="6">
        <v>0.2</v>
      </c>
      <c r="R1664" s="6">
        <v>0.2</v>
      </c>
    </row>
    <row r="1665" ht="15.75" customHeight="1">
      <c r="A1665" s="3">
        <v>3259.0</v>
      </c>
      <c r="B1665" s="3" t="s">
        <v>2860</v>
      </c>
      <c r="C1665" s="3" t="s">
        <v>3429</v>
      </c>
      <c r="D1665" s="3" t="s">
        <v>3551</v>
      </c>
      <c r="E1665" s="3" t="s">
        <v>3620</v>
      </c>
      <c r="F1665" s="3" t="s">
        <v>3805</v>
      </c>
      <c r="G1665" s="3" t="s">
        <v>22</v>
      </c>
      <c r="H1665" s="3" t="s">
        <v>3551</v>
      </c>
      <c r="I1665" s="3" t="s">
        <v>3622</v>
      </c>
      <c r="J1665" s="3" t="s">
        <v>3806</v>
      </c>
      <c r="K1665" s="3" t="s">
        <v>22</v>
      </c>
      <c r="L1665" s="4">
        <v>0.18</v>
      </c>
      <c r="M1665" s="5">
        <v>0.21</v>
      </c>
      <c r="N1665" s="6">
        <v>0.19</v>
      </c>
      <c r="O1665" s="6" t="s">
        <v>27</v>
      </c>
      <c r="P1665" s="6">
        <v>0.19</v>
      </c>
      <c r="Q1665" s="6">
        <v>0.19</v>
      </c>
      <c r="R1665" s="6">
        <v>0.19</v>
      </c>
    </row>
    <row r="1666" ht="15.75" customHeight="1">
      <c r="A1666" s="3">
        <v>3262.0</v>
      </c>
      <c r="B1666" s="3" t="s">
        <v>2860</v>
      </c>
      <c r="C1666" s="3" t="s">
        <v>3429</v>
      </c>
      <c r="D1666" s="3" t="s">
        <v>3551</v>
      </c>
      <c r="E1666" s="3" t="s">
        <v>3552</v>
      </c>
      <c r="F1666" s="3" t="s">
        <v>3807</v>
      </c>
      <c r="G1666" s="3" t="s">
        <v>22</v>
      </c>
      <c r="H1666" s="3" t="s">
        <v>3551</v>
      </c>
      <c r="I1666" s="3" t="s">
        <v>3554</v>
      </c>
      <c r="J1666" s="3" t="s">
        <v>3808</v>
      </c>
      <c r="K1666" s="3" t="s">
        <v>22</v>
      </c>
      <c r="L1666" s="4">
        <v>0.14</v>
      </c>
      <c r="M1666" s="5">
        <v>0.16</v>
      </c>
      <c r="N1666" s="6">
        <v>0.215</v>
      </c>
      <c r="O1666" s="6" t="s">
        <v>27</v>
      </c>
      <c r="P1666" s="6">
        <v>0.215</v>
      </c>
      <c r="Q1666" s="6">
        <v>0.215</v>
      </c>
      <c r="R1666" s="6">
        <v>0.215</v>
      </c>
    </row>
    <row r="1667" ht="15.75" customHeight="1">
      <c r="A1667" s="3">
        <v>3299.0</v>
      </c>
      <c r="B1667" s="3" t="s">
        <v>2860</v>
      </c>
      <c r="C1667" s="3" t="s">
        <v>3429</v>
      </c>
      <c r="D1667" s="3" t="s">
        <v>3551</v>
      </c>
      <c r="E1667" s="3" t="s">
        <v>3610</v>
      </c>
      <c r="F1667" s="3" t="s">
        <v>3809</v>
      </c>
      <c r="G1667" s="3" t="s">
        <v>22</v>
      </c>
      <c r="H1667" s="3" t="s">
        <v>3551</v>
      </c>
      <c r="I1667" s="3" t="s">
        <v>3612</v>
      </c>
      <c r="J1667" s="3" t="s">
        <v>3810</v>
      </c>
      <c r="K1667" s="3" t="s">
        <v>22</v>
      </c>
      <c r="L1667" s="4">
        <v>0.2</v>
      </c>
      <c r="M1667" s="5">
        <v>0.23</v>
      </c>
      <c r="N1667" s="6">
        <v>0.181</v>
      </c>
      <c r="O1667" s="6" t="s">
        <v>27</v>
      </c>
      <c r="P1667" s="6">
        <v>0.181</v>
      </c>
      <c r="Q1667" s="6">
        <v>0.181</v>
      </c>
      <c r="R1667" s="6">
        <v>0.181</v>
      </c>
    </row>
    <row r="1668" ht="15.75" customHeight="1">
      <c r="A1668" s="3">
        <v>3300.0</v>
      </c>
      <c r="B1668" s="3" t="s">
        <v>2860</v>
      </c>
      <c r="C1668" s="3" t="s">
        <v>3429</v>
      </c>
      <c r="D1668" s="3" t="s">
        <v>3551</v>
      </c>
      <c r="E1668" s="3" t="s">
        <v>3552</v>
      </c>
      <c r="F1668" s="3" t="s">
        <v>3811</v>
      </c>
      <c r="G1668" s="3" t="s">
        <v>22</v>
      </c>
      <c r="H1668" s="3" t="s">
        <v>3551</v>
      </c>
      <c r="I1668" s="3" t="s">
        <v>3554</v>
      </c>
      <c r="J1668" s="3" t="s">
        <v>3812</v>
      </c>
      <c r="K1668" s="3" t="s">
        <v>22</v>
      </c>
      <c r="L1668" s="4">
        <v>0.18</v>
      </c>
      <c r="M1668" s="5">
        <v>0.21</v>
      </c>
      <c r="N1668" s="6">
        <v>0.15</v>
      </c>
      <c r="O1668" s="6">
        <v>0.010000000000000009</v>
      </c>
      <c r="P1668" s="6">
        <v>0.15</v>
      </c>
      <c r="Q1668" s="6">
        <v>0.15</v>
      </c>
      <c r="R1668" s="6">
        <v>0.17600000000000002</v>
      </c>
    </row>
    <row r="1669" ht="15.75" customHeight="1">
      <c r="A1669" s="3">
        <v>3301.0</v>
      </c>
      <c r="B1669" s="3" t="s">
        <v>2860</v>
      </c>
      <c r="C1669" s="3" t="s">
        <v>3429</v>
      </c>
      <c r="D1669" s="3" t="s">
        <v>3551</v>
      </c>
      <c r="E1669" s="3" t="s">
        <v>3552</v>
      </c>
      <c r="F1669" s="3" t="s">
        <v>3813</v>
      </c>
      <c r="G1669" s="3" t="s">
        <v>22</v>
      </c>
      <c r="H1669" s="3" t="s">
        <v>3551</v>
      </c>
      <c r="I1669" s="3" t="s">
        <v>3554</v>
      </c>
      <c r="J1669" s="3" t="s">
        <v>3814</v>
      </c>
      <c r="K1669" s="3" t="s">
        <v>22</v>
      </c>
      <c r="L1669" s="4">
        <v>0.2</v>
      </c>
      <c r="M1669" s="5">
        <v>0.23</v>
      </c>
      <c r="N1669" s="6">
        <v>0.15</v>
      </c>
      <c r="O1669" s="6">
        <v>0.010000000000000009</v>
      </c>
      <c r="P1669" s="6">
        <v>0.15</v>
      </c>
      <c r="Q1669" s="6">
        <v>0.15</v>
      </c>
      <c r="R1669" s="6">
        <v>0.17600000000000002</v>
      </c>
    </row>
    <row r="1670" ht="15.75" customHeight="1">
      <c r="A1670" s="3">
        <v>3382.0</v>
      </c>
      <c r="B1670" s="3" t="s">
        <v>2860</v>
      </c>
      <c r="C1670" s="3" t="s">
        <v>3429</v>
      </c>
      <c r="D1670" s="3" t="s">
        <v>3551</v>
      </c>
      <c r="E1670" s="3" t="s">
        <v>3720</v>
      </c>
      <c r="F1670" s="3" t="s">
        <v>3732</v>
      </c>
      <c r="G1670" s="3" t="s">
        <v>3815</v>
      </c>
      <c r="H1670" s="3" t="s">
        <v>3551</v>
      </c>
      <c r="I1670" s="3" t="s">
        <v>3723</v>
      </c>
      <c r="J1670" s="3" t="s">
        <v>3734</v>
      </c>
      <c r="K1670" s="3" t="s">
        <v>3816</v>
      </c>
      <c r="L1670" s="4">
        <v>0.18</v>
      </c>
      <c r="M1670" s="5">
        <v>0.21</v>
      </c>
      <c r="N1670" s="6">
        <v>0.2</v>
      </c>
      <c r="O1670" s="6" t="s">
        <v>27</v>
      </c>
      <c r="P1670" s="6">
        <v>0.2</v>
      </c>
      <c r="Q1670" s="6">
        <v>0.2</v>
      </c>
      <c r="R1670" s="6">
        <v>0.2</v>
      </c>
    </row>
    <row r="1671" ht="15.75" customHeight="1">
      <c r="A1671" s="3">
        <v>3438.0</v>
      </c>
      <c r="B1671" s="3" t="s">
        <v>2860</v>
      </c>
      <c r="C1671" s="3" t="s">
        <v>3429</v>
      </c>
      <c r="D1671" s="3" t="s">
        <v>3551</v>
      </c>
      <c r="E1671" s="3" t="s">
        <v>3709</v>
      </c>
      <c r="F1671" s="3" t="s">
        <v>3817</v>
      </c>
      <c r="G1671" s="3" t="s">
        <v>22</v>
      </c>
      <c r="H1671" s="3" t="s">
        <v>3551</v>
      </c>
      <c r="I1671" s="3" t="s">
        <v>3712</v>
      </c>
      <c r="J1671" s="3" t="s">
        <v>3818</v>
      </c>
      <c r="K1671" s="3" t="s">
        <v>22</v>
      </c>
      <c r="L1671" s="4">
        <v>0.2</v>
      </c>
      <c r="M1671" s="5">
        <v>0.23</v>
      </c>
      <c r="N1671" s="6">
        <v>0.184</v>
      </c>
      <c r="O1671" s="6" t="s">
        <v>27</v>
      </c>
      <c r="P1671" s="6">
        <v>0.184</v>
      </c>
      <c r="Q1671" s="6">
        <v>0.184</v>
      </c>
      <c r="R1671" s="6">
        <v>0.184</v>
      </c>
    </row>
    <row r="1672" ht="15.75" customHeight="1">
      <c r="A1672" s="3">
        <v>3439.0</v>
      </c>
      <c r="B1672" s="3" t="s">
        <v>2860</v>
      </c>
      <c r="C1672" s="3" t="s">
        <v>3429</v>
      </c>
      <c r="D1672" s="3" t="s">
        <v>3551</v>
      </c>
      <c r="E1672" s="3" t="s">
        <v>3709</v>
      </c>
      <c r="F1672" s="3" t="s">
        <v>3819</v>
      </c>
      <c r="G1672" s="3" t="s">
        <v>22</v>
      </c>
      <c r="H1672" s="3" t="s">
        <v>3551</v>
      </c>
      <c r="I1672" s="3" t="s">
        <v>3712</v>
      </c>
      <c r="J1672" s="3" t="s">
        <v>3820</v>
      </c>
      <c r="K1672" s="3" t="s">
        <v>22</v>
      </c>
      <c r="L1672" s="4">
        <v>0.2</v>
      </c>
      <c r="M1672" s="5">
        <v>0.23</v>
      </c>
      <c r="N1672" s="6">
        <v>0.16</v>
      </c>
      <c r="O1672" s="6" t="s">
        <v>27</v>
      </c>
      <c r="P1672" s="6">
        <v>0.16</v>
      </c>
      <c r="Q1672" s="6">
        <v>0.16</v>
      </c>
      <c r="R1672" s="6">
        <v>0.16</v>
      </c>
    </row>
    <row r="1673" ht="15.75" customHeight="1">
      <c r="A1673" s="3">
        <v>3440.0</v>
      </c>
      <c r="B1673" s="3" t="s">
        <v>2860</v>
      </c>
      <c r="C1673" s="3" t="s">
        <v>3429</v>
      </c>
      <c r="D1673" s="3" t="s">
        <v>3551</v>
      </c>
      <c r="E1673" s="3" t="s">
        <v>3709</v>
      </c>
      <c r="F1673" s="3" t="s">
        <v>3821</v>
      </c>
      <c r="G1673" s="3" t="s">
        <v>22</v>
      </c>
      <c r="H1673" s="3" t="s">
        <v>3551</v>
      </c>
      <c r="I1673" s="3" t="s">
        <v>3712</v>
      </c>
      <c r="J1673" s="3" t="s">
        <v>3822</v>
      </c>
      <c r="K1673" s="3" t="s">
        <v>22</v>
      </c>
      <c r="L1673" s="4">
        <v>0.2</v>
      </c>
      <c r="M1673" s="5">
        <v>0.23</v>
      </c>
      <c r="N1673" s="6">
        <v>0.184</v>
      </c>
      <c r="O1673" s="6" t="s">
        <v>27</v>
      </c>
      <c r="P1673" s="6">
        <v>0.184</v>
      </c>
      <c r="Q1673" s="6">
        <v>0.184</v>
      </c>
      <c r="R1673" s="6">
        <v>0.184</v>
      </c>
    </row>
    <row r="1674" ht="15.75" customHeight="1">
      <c r="A1674" s="3">
        <v>3457.0</v>
      </c>
      <c r="B1674" s="3" t="s">
        <v>2860</v>
      </c>
      <c r="C1674" s="3" t="s">
        <v>3429</v>
      </c>
      <c r="D1674" s="3" t="s">
        <v>3551</v>
      </c>
      <c r="E1674" s="3" t="s">
        <v>3709</v>
      </c>
      <c r="F1674" s="3" t="s">
        <v>3823</v>
      </c>
      <c r="G1674" s="3" t="s">
        <v>22</v>
      </c>
      <c r="H1674" s="3" t="s">
        <v>3551</v>
      </c>
      <c r="I1674" s="3" t="s">
        <v>3712</v>
      </c>
      <c r="J1674" s="3" t="s">
        <v>3824</v>
      </c>
      <c r="K1674" s="3" t="s">
        <v>22</v>
      </c>
      <c r="L1674" s="4">
        <v>0.2</v>
      </c>
      <c r="M1674" s="5">
        <v>0.23</v>
      </c>
      <c r="N1674" s="6">
        <v>0.184</v>
      </c>
      <c r="O1674" s="6" t="s">
        <v>27</v>
      </c>
      <c r="P1674" s="6">
        <v>0.184</v>
      </c>
      <c r="Q1674" s="6">
        <v>0.184</v>
      </c>
      <c r="R1674" s="6">
        <v>0.184</v>
      </c>
    </row>
    <row r="1675" ht="15.75" customHeight="1">
      <c r="A1675" s="3">
        <v>3476.0</v>
      </c>
      <c r="B1675" s="3" t="s">
        <v>2860</v>
      </c>
      <c r="C1675" s="3" t="s">
        <v>3429</v>
      </c>
      <c r="D1675" s="3" t="s">
        <v>3551</v>
      </c>
      <c r="E1675" s="3" t="s">
        <v>3709</v>
      </c>
      <c r="F1675" s="3" t="s">
        <v>3825</v>
      </c>
      <c r="G1675" s="3" t="s">
        <v>22</v>
      </c>
      <c r="H1675" s="3" t="s">
        <v>3551</v>
      </c>
      <c r="I1675" s="3" t="s">
        <v>3712</v>
      </c>
      <c r="J1675" s="3" t="s">
        <v>3826</v>
      </c>
      <c r="K1675" s="3" t="s">
        <v>22</v>
      </c>
      <c r="L1675" s="4">
        <v>0.2</v>
      </c>
      <c r="M1675" s="5">
        <v>0.23</v>
      </c>
      <c r="N1675" s="6">
        <v>0.23</v>
      </c>
      <c r="O1675" s="6" t="s">
        <v>27</v>
      </c>
      <c r="P1675" s="6">
        <v>0.23</v>
      </c>
      <c r="Q1675" s="6">
        <v>0.23</v>
      </c>
      <c r="R1675" s="6">
        <v>0.23</v>
      </c>
    </row>
    <row r="1676" ht="15.75" customHeight="1">
      <c r="A1676" s="3">
        <v>3517.0</v>
      </c>
      <c r="B1676" s="3" t="s">
        <v>2860</v>
      </c>
      <c r="C1676" s="3" t="s">
        <v>3429</v>
      </c>
      <c r="D1676" s="3" t="s">
        <v>3551</v>
      </c>
      <c r="E1676" s="3" t="s">
        <v>3709</v>
      </c>
      <c r="F1676" s="3" t="s">
        <v>3827</v>
      </c>
      <c r="G1676" s="3" t="s">
        <v>22</v>
      </c>
      <c r="H1676" s="3" t="s">
        <v>3551</v>
      </c>
      <c r="I1676" s="3" t="s">
        <v>3712</v>
      </c>
      <c r="J1676" s="3" t="s">
        <v>3828</v>
      </c>
      <c r="K1676" s="3" t="s">
        <v>22</v>
      </c>
      <c r="L1676" s="4">
        <v>0.2</v>
      </c>
      <c r="M1676" s="5">
        <v>0.23</v>
      </c>
      <c r="N1676" s="6">
        <v>0.15</v>
      </c>
      <c r="O1676" s="6">
        <v>0.010000000000000009</v>
      </c>
      <c r="P1676" s="6">
        <v>0.15</v>
      </c>
      <c r="Q1676" s="6">
        <v>0.15</v>
      </c>
      <c r="R1676" s="6">
        <v>0.17600000000000002</v>
      </c>
    </row>
    <row r="1677" ht="15.75" customHeight="1">
      <c r="A1677" s="3">
        <v>1578.0</v>
      </c>
      <c r="B1677" s="3" t="s">
        <v>2860</v>
      </c>
      <c r="C1677" s="3" t="s">
        <v>3429</v>
      </c>
      <c r="D1677" s="3" t="s">
        <v>3829</v>
      </c>
      <c r="E1677" s="3" t="s">
        <v>3830</v>
      </c>
      <c r="F1677" s="3" t="s">
        <v>3831</v>
      </c>
      <c r="G1677" s="3" t="s">
        <v>22</v>
      </c>
      <c r="H1677" s="3" t="s">
        <v>3829</v>
      </c>
      <c r="I1677" s="3" t="s">
        <v>3830</v>
      </c>
      <c r="J1677" s="3" t="s">
        <v>3832</v>
      </c>
      <c r="K1677" s="3" t="s">
        <v>22</v>
      </c>
      <c r="L1677" s="4">
        <v>0.15</v>
      </c>
      <c r="M1677" s="5">
        <v>0.17</v>
      </c>
      <c r="N1677" s="6">
        <v>0.18</v>
      </c>
      <c r="O1677" s="6" t="s">
        <v>27</v>
      </c>
      <c r="P1677" s="6">
        <v>0.18</v>
      </c>
      <c r="Q1677" s="6">
        <v>0.18</v>
      </c>
      <c r="R1677" s="6">
        <v>0.18</v>
      </c>
    </row>
    <row r="1678" ht="15.75" customHeight="1">
      <c r="A1678" s="3">
        <v>3275.0</v>
      </c>
      <c r="B1678" s="3" t="s">
        <v>2860</v>
      </c>
      <c r="C1678" s="3" t="s">
        <v>3429</v>
      </c>
      <c r="D1678" s="3" t="s">
        <v>3829</v>
      </c>
      <c r="E1678" s="3" t="s">
        <v>3830</v>
      </c>
      <c r="F1678" s="3" t="s">
        <v>3833</v>
      </c>
      <c r="G1678" s="3" t="s">
        <v>22</v>
      </c>
      <c r="H1678" s="3" t="s">
        <v>3829</v>
      </c>
      <c r="I1678" s="3" t="s">
        <v>3830</v>
      </c>
      <c r="J1678" s="3" t="s">
        <v>3834</v>
      </c>
      <c r="K1678" s="3" t="s">
        <v>22</v>
      </c>
      <c r="L1678" s="4">
        <v>0.18</v>
      </c>
      <c r="M1678" s="5">
        <v>0.21</v>
      </c>
      <c r="N1678" s="6">
        <v>0.22</v>
      </c>
      <c r="O1678" s="6" t="s">
        <v>27</v>
      </c>
      <c r="P1678" s="6">
        <v>0.22</v>
      </c>
      <c r="Q1678" s="6">
        <v>0.22</v>
      </c>
      <c r="R1678" s="6">
        <v>0.22</v>
      </c>
    </row>
    <row r="1679" ht="15.75" customHeight="1">
      <c r="A1679" s="3">
        <v>1310.0</v>
      </c>
      <c r="B1679" s="3" t="s">
        <v>2860</v>
      </c>
      <c r="C1679" s="3" t="s">
        <v>3429</v>
      </c>
      <c r="D1679" s="3" t="s">
        <v>3835</v>
      </c>
      <c r="E1679" s="3" t="s">
        <v>3836</v>
      </c>
      <c r="F1679" s="3" t="s">
        <v>3837</v>
      </c>
      <c r="G1679" s="3" t="s">
        <v>22</v>
      </c>
      <c r="H1679" s="3" t="s">
        <v>3835</v>
      </c>
      <c r="I1679" s="3" t="s">
        <v>3838</v>
      </c>
      <c r="J1679" s="3" t="s">
        <v>3839</v>
      </c>
      <c r="K1679" s="3" t="s">
        <v>22</v>
      </c>
      <c r="L1679" s="4">
        <v>0.18</v>
      </c>
      <c r="M1679" s="5">
        <v>0.21</v>
      </c>
      <c r="N1679" s="6">
        <v>0.2</v>
      </c>
      <c r="O1679" s="6" t="s">
        <v>27</v>
      </c>
      <c r="P1679" s="6">
        <v>0.2</v>
      </c>
      <c r="Q1679" s="6">
        <v>0.2</v>
      </c>
      <c r="R1679" s="6">
        <v>0.2</v>
      </c>
    </row>
    <row r="1680" ht="15.75" customHeight="1">
      <c r="A1680" s="3">
        <v>1557.0</v>
      </c>
      <c r="B1680" s="3" t="s">
        <v>2860</v>
      </c>
      <c r="C1680" s="3" t="s">
        <v>3429</v>
      </c>
      <c r="D1680" s="3" t="s">
        <v>3835</v>
      </c>
      <c r="E1680" s="3" t="s">
        <v>3840</v>
      </c>
      <c r="F1680" s="3" t="s">
        <v>3841</v>
      </c>
      <c r="G1680" s="3" t="s">
        <v>22</v>
      </c>
      <c r="H1680" s="3" t="s">
        <v>3835</v>
      </c>
      <c r="I1680" s="3" t="s">
        <v>3842</v>
      </c>
      <c r="J1680" s="3" t="s">
        <v>3843</v>
      </c>
      <c r="K1680" s="3" t="s">
        <v>22</v>
      </c>
      <c r="L1680" s="4">
        <v>0.14</v>
      </c>
      <c r="M1680" s="5">
        <v>0.16</v>
      </c>
      <c r="N1680" s="6">
        <v>0.2</v>
      </c>
      <c r="O1680" s="6" t="s">
        <v>27</v>
      </c>
      <c r="P1680" s="6">
        <v>0.2</v>
      </c>
      <c r="Q1680" s="6">
        <v>0.2</v>
      </c>
      <c r="R1680" s="6">
        <v>0.2</v>
      </c>
    </row>
    <row r="1681" ht="15.75" customHeight="1">
      <c r="A1681" s="3">
        <v>1558.0</v>
      </c>
      <c r="B1681" s="3" t="s">
        <v>2860</v>
      </c>
      <c r="C1681" s="3" t="s">
        <v>3429</v>
      </c>
      <c r="D1681" s="3" t="s">
        <v>3835</v>
      </c>
      <c r="E1681" s="3" t="s">
        <v>3840</v>
      </c>
      <c r="F1681" s="3" t="s">
        <v>3844</v>
      </c>
      <c r="G1681" s="3" t="s">
        <v>22</v>
      </c>
      <c r="H1681" s="3" t="s">
        <v>3835</v>
      </c>
      <c r="I1681" s="3" t="s">
        <v>3842</v>
      </c>
      <c r="J1681" s="3" t="s">
        <v>3845</v>
      </c>
      <c r="K1681" s="3" t="s">
        <v>22</v>
      </c>
      <c r="L1681" s="4">
        <v>0.16</v>
      </c>
      <c r="M1681" s="5">
        <v>0.18</v>
      </c>
      <c r="N1681" s="6">
        <v>0.18</v>
      </c>
      <c r="O1681" s="6" t="s">
        <v>27</v>
      </c>
      <c r="P1681" s="6">
        <v>0.18</v>
      </c>
      <c r="Q1681" s="6">
        <v>0.18</v>
      </c>
      <c r="R1681" s="6">
        <v>0.18</v>
      </c>
    </row>
    <row r="1682" ht="15.75" customHeight="1">
      <c r="A1682" s="3">
        <v>1559.0</v>
      </c>
      <c r="B1682" s="3" t="s">
        <v>2860</v>
      </c>
      <c r="C1682" s="3" t="s">
        <v>3429</v>
      </c>
      <c r="D1682" s="3" t="s">
        <v>3835</v>
      </c>
      <c r="E1682" s="3" t="s">
        <v>3840</v>
      </c>
      <c r="F1682" s="3" t="s">
        <v>3846</v>
      </c>
      <c r="G1682" s="3" t="s">
        <v>22</v>
      </c>
      <c r="H1682" s="3" t="s">
        <v>3835</v>
      </c>
      <c r="I1682" s="3" t="s">
        <v>3842</v>
      </c>
      <c r="J1682" s="3" t="s">
        <v>3847</v>
      </c>
      <c r="K1682" s="3" t="s">
        <v>22</v>
      </c>
      <c r="L1682" s="4">
        <v>0.16</v>
      </c>
      <c r="M1682" s="5">
        <v>0.18</v>
      </c>
      <c r="N1682" s="6">
        <v>0.19</v>
      </c>
      <c r="O1682" s="6" t="s">
        <v>27</v>
      </c>
      <c r="P1682" s="6">
        <v>0.19</v>
      </c>
      <c r="Q1682" s="6">
        <v>0.19</v>
      </c>
      <c r="R1682" s="6">
        <v>0.19</v>
      </c>
    </row>
    <row r="1683" ht="15.75" customHeight="1">
      <c r="A1683" s="3">
        <v>1560.0</v>
      </c>
      <c r="B1683" s="3" t="s">
        <v>2860</v>
      </c>
      <c r="C1683" s="3" t="s">
        <v>3429</v>
      </c>
      <c r="D1683" s="3" t="s">
        <v>3835</v>
      </c>
      <c r="E1683" s="3" t="s">
        <v>3840</v>
      </c>
      <c r="F1683" s="3" t="s">
        <v>3848</v>
      </c>
      <c r="G1683" s="3" t="s">
        <v>22</v>
      </c>
      <c r="H1683" s="3" t="s">
        <v>3835</v>
      </c>
      <c r="I1683" s="3" t="s">
        <v>3842</v>
      </c>
      <c r="J1683" s="3" t="s">
        <v>3849</v>
      </c>
      <c r="K1683" s="3" t="s">
        <v>22</v>
      </c>
      <c r="L1683" s="4">
        <v>0.16</v>
      </c>
      <c r="M1683" s="5">
        <v>0.18</v>
      </c>
      <c r="N1683" s="6">
        <v>0.191</v>
      </c>
      <c r="O1683" s="6" t="s">
        <v>27</v>
      </c>
      <c r="P1683" s="6">
        <v>0.191</v>
      </c>
      <c r="Q1683" s="6">
        <v>0.191</v>
      </c>
      <c r="R1683" s="6">
        <v>0.191</v>
      </c>
    </row>
    <row r="1684" ht="15.75" customHeight="1">
      <c r="A1684" s="3">
        <v>1561.0</v>
      </c>
      <c r="B1684" s="3" t="s">
        <v>2860</v>
      </c>
      <c r="C1684" s="3" t="s">
        <v>3429</v>
      </c>
      <c r="D1684" s="3" t="s">
        <v>3835</v>
      </c>
      <c r="E1684" s="3" t="s">
        <v>3840</v>
      </c>
      <c r="F1684" s="3" t="s">
        <v>3850</v>
      </c>
      <c r="G1684" s="3" t="s">
        <v>22</v>
      </c>
      <c r="H1684" s="3" t="s">
        <v>3835</v>
      </c>
      <c r="I1684" s="3" t="s">
        <v>3842</v>
      </c>
      <c r="J1684" s="3" t="s">
        <v>3851</v>
      </c>
      <c r="K1684" s="3" t="s">
        <v>22</v>
      </c>
      <c r="L1684" s="4">
        <v>0.16</v>
      </c>
      <c r="M1684" s="5">
        <v>0.18</v>
      </c>
      <c r="N1684" s="6">
        <v>0.19</v>
      </c>
      <c r="O1684" s="6" t="s">
        <v>27</v>
      </c>
      <c r="P1684" s="6">
        <v>0.19</v>
      </c>
      <c r="Q1684" s="6">
        <v>0.19</v>
      </c>
      <c r="R1684" s="6">
        <v>0.19</v>
      </c>
    </row>
    <row r="1685" ht="15.75" customHeight="1">
      <c r="A1685" s="3">
        <v>1641.0</v>
      </c>
      <c r="B1685" s="3" t="s">
        <v>2860</v>
      </c>
      <c r="C1685" s="3" t="s">
        <v>3429</v>
      </c>
      <c r="D1685" s="3" t="s">
        <v>3835</v>
      </c>
      <c r="E1685" s="3" t="s">
        <v>3852</v>
      </c>
      <c r="F1685" s="3" t="s">
        <v>3853</v>
      </c>
      <c r="G1685" s="3" t="s">
        <v>22</v>
      </c>
      <c r="H1685" s="3" t="s">
        <v>3835</v>
      </c>
      <c r="I1685" s="3" t="s">
        <v>3854</v>
      </c>
      <c r="J1685" s="3" t="s">
        <v>3855</v>
      </c>
      <c r="K1685" s="3" t="s">
        <v>22</v>
      </c>
      <c r="L1685" s="4">
        <v>0.16</v>
      </c>
      <c r="M1685" s="5">
        <v>0.18</v>
      </c>
      <c r="N1685" s="6">
        <v>0.19</v>
      </c>
      <c r="O1685" s="6" t="s">
        <v>27</v>
      </c>
      <c r="P1685" s="6">
        <v>0.19</v>
      </c>
      <c r="Q1685" s="6">
        <v>0.19</v>
      </c>
      <c r="R1685" s="6">
        <v>0.19</v>
      </c>
    </row>
    <row r="1686" ht="15.75" customHeight="1">
      <c r="A1686" s="3">
        <v>1642.0</v>
      </c>
      <c r="B1686" s="3" t="s">
        <v>2860</v>
      </c>
      <c r="C1686" s="3" t="s">
        <v>3429</v>
      </c>
      <c r="D1686" s="3" t="s">
        <v>3835</v>
      </c>
      <c r="E1686" s="3" t="s">
        <v>3852</v>
      </c>
      <c r="F1686" s="3" t="s">
        <v>3856</v>
      </c>
      <c r="G1686" s="3" t="s">
        <v>22</v>
      </c>
      <c r="H1686" s="3" t="s">
        <v>3835</v>
      </c>
      <c r="I1686" s="3" t="s">
        <v>3854</v>
      </c>
      <c r="J1686" s="3" t="s">
        <v>3857</v>
      </c>
      <c r="K1686" s="3" t="s">
        <v>22</v>
      </c>
      <c r="L1686" s="4">
        <v>0.18</v>
      </c>
      <c r="M1686" s="5">
        <v>0.21</v>
      </c>
      <c r="N1686" s="6">
        <v>0.22</v>
      </c>
      <c r="O1686" s="6" t="s">
        <v>27</v>
      </c>
      <c r="P1686" s="6">
        <v>0.22</v>
      </c>
      <c r="Q1686" s="6">
        <v>0.22</v>
      </c>
      <c r="R1686" s="6">
        <v>0.22</v>
      </c>
    </row>
    <row r="1687" ht="15.75" customHeight="1">
      <c r="A1687" s="3">
        <v>1645.0</v>
      </c>
      <c r="B1687" s="3" t="s">
        <v>2860</v>
      </c>
      <c r="C1687" s="3" t="s">
        <v>3429</v>
      </c>
      <c r="D1687" s="3" t="s">
        <v>3835</v>
      </c>
      <c r="E1687" s="3" t="s">
        <v>3858</v>
      </c>
      <c r="F1687" s="3" t="s">
        <v>3859</v>
      </c>
      <c r="G1687" s="3" t="s">
        <v>22</v>
      </c>
      <c r="H1687" s="3" t="s">
        <v>3835</v>
      </c>
      <c r="I1687" s="3" t="s">
        <v>3860</v>
      </c>
      <c r="J1687" s="3" t="s">
        <v>3859</v>
      </c>
      <c r="K1687" s="3" t="s">
        <v>22</v>
      </c>
      <c r="L1687" s="4">
        <v>0.18</v>
      </c>
      <c r="M1687" s="5">
        <v>0.21</v>
      </c>
      <c r="N1687" s="6">
        <v>0.0</v>
      </c>
      <c r="O1687" s="6">
        <v>0.16</v>
      </c>
      <c r="P1687" s="6">
        <v>0.15</v>
      </c>
      <c r="Q1687" s="6">
        <v>0.16</v>
      </c>
      <c r="R1687" s="6">
        <v>0.17600000000000002</v>
      </c>
    </row>
    <row r="1688" ht="15.75" customHeight="1">
      <c r="A1688" s="3">
        <v>1647.0</v>
      </c>
      <c r="B1688" s="3" t="s">
        <v>2860</v>
      </c>
      <c r="C1688" s="3" t="s">
        <v>3429</v>
      </c>
      <c r="D1688" s="3" t="s">
        <v>3835</v>
      </c>
      <c r="E1688" s="3" t="s">
        <v>3836</v>
      </c>
      <c r="F1688" s="3" t="s">
        <v>3861</v>
      </c>
      <c r="G1688" s="3" t="s">
        <v>22</v>
      </c>
      <c r="H1688" s="3" t="s">
        <v>3835</v>
      </c>
      <c r="I1688" s="3" t="s">
        <v>3838</v>
      </c>
      <c r="J1688" s="3" t="s">
        <v>3862</v>
      </c>
      <c r="K1688" s="3" t="s">
        <v>22</v>
      </c>
      <c r="L1688" s="4">
        <v>0.18</v>
      </c>
      <c r="M1688" s="5">
        <v>0.21</v>
      </c>
      <c r="N1688" s="6">
        <v>0.15</v>
      </c>
      <c r="O1688" s="6">
        <v>0.010000000000000009</v>
      </c>
      <c r="P1688" s="6">
        <v>0.15</v>
      </c>
      <c r="Q1688" s="6">
        <v>0.15</v>
      </c>
      <c r="R1688" s="6">
        <v>0.17600000000000002</v>
      </c>
    </row>
    <row r="1689" ht="15.75" customHeight="1">
      <c r="A1689" s="3">
        <v>1648.0</v>
      </c>
      <c r="B1689" s="3" t="s">
        <v>2860</v>
      </c>
      <c r="C1689" s="3" t="s">
        <v>3429</v>
      </c>
      <c r="D1689" s="3" t="s">
        <v>3835</v>
      </c>
      <c r="E1689" s="3" t="s">
        <v>3836</v>
      </c>
      <c r="F1689" s="3" t="s">
        <v>3863</v>
      </c>
      <c r="G1689" s="3" t="s">
        <v>22</v>
      </c>
      <c r="H1689" s="3" t="s">
        <v>3835</v>
      </c>
      <c r="I1689" s="3" t="s">
        <v>3838</v>
      </c>
      <c r="J1689" s="3" t="s">
        <v>3864</v>
      </c>
      <c r="K1689" s="3" t="s">
        <v>22</v>
      </c>
      <c r="L1689" s="4">
        <v>0.2</v>
      </c>
      <c r="M1689" s="5">
        <v>0.23</v>
      </c>
      <c r="N1689" s="6">
        <v>0.191</v>
      </c>
      <c r="O1689" s="6" t="s">
        <v>27</v>
      </c>
      <c r="P1689" s="6">
        <v>0.191</v>
      </c>
      <c r="Q1689" s="6">
        <v>0.191</v>
      </c>
      <c r="R1689" s="6">
        <v>0.191</v>
      </c>
    </row>
    <row r="1690" ht="15.75" customHeight="1">
      <c r="A1690" s="3">
        <v>1649.0</v>
      </c>
      <c r="B1690" s="3" t="s">
        <v>2860</v>
      </c>
      <c r="C1690" s="3" t="s">
        <v>3429</v>
      </c>
      <c r="D1690" s="3" t="s">
        <v>3835</v>
      </c>
      <c r="E1690" s="3" t="s">
        <v>3836</v>
      </c>
      <c r="F1690" s="3" t="s">
        <v>3865</v>
      </c>
      <c r="G1690" s="3" t="s">
        <v>22</v>
      </c>
      <c r="H1690" s="3" t="s">
        <v>3835</v>
      </c>
      <c r="I1690" s="3" t="s">
        <v>3838</v>
      </c>
      <c r="J1690" s="3" t="s">
        <v>3866</v>
      </c>
      <c r="K1690" s="3" t="s">
        <v>22</v>
      </c>
      <c r="L1690" s="4">
        <v>0.18</v>
      </c>
      <c r="M1690" s="5">
        <v>0.21</v>
      </c>
      <c r="N1690" s="6">
        <v>0.191</v>
      </c>
      <c r="O1690" s="6" t="s">
        <v>27</v>
      </c>
      <c r="P1690" s="6">
        <v>0.191</v>
      </c>
      <c r="Q1690" s="6">
        <v>0.191</v>
      </c>
      <c r="R1690" s="6">
        <v>0.191</v>
      </c>
    </row>
    <row r="1691" ht="15.75" customHeight="1">
      <c r="A1691" s="3">
        <v>1650.0</v>
      </c>
      <c r="B1691" s="3" t="s">
        <v>2860</v>
      </c>
      <c r="C1691" s="3" t="s">
        <v>3429</v>
      </c>
      <c r="D1691" s="3" t="s">
        <v>3835</v>
      </c>
      <c r="E1691" s="3" t="s">
        <v>3836</v>
      </c>
      <c r="F1691" s="3" t="s">
        <v>3867</v>
      </c>
      <c r="G1691" s="3" t="s">
        <v>22</v>
      </c>
      <c r="H1691" s="3" t="s">
        <v>3835</v>
      </c>
      <c r="I1691" s="3" t="s">
        <v>3838</v>
      </c>
      <c r="J1691" s="3" t="s">
        <v>3868</v>
      </c>
      <c r="K1691" s="3" t="s">
        <v>22</v>
      </c>
      <c r="L1691" s="4">
        <v>0.2</v>
      </c>
      <c r="M1691" s="5">
        <v>0.23</v>
      </c>
      <c r="N1691" s="6">
        <v>0.205</v>
      </c>
      <c r="O1691" s="6" t="s">
        <v>27</v>
      </c>
      <c r="P1691" s="6">
        <v>0.205</v>
      </c>
      <c r="Q1691" s="6">
        <v>0.205</v>
      </c>
      <c r="R1691" s="6">
        <v>0.205</v>
      </c>
    </row>
    <row r="1692" ht="15.75" customHeight="1">
      <c r="A1692" s="3">
        <v>1651.0</v>
      </c>
      <c r="B1692" s="3" t="s">
        <v>2860</v>
      </c>
      <c r="C1692" s="3" t="s">
        <v>3429</v>
      </c>
      <c r="D1692" s="3" t="s">
        <v>3835</v>
      </c>
      <c r="E1692" s="3" t="s">
        <v>3836</v>
      </c>
      <c r="F1692" s="3" t="s">
        <v>3869</v>
      </c>
      <c r="G1692" s="3" t="s">
        <v>22</v>
      </c>
      <c r="H1692" s="3" t="s">
        <v>3835</v>
      </c>
      <c r="I1692" s="3" t="s">
        <v>3838</v>
      </c>
      <c r="J1692" s="3" t="s">
        <v>3870</v>
      </c>
      <c r="K1692" s="3" t="s">
        <v>22</v>
      </c>
      <c r="L1692" s="4">
        <v>0.2</v>
      </c>
      <c r="M1692" s="5">
        <v>0.23</v>
      </c>
      <c r="N1692" s="6">
        <v>0.22</v>
      </c>
      <c r="O1692" s="6" t="s">
        <v>27</v>
      </c>
      <c r="P1692" s="6">
        <v>0.22</v>
      </c>
      <c r="Q1692" s="6">
        <v>0.22</v>
      </c>
      <c r="R1692" s="6">
        <v>0.22</v>
      </c>
    </row>
    <row r="1693" ht="15.75" customHeight="1">
      <c r="A1693" s="3">
        <v>1652.0</v>
      </c>
      <c r="B1693" s="3" t="s">
        <v>2860</v>
      </c>
      <c r="C1693" s="3" t="s">
        <v>3429</v>
      </c>
      <c r="D1693" s="3" t="s">
        <v>3835</v>
      </c>
      <c r="E1693" s="3" t="s">
        <v>3836</v>
      </c>
      <c r="F1693" s="3" t="s">
        <v>3871</v>
      </c>
      <c r="G1693" s="3" t="s">
        <v>22</v>
      </c>
      <c r="H1693" s="3" t="s">
        <v>3835</v>
      </c>
      <c r="I1693" s="3" t="s">
        <v>3838</v>
      </c>
      <c r="J1693" s="3" t="s">
        <v>3872</v>
      </c>
      <c r="K1693" s="3" t="s">
        <v>22</v>
      </c>
      <c r="L1693" s="4">
        <v>0.18</v>
      </c>
      <c r="M1693" s="5">
        <v>0.21</v>
      </c>
      <c r="N1693" s="6">
        <v>0.22</v>
      </c>
      <c r="O1693" s="6" t="s">
        <v>27</v>
      </c>
      <c r="P1693" s="6">
        <v>0.22</v>
      </c>
      <c r="Q1693" s="6">
        <v>0.22</v>
      </c>
      <c r="R1693" s="6">
        <v>0.22</v>
      </c>
    </row>
    <row r="1694" ht="15.75" customHeight="1">
      <c r="A1694" s="3">
        <v>1662.0</v>
      </c>
      <c r="B1694" s="3" t="s">
        <v>2860</v>
      </c>
      <c r="C1694" s="3" t="s">
        <v>3429</v>
      </c>
      <c r="D1694" s="3" t="s">
        <v>3835</v>
      </c>
      <c r="E1694" s="3" t="s">
        <v>3858</v>
      </c>
      <c r="F1694" s="3" t="s">
        <v>3873</v>
      </c>
      <c r="G1694" s="3" t="s">
        <v>22</v>
      </c>
      <c r="H1694" s="3" t="s">
        <v>3835</v>
      </c>
      <c r="I1694" s="3" t="s">
        <v>3860</v>
      </c>
      <c r="J1694" s="3" t="s">
        <v>3874</v>
      </c>
      <c r="K1694" s="3" t="s">
        <v>22</v>
      </c>
      <c r="L1694" s="4">
        <v>0.2</v>
      </c>
      <c r="M1694" s="5">
        <v>0.23</v>
      </c>
      <c r="N1694" s="6">
        <v>0.22</v>
      </c>
      <c r="O1694" s="6" t="s">
        <v>27</v>
      </c>
      <c r="P1694" s="6">
        <v>0.22</v>
      </c>
      <c r="Q1694" s="6">
        <v>0.22</v>
      </c>
      <c r="R1694" s="6">
        <v>0.22</v>
      </c>
    </row>
    <row r="1695" ht="15.75" customHeight="1">
      <c r="A1695" s="3">
        <v>2138.0</v>
      </c>
      <c r="B1695" s="3" t="s">
        <v>2860</v>
      </c>
      <c r="C1695" s="3" t="s">
        <v>3429</v>
      </c>
      <c r="D1695" s="3" t="s">
        <v>3835</v>
      </c>
      <c r="E1695" s="3" t="s">
        <v>3875</v>
      </c>
      <c r="F1695" s="3" t="s">
        <v>3876</v>
      </c>
      <c r="G1695" s="3" t="s">
        <v>22</v>
      </c>
      <c r="H1695" s="3" t="s">
        <v>3835</v>
      </c>
      <c r="I1695" s="3" t="s">
        <v>3877</v>
      </c>
      <c r="J1695" s="3" t="s">
        <v>3878</v>
      </c>
      <c r="K1695" s="3" t="s">
        <v>22</v>
      </c>
      <c r="L1695" s="4">
        <v>0.2</v>
      </c>
      <c r="M1695" s="5">
        <v>0.23</v>
      </c>
      <c r="N1695" s="6">
        <v>0.15</v>
      </c>
      <c r="O1695" s="6">
        <v>0.010000000000000009</v>
      </c>
      <c r="P1695" s="6">
        <v>0.15</v>
      </c>
      <c r="Q1695" s="6">
        <v>0.15</v>
      </c>
      <c r="R1695" s="6">
        <v>0.17600000000000002</v>
      </c>
    </row>
    <row r="1696" ht="15.75" customHeight="1">
      <c r="A1696" s="3">
        <v>2487.0</v>
      </c>
      <c r="B1696" s="3" t="s">
        <v>2860</v>
      </c>
      <c r="C1696" s="3" t="s">
        <v>3429</v>
      </c>
      <c r="D1696" s="3" t="s">
        <v>3835</v>
      </c>
      <c r="E1696" s="3" t="s">
        <v>3836</v>
      </c>
      <c r="F1696" s="3" t="s">
        <v>3879</v>
      </c>
      <c r="G1696" s="3" t="s">
        <v>22</v>
      </c>
      <c r="H1696" s="3" t="s">
        <v>3835</v>
      </c>
      <c r="I1696" s="3" t="s">
        <v>3838</v>
      </c>
      <c r="J1696" s="3" t="s">
        <v>3880</v>
      </c>
      <c r="K1696" s="3" t="s">
        <v>22</v>
      </c>
      <c r="L1696" s="4">
        <v>0.16</v>
      </c>
      <c r="M1696" s="5">
        <v>0.18</v>
      </c>
      <c r="N1696" s="6">
        <v>0.215</v>
      </c>
      <c r="O1696" s="6" t="s">
        <v>27</v>
      </c>
      <c r="P1696" s="6">
        <v>0.215</v>
      </c>
      <c r="Q1696" s="6">
        <v>0.215</v>
      </c>
      <c r="R1696" s="6">
        <v>0.215</v>
      </c>
    </row>
    <row r="1697" ht="15.75" customHeight="1">
      <c r="A1697" s="3">
        <v>2524.0</v>
      </c>
      <c r="B1697" s="3" t="s">
        <v>2860</v>
      </c>
      <c r="C1697" s="3" t="s">
        <v>3429</v>
      </c>
      <c r="D1697" s="3" t="s">
        <v>3835</v>
      </c>
      <c r="E1697" s="3" t="s">
        <v>3875</v>
      </c>
      <c r="F1697" s="3" t="s">
        <v>3881</v>
      </c>
      <c r="G1697" s="3" t="s">
        <v>22</v>
      </c>
      <c r="H1697" s="3" t="s">
        <v>3835</v>
      </c>
      <c r="I1697" s="3" t="s">
        <v>3877</v>
      </c>
      <c r="J1697" s="3" t="s">
        <v>3882</v>
      </c>
      <c r="K1697" s="3" t="s">
        <v>22</v>
      </c>
      <c r="L1697" s="4">
        <v>0.2</v>
      </c>
      <c r="M1697" s="5">
        <v>0.23</v>
      </c>
      <c r="N1697" s="6">
        <v>0.14</v>
      </c>
      <c r="O1697" s="6">
        <v>0.01999999999999999</v>
      </c>
      <c r="P1697" s="6">
        <v>0.15</v>
      </c>
      <c r="Q1697" s="6">
        <v>0.16</v>
      </c>
      <c r="R1697" s="6">
        <v>0.17600000000000002</v>
      </c>
    </row>
    <row r="1698" ht="15.75" customHeight="1">
      <c r="A1698" s="3">
        <v>2525.0</v>
      </c>
      <c r="B1698" s="3" t="s">
        <v>2860</v>
      </c>
      <c r="C1698" s="3" t="s">
        <v>3429</v>
      </c>
      <c r="D1698" s="3" t="s">
        <v>3835</v>
      </c>
      <c r="E1698" s="3" t="s">
        <v>3875</v>
      </c>
      <c r="F1698" s="3" t="s">
        <v>3883</v>
      </c>
      <c r="G1698" s="3" t="s">
        <v>22</v>
      </c>
      <c r="H1698" s="3" t="s">
        <v>3835</v>
      </c>
      <c r="I1698" s="3" t="s">
        <v>3877</v>
      </c>
      <c r="J1698" s="3" t="s">
        <v>3884</v>
      </c>
      <c r="K1698" s="3" t="s">
        <v>22</v>
      </c>
      <c r="L1698" s="4">
        <v>0.2</v>
      </c>
      <c r="M1698" s="5">
        <v>0.23</v>
      </c>
      <c r="N1698" s="6">
        <v>0.19</v>
      </c>
      <c r="O1698" s="6" t="s">
        <v>27</v>
      </c>
      <c r="P1698" s="6">
        <v>0.19</v>
      </c>
      <c r="Q1698" s="6">
        <v>0.19</v>
      </c>
      <c r="R1698" s="6">
        <v>0.19</v>
      </c>
    </row>
    <row r="1699" ht="15.75" customHeight="1">
      <c r="A1699" s="3">
        <v>2526.0</v>
      </c>
      <c r="B1699" s="3" t="s">
        <v>2860</v>
      </c>
      <c r="C1699" s="3" t="s">
        <v>3429</v>
      </c>
      <c r="D1699" s="3" t="s">
        <v>3835</v>
      </c>
      <c r="E1699" s="3" t="s">
        <v>3875</v>
      </c>
      <c r="F1699" s="3" t="s">
        <v>3885</v>
      </c>
      <c r="G1699" s="3" t="s">
        <v>22</v>
      </c>
      <c r="H1699" s="3" t="s">
        <v>3835</v>
      </c>
      <c r="I1699" s="3" t="s">
        <v>3877</v>
      </c>
      <c r="J1699" s="3" t="s">
        <v>3886</v>
      </c>
      <c r="K1699" s="3" t="s">
        <v>22</v>
      </c>
      <c r="L1699" s="4">
        <v>0.2</v>
      </c>
      <c r="M1699" s="5">
        <v>0.23</v>
      </c>
      <c r="N1699" s="6">
        <v>0.16849999999999998</v>
      </c>
      <c r="O1699" s="6" t="s">
        <v>27</v>
      </c>
      <c r="P1699" s="6">
        <v>0.16849999999999998</v>
      </c>
      <c r="Q1699" s="6">
        <v>0.16849999999999998</v>
      </c>
      <c r="R1699" s="6">
        <v>0.16849999999999998</v>
      </c>
    </row>
    <row r="1700" ht="15.75" customHeight="1">
      <c r="A1700" s="3">
        <v>2564.0</v>
      </c>
      <c r="B1700" s="3" t="s">
        <v>2860</v>
      </c>
      <c r="C1700" s="3" t="s">
        <v>3429</v>
      </c>
      <c r="D1700" s="3" t="s">
        <v>3835</v>
      </c>
      <c r="E1700" s="3" t="s">
        <v>3887</v>
      </c>
      <c r="F1700" s="3" t="s">
        <v>3888</v>
      </c>
      <c r="G1700" s="3" t="s">
        <v>22</v>
      </c>
      <c r="H1700" s="3" t="s">
        <v>3835</v>
      </c>
      <c r="I1700" s="3" t="s">
        <v>3889</v>
      </c>
      <c r="J1700" s="3" t="s">
        <v>3890</v>
      </c>
      <c r="K1700" s="3" t="s">
        <v>22</v>
      </c>
      <c r="L1700" s="4">
        <v>0.14</v>
      </c>
      <c r="M1700" s="5">
        <v>0.16</v>
      </c>
      <c r="N1700" s="6">
        <v>0.15</v>
      </c>
      <c r="O1700" s="6">
        <v>0.010000000000000009</v>
      </c>
      <c r="P1700" s="6">
        <v>0.15</v>
      </c>
      <c r="Q1700" s="6">
        <v>0.15</v>
      </c>
      <c r="R1700" s="6">
        <v>0.17600000000000002</v>
      </c>
    </row>
    <row r="1701" ht="15.75" customHeight="1">
      <c r="A1701" s="3">
        <v>2570.0</v>
      </c>
      <c r="B1701" s="3" t="s">
        <v>2860</v>
      </c>
      <c r="C1701" s="3" t="s">
        <v>3429</v>
      </c>
      <c r="D1701" s="3" t="s">
        <v>3835</v>
      </c>
      <c r="E1701" s="3" t="s">
        <v>3840</v>
      </c>
      <c r="F1701" s="3" t="s">
        <v>3891</v>
      </c>
      <c r="G1701" s="3" t="s">
        <v>22</v>
      </c>
      <c r="H1701" s="3" t="s">
        <v>3835</v>
      </c>
      <c r="I1701" s="3" t="s">
        <v>3842</v>
      </c>
      <c r="J1701" s="3" t="s">
        <v>3892</v>
      </c>
      <c r="K1701" s="3" t="s">
        <v>22</v>
      </c>
      <c r="L1701" s="4">
        <v>0.16</v>
      </c>
      <c r="M1701" s="5">
        <v>0.18</v>
      </c>
      <c r="N1701" s="6">
        <v>0.166</v>
      </c>
      <c r="O1701" s="6" t="s">
        <v>27</v>
      </c>
      <c r="P1701" s="6">
        <v>0.166</v>
      </c>
      <c r="Q1701" s="6">
        <v>0.166</v>
      </c>
      <c r="R1701" s="6">
        <v>0.166</v>
      </c>
    </row>
    <row r="1702" ht="15.75" customHeight="1">
      <c r="A1702" s="3">
        <v>3006.0</v>
      </c>
      <c r="B1702" s="3" t="s">
        <v>2860</v>
      </c>
      <c r="C1702" s="3" t="s">
        <v>3429</v>
      </c>
      <c r="D1702" s="3" t="s">
        <v>3835</v>
      </c>
      <c r="E1702" s="3" t="s">
        <v>3875</v>
      </c>
      <c r="F1702" s="3" t="s">
        <v>3893</v>
      </c>
      <c r="G1702" s="3" t="s">
        <v>22</v>
      </c>
      <c r="H1702" s="3" t="s">
        <v>3835</v>
      </c>
      <c r="I1702" s="3" t="s">
        <v>3877</v>
      </c>
      <c r="J1702" s="3" t="s">
        <v>3894</v>
      </c>
      <c r="K1702" s="3" t="s">
        <v>22</v>
      </c>
      <c r="L1702" s="4">
        <v>0.2</v>
      </c>
      <c r="M1702" s="5">
        <v>0.23</v>
      </c>
      <c r="N1702" s="6">
        <v>0.0</v>
      </c>
      <c r="O1702" s="6">
        <v>0.16</v>
      </c>
      <c r="P1702" s="6">
        <v>0.15</v>
      </c>
      <c r="Q1702" s="6">
        <v>0.16</v>
      </c>
      <c r="R1702" s="6">
        <v>0.17600000000000002</v>
      </c>
    </row>
    <row r="1703" ht="15.75" customHeight="1">
      <c r="A1703" s="3">
        <v>3056.0</v>
      </c>
      <c r="B1703" s="3" t="s">
        <v>2860</v>
      </c>
      <c r="C1703" s="3" t="s">
        <v>3429</v>
      </c>
      <c r="D1703" s="3" t="s">
        <v>3835</v>
      </c>
      <c r="E1703" s="3" t="s">
        <v>3875</v>
      </c>
      <c r="F1703" s="3" t="s">
        <v>3895</v>
      </c>
      <c r="G1703" s="3" t="s">
        <v>22</v>
      </c>
      <c r="H1703" s="3" t="s">
        <v>3835</v>
      </c>
      <c r="I1703" s="3" t="s">
        <v>3877</v>
      </c>
      <c r="J1703" s="3" t="s">
        <v>3896</v>
      </c>
      <c r="K1703" s="3" t="s">
        <v>22</v>
      </c>
      <c r="L1703" s="4">
        <v>0.2</v>
      </c>
      <c r="M1703" s="5">
        <v>0.23</v>
      </c>
      <c r="N1703" s="6">
        <v>0.3</v>
      </c>
      <c r="O1703" s="6" t="s">
        <v>27</v>
      </c>
      <c r="P1703" s="6">
        <v>0.3</v>
      </c>
      <c r="Q1703" s="6">
        <v>0.3</v>
      </c>
      <c r="R1703" s="6">
        <v>0.3</v>
      </c>
    </row>
    <row r="1704" ht="15.75" customHeight="1">
      <c r="A1704" s="3">
        <v>3057.0</v>
      </c>
      <c r="B1704" s="3" t="s">
        <v>2860</v>
      </c>
      <c r="C1704" s="3" t="s">
        <v>3429</v>
      </c>
      <c r="D1704" s="3" t="s">
        <v>3835</v>
      </c>
      <c r="E1704" s="3" t="s">
        <v>3875</v>
      </c>
      <c r="F1704" s="3" t="s">
        <v>3897</v>
      </c>
      <c r="G1704" s="3" t="s">
        <v>22</v>
      </c>
      <c r="H1704" s="3" t="s">
        <v>3835</v>
      </c>
      <c r="I1704" s="3" t="s">
        <v>3877</v>
      </c>
      <c r="J1704" s="3" t="s">
        <v>3898</v>
      </c>
      <c r="K1704" s="3" t="s">
        <v>22</v>
      </c>
      <c r="L1704" s="4">
        <v>0.2</v>
      </c>
      <c r="M1704" s="5">
        <v>0.23</v>
      </c>
      <c r="N1704" s="6">
        <v>0.2</v>
      </c>
      <c r="O1704" s="6" t="s">
        <v>27</v>
      </c>
      <c r="P1704" s="6">
        <v>0.2</v>
      </c>
      <c r="Q1704" s="6">
        <v>0.2</v>
      </c>
      <c r="R1704" s="6">
        <v>0.2</v>
      </c>
    </row>
    <row r="1705" ht="15.75" customHeight="1">
      <c r="A1705" s="3">
        <v>3058.0</v>
      </c>
      <c r="B1705" s="3" t="s">
        <v>2860</v>
      </c>
      <c r="C1705" s="3" t="s">
        <v>3429</v>
      </c>
      <c r="D1705" s="3" t="s">
        <v>3835</v>
      </c>
      <c r="E1705" s="3" t="s">
        <v>3875</v>
      </c>
      <c r="F1705" s="3" t="s">
        <v>3899</v>
      </c>
      <c r="G1705" s="3" t="s">
        <v>22</v>
      </c>
      <c r="H1705" s="3" t="s">
        <v>3835</v>
      </c>
      <c r="I1705" s="3" t="s">
        <v>3877</v>
      </c>
      <c r="J1705" s="3" t="s">
        <v>3900</v>
      </c>
      <c r="K1705" s="3" t="s">
        <v>22</v>
      </c>
      <c r="L1705" s="4">
        <v>0.2</v>
      </c>
      <c r="M1705" s="5">
        <v>0.23</v>
      </c>
      <c r="N1705" s="6">
        <v>0.25</v>
      </c>
      <c r="O1705" s="6" t="s">
        <v>27</v>
      </c>
      <c r="P1705" s="6">
        <v>0.25</v>
      </c>
      <c r="Q1705" s="6">
        <v>0.25</v>
      </c>
      <c r="R1705" s="6">
        <v>0.25</v>
      </c>
    </row>
    <row r="1706" ht="15.75" customHeight="1">
      <c r="A1706" s="3">
        <v>3059.0</v>
      </c>
      <c r="B1706" s="3" t="s">
        <v>2860</v>
      </c>
      <c r="C1706" s="3" t="s">
        <v>3429</v>
      </c>
      <c r="D1706" s="3" t="s">
        <v>3835</v>
      </c>
      <c r="E1706" s="3" t="s">
        <v>3875</v>
      </c>
      <c r="F1706" s="3" t="s">
        <v>3901</v>
      </c>
      <c r="G1706" s="3" t="s">
        <v>22</v>
      </c>
      <c r="H1706" s="3" t="s">
        <v>3835</v>
      </c>
      <c r="I1706" s="3" t="s">
        <v>3877</v>
      </c>
      <c r="J1706" s="3" t="s">
        <v>3902</v>
      </c>
      <c r="K1706" s="3" t="s">
        <v>22</v>
      </c>
      <c r="L1706" s="4">
        <v>0.2</v>
      </c>
      <c r="M1706" s="5">
        <v>0.23</v>
      </c>
      <c r="N1706" s="6">
        <v>0.25</v>
      </c>
      <c r="O1706" s="6" t="s">
        <v>27</v>
      </c>
      <c r="P1706" s="6">
        <v>0.25</v>
      </c>
      <c r="Q1706" s="6">
        <v>0.25</v>
      </c>
      <c r="R1706" s="6">
        <v>0.25</v>
      </c>
    </row>
    <row r="1707" ht="15.75" customHeight="1">
      <c r="A1707" s="3">
        <v>3060.0</v>
      </c>
      <c r="B1707" s="3" t="s">
        <v>2860</v>
      </c>
      <c r="C1707" s="3" t="s">
        <v>3429</v>
      </c>
      <c r="D1707" s="3" t="s">
        <v>3835</v>
      </c>
      <c r="E1707" s="3" t="s">
        <v>3875</v>
      </c>
      <c r="F1707" s="3" t="s">
        <v>3903</v>
      </c>
      <c r="G1707" s="3" t="s">
        <v>22</v>
      </c>
      <c r="H1707" s="3" t="s">
        <v>3835</v>
      </c>
      <c r="I1707" s="3" t="s">
        <v>3877</v>
      </c>
      <c r="J1707" s="3" t="s">
        <v>3904</v>
      </c>
      <c r="K1707" s="3" t="s">
        <v>22</v>
      </c>
      <c r="L1707" s="4">
        <v>0.2</v>
      </c>
      <c r="M1707" s="5">
        <v>0.23</v>
      </c>
      <c r="N1707" s="6">
        <v>0.0</v>
      </c>
      <c r="O1707" s="6">
        <v>0.2</v>
      </c>
      <c r="P1707" s="6">
        <v>0.19</v>
      </c>
      <c r="Q1707" s="6">
        <v>0.2</v>
      </c>
      <c r="R1707" s="6">
        <v>0.22000000000000003</v>
      </c>
    </row>
    <row r="1708" ht="15.75" customHeight="1">
      <c r="A1708" s="3">
        <v>3061.0</v>
      </c>
      <c r="B1708" s="3" t="s">
        <v>2860</v>
      </c>
      <c r="C1708" s="3" t="s">
        <v>3429</v>
      </c>
      <c r="D1708" s="3" t="s">
        <v>3835</v>
      </c>
      <c r="E1708" s="3" t="s">
        <v>3875</v>
      </c>
      <c r="F1708" s="3" t="s">
        <v>3905</v>
      </c>
      <c r="G1708" s="3" t="s">
        <v>22</v>
      </c>
      <c r="H1708" s="3" t="s">
        <v>3835</v>
      </c>
      <c r="I1708" s="3" t="s">
        <v>3877</v>
      </c>
      <c r="J1708" s="3" t="s">
        <v>3906</v>
      </c>
      <c r="K1708" s="3" t="s">
        <v>22</v>
      </c>
      <c r="L1708" s="4">
        <v>0.2</v>
      </c>
      <c r="M1708" s="5">
        <v>0.23</v>
      </c>
      <c r="N1708" s="6">
        <v>0.16</v>
      </c>
      <c r="O1708" s="6" t="s">
        <v>27</v>
      </c>
      <c r="P1708" s="6">
        <v>0.16</v>
      </c>
      <c r="Q1708" s="6">
        <v>0.16</v>
      </c>
      <c r="R1708" s="6">
        <v>0.16</v>
      </c>
    </row>
    <row r="1709" ht="15.75" customHeight="1">
      <c r="A1709" s="3">
        <v>3062.0</v>
      </c>
      <c r="B1709" s="3" t="s">
        <v>2860</v>
      </c>
      <c r="C1709" s="3" t="s">
        <v>3429</v>
      </c>
      <c r="D1709" s="3" t="s">
        <v>3835</v>
      </c>
      <c r="E1709" s="3" t="s">
        <v>3875</v>
      </c>
      <c r="F1709" s="3" t="s">
        <v>3907</v>
      </c>
      <c r="G1709" s="3" t="s">
        <v>22</v>
      </c>
      <c r="H1709" s="3" t="s">
        <v>3835</v>
      </c>
      <c r="I1709" s="3" t="s">
        <v>3877</v>
      </c>
      <c r="J1709" s="3" t="s">
        <v>3908</v>
      </c>
      <c r="K1709" s="3" t="s">
        <v>22</v>
      </c>
      <c r="L1709" s="4">
        <v>0.2</v>
      </c>
      <c r="M1709" s="5">
        <v>0.23</v>
      </c>
      <c r="N1709" s="6">
        <v>0.15</v>
      </c>
      <c r="O1709" s="6">
        <v>0.010000000000000009</v>
      </c>
      <c r="P1709" s="6">
        <v>0.15</v>
      </c>
      <c r="Q1709" s="6">
        <v>0.15</v>
      </c>
      <c r="R1709" s="6">
        <v>0.17600000000000002</v>
      </c>
    </row>
    <row r="1710" ht="15.75" customHeight="1">
      <c r="A1710" s="3">
        <v>3063.0</v>
      </c>
      <c r="B1710" s="3" t="s">
        <v>2860</v>
      </c>
      <c r="C1710" s="3" t="s">
        <v>3429</v>
      </c>
      <c r="D1710" s="3" t="s">
        <v>3835</v>
      </c>
      <c r="E1710" s="3" t="s">
        <v>3875</v>
      </c>
      <c r="F1710" s="3" t="s">
        <v>3909</v>
      </c>
      <c r="G1710" s="3" t="s">
        <v>22</v>
      </c>
      <c r="H1710" s="3" t="s">
        <v>3835</v>
      </c>
      <c r="I1710" s="3" t="s">
        <v>3877</v>
      </c>
      <c r="J1710" s="3" t="s">
        <v>3910</v>
      </c>
      <c r="K1710" s="3" t="s">
        <v>22</v>
      </c>
      <c r="L1710" s="4">
        <v>0.2</v>
      </c>
      <c r="M1710" s="5">
        <v>0.23</v>
      </c>
      <c r="N1710" s="6">
        <v>0.0</v>
      </c>
      <c r="O1710" s="6">
        <v>0.16</v>
      </c>
      <c r="P1710" s="6">
        <v>0.15</v>
      </c>
      <c r="Q1710" s="6">
        <v>0.16</v>
      </c>
      <c r="R1710" s="6">
        <v>0.17600000000000002</v>
      </c>
    </row>
    <row r="1711" ht="15.75" customHeight="1">
      <c r="A1711" s="3">
        <v>3233.0</v>
      </c>
      <c r="B1711" s="3" t="s">
        <v>2860</v>
      </c>
      <c r="C1711" s="3" t="s">
        <v>3429</v>
      </c>
      <c r="D1711" s="3" t="s">
        <v>3835</v>
      </c>
      <c r="E1711" s="3" t="s">
        <v>3840</v>
      </c>
      <c r="F1711" s="3" t="s">
        <v>3911</v>
      </c>
      <c r="G1711" s="3" t="s">
        <v>22</v>
      </c>
      <c r="H1711" s="3" t="s">
        <v>3835</v>
      </c>
      <c r="I1711" s="3" t="s">
        <v>3842</v>
      </c>
      <c r="J1711" s="3" t="s">
        <v>3912</v>
      </c>
      <c r="K1711" s="3" t="s">
        <v>22</v>
      </c>
      <c r="L1711" s="4">
        <v>0.14</v>
      </c>
      <c r="M1711" s="5">
        <v>0.16</v>
      </c>
      <c r="N1711" s="6">
        <v>0.15</v>
      </c>
      <c r="O1711" s="6">
        <v>0.010000000000000009</v>
      </c>
      <c r="P1711" s="6">
        <v>0.15</v>
      </c>
      <c r="Q1711" s="6">
        <v>0.15</v>
      </c>
      <c r="R1711" s="6">
        <v>0.17600000000000002</v>
      </c>
    </row>
    <row r="1712" ht="15.75" customHeight="1">
      <c r="A1712" s="3">
        <v>3270.0</v>
      </c>
      <c r="B1712" s="3" t="s">
        <v>2860</v>
      </c>
      <c r="C1712" s="3" t="s">
        <v>3429</v>
      </c>
      <c r="D1712" s="3" t="s">
        <v>3835</v>
      </c>
      <c r="E1712" s="3" t="s">
        <v>3852</v>
      </c>
      <c r="F1712" s="3" t="s">
        <v>3913</v>
      </c>
      <c r="G1712" s="3" t="s">
        <v>22</v>
      </c>
      <c r="H1712" s="3" t="s">
        <v>3835</v>
      </c>
      <c r="I1712" s="3" t="s">
        <v>3854</v>
      </c>
      <c r="J1712" s="3" t="s">
        <v>3914</v>
      </c>
      <c r="K1712" s="3" t="s">
        <v>22</v>
      </c>
      <c r="L1712" s="4">
        <v>0.18</v>
      </c>
      <c r="M1712" s="5">
        <v>0.21</v>
      </c>
      <c r="N1712" s="6">
        <v>0.15</v>
      </c>
      <c r="O1712" s="6">
        <v>0.010000000000000009</v>
      </c>
      <c r="P1712" s="6">
        <v>0.15</v>
      </c>
      <c r="Q1712" s="6">
        <v>0.15</v>
      </c>
      <c r="R1712" s="6">
        <v>0.17600000000000002</v>
      </c>
    </row>
    <row r="1713" ht="15.75" customHeight="1">
      <c r="A1713" s="3">
        <v>3315.0</v>
      </c>
      <c r="B1713" s="3" t="s">
        <v>2860</v>
      </c>
      <c r="C1713" s="3" t="s">
        <v>3429</v>
      </c>
      <c r="D1713" s="3" t="s">
        <v>3835</v>
      </c>
      <c r="E1713" s="3" t="s">
        <v>3887</v>
      </c>
      <c r="F1713" s="3" t="s">
        <v>3915</v>
      </c>
      <c r="G1713" s="3" t="s">
        <v>22</v>
      </c>
      <c r="H1713" s="3" t="s">
        <v>3835</v>
      </c>
      <c r="I1713" s="3" t="s">
        <v>3889</v>
      </c>
      <c r="J1713" s="3" t="s">
        <v>3916</v>
      </c>
      <c r="K1713" s="3" t="s">
        <v>22</v>
      </c>
      <c r="L1713" s="4">
        <v>0.18</v>
      </c>
      <c r="M1713" s="5">
        <v>0.21</v>
      </c>
      <c r="N1713" s="6">
        <v>0.15</v>
      </c>
      <c r="O1713" s="6">
        <v>0.05000000000000002</v>
      </c>
      <c r="P1713" s="6">
        <v>0.19</v>
      </c>
      <c r="Q1713" s="6">
        <v>0.2</v>
      </c>
      <c r="R1713" s="6">
        <v>0.22000000000000003</v>
      </c>
    </row>
    <row r="1714" ht="15.75" customHeight="1">
      <c r="A1714" s="3">
        <v>3316.0</v>
      </c>
      <c r="B1714" s="3" t="s">
        <v>2860</v>
      </c>
      <c r="C1714" s="3" t="s">
        <v>3429</v>
      </c>
      <c r="D1714" s="3" t="s">
        <v>3835</v>
      </c>
      <c r="E1714" s="3" t="s">
        <v>3887</v>
      </c>
      <c r="F1714" s="3" t="s">
        <v>3917</v>
      </c>
      <c r="G1714" s="3" t="s">
        <v>22</v>
      </c>
      <c r="H1714" s="3" t="s">
        <v>3835</v>
      </c>
      <c r="I1714" s="3" t="s">
        <v>3889</v>
      </c>
      <c r="J1714" s="3" t="s">
        <v>3918</v>
      </c>
      <c r="K1714" s="3" t="s">
        <v>22</v>
      </c>
      <c r="L1714" s="4">
        <v>0.18</v>
      </c>
      <c r="M1714" s="5">
        <v>0.21</v>
      </c>
      <c r="N1714" s="6">
        <v>0.0</v>
      </c>
      <c r="O1714" s="6">
        <v>0.16</v>
      </c>
      <c r="P1714" s="6">
        <v>0.15</v>
      </c>
      <c r="Q1714" s="6">
        <v>0.16</v>
      </c>
      <c r="R1714" s="6">
        <v>0.17600000000000002</v>
      </c>
    </row>
    <row r="1715" ht="15.75" customHeight="1">
      <c r="A1715" s="3">
        <v>3317.0</v>
      </c>
      <c r="B1715" s="3" t="s">
        <v>2860</v>
      </c>
      <c r="C1715" s="3" t="s">
        <v>3429</v>
      </c>
      <c r="D1715" s="3" t="s">
        <v>3835</v>
      </c>
      <c r="E1715" s="3" t="s">
        <v>3887</v>
      </c>
      <c r="F1715" s="3" t="s">
        <v>3919</v>
      </c>
      <c r="G1715" s="3" t="s">
        <v>22</v>
      </c>
      <c r="H1715" s="3" t="s">
        <v>3835</v>
      </c>
      <c r="I1715" s="3" t="s">
        <v>3889</v>
      </c>
      <c r="J1715" s="3" t="s">
        <v>3920</v>
      </c>
      <c r="K1715" s="3" t="s">
        <v>22</v>
      </c>
      <c r="L1715" s="4">
        <v>0.14</v>
      </c>
      <c r="M1715" s="5">
        <v>0.16</v>
      </c>
      <c r="N1715" s="6">
        <v>0.15</v>
      </c>
      <c r="O1715" s="6">
        <v>0.03</v>
      </c>
      <c r="P1715" s="6">
        <v>0.16999999999999998</v>
      </c>
      <c r="Q1715" s="6">
        <v>0.18</v>
      </c>
      <c r="R1715" s="6">
        <v>0.198</v>
      </c>
    </row>
    <row r="1716" ht="15.75" customHeight="1">
      <c r="A1716" s="3">
        <v>3318.0</v>
      </c>
      <c r="B1716" s="3" t="s">
        <v>2860</v>
      </c>
      <c r="C1716" s="3" t="s">
        <v>3429</v>
      </c>
      <c r="D1716" s="3" t="s">
        <v>3835</v>
      </c>
      <c r="E1716" s="3" t="s">
        <v>3887</v>
      </c>
      <c r="F1716" s="3" t="s">
        <v>3921</v>
      </c>
      <c r="G1716" s="3" t="s">
        <v>22</v>
      </c>
      <c r="H1716" s="3" t="s">
        <v>3835</v>
      </c>
      <c r="I1716" s="3" t="s">
        <v>3889</v>
      </c>
      <c r="J1716" s="3" t="s">
        <v>3922</v>
      </c>
      <c r="K1716" s="3" t="s">
        <v>22</v>
      </c>
      <c r="L1716" s="4">
        <v>0.18</v>
      </c>
      <c r="M1716" s="5">
        <v>0.21</v>
      </c>
      <c r="N1716" s="6">
        <v>0.12333333333333334</v>
      </c>
      <c r="O1716" s="6">
        <v>0.07666666666666667</v>
      </c>
      <c r="P1716" s="6">
        <v>0.19</v>
      </c>
      <c r="Q1716" s="6">
        <v>0.2</v>
      </c>
      <c r="R1716" s="6">
        <v>0.22000000000000003</v>
      </c>
    </row>
    <row r="1717" ht="15.75" customHeight="1">
      <c r="A1717" s="3">
        <v>3340.0</v>
      </c>
      <c r="B1717" s="3" t="s">
        <v>2860</v>
      </c>
      <c r="C1717" s="3" t="s">
        <v>3429</v>
      </c>
      <c r="D1717" s="3" t="s">
        <v>3835</v>
      </c>
      <c r="E1717" s="3" t="s">
        <v>3840</v>
      </c>
      <c r="F1717" s="3" t="s">
        <v>3923</v>
      </c>
      <c r="G1717" s="3" t="s">
        <v>22</v>
      </c>
      <c r="H1717" s="3" t="s">
        <v>3835</v>
      </c>
      <c r="I1717" s="3" t="s">
        <v>3842</v>
      </c>
      <c r="J1717" s="3" t="s">
        <v>3924</v>
      </c>
      <c r="K1717" s="3" t="s">
        <v>22</v>
      </c>
      <c r="L1717" s="4">
        <v>0.14</v>
      </c>
      <c r="M1717" s="5">
        <v>0.16</v>
      </c>
      <c r="N1717" s="6">
        <v>0.15</v>
      </c>
      <c r="O1717" s="6">
        <v>0.05000000000000002</v>
      </c>
      <c r="P1717" s="6">
        <v>0.19</v>
      </c>
      <c r="Q1717" s="6">
        <v>0.2</v>
      </c>
      <c r="R1717" s="6">
        <v>0.22000000000000003</v>
      </c>
    </row>
    <row r="1718" ht="15.75" customHeight="1">
      <c r="A1718" s="3">
        <v>3342.0</v>
      </c>
      <c r="B1718" s="3" t="s">
        <v>2860</v>
      </c>
      <c r="C1718" s="3" t="s">
        <v>3429</v>
      </c>
      <c r="D1718" s="3" t="s">
        <v>3835</v>
      </c>
      <c r="E1718" s="3" t="s">
        <v>3836</v>
      </c>
      <c r="F1718" s="3" t="s">
        <v>3925</v>
      </c>
      <c r="G1718" s="3" t="s">
        <v>22</v>
      </c>
      <c r="H1718" s="3" t="s">
        <v>3835</v>
      </c>
      <c r="I1718" s="3" t="s">
        <v>3838</v>
      </c>
      <c r="J1718" s="3" t="s">
        <v>3926</v>
      </c>
      <c r="K1718" s="3" t="s">
        <v>22</v>
      </c>
      <c r="L1718" s="4">
        <v>0.2</v>
      </c>
      <c r="M1718" s="5">
        <v>0.23</v>
      </c>
      <c r="N1718" s="6">
        <v>0.07</v>
      </c>
      <c r="O1718" s="6">
        <v>0.09</v>
      </c>
      <c r="P1718" s="6">
        <v>0.15</v>
      </c>
      <c r="Q1718" s="6">
        <v>0.16</v>
      </c>
      <c r="R1718" s="6">
        <v>0.17600000000000002</v>
      </c>
    </row>
    <row r="1719" ht="15.75" customHeight="1">
      <c r="A1719" s="3">
        <v>3355.0</v>
      </c>
      <c r="B1719" s="3" t="s">
        <v>2860</v>
      </c>
      <c r="C1719" s="3" t="s">
        <v>3429</v>
      </c>
      <c r="D1719" s="3" t="s">
        <v>3835</v>
      </c>
      <c r="E1719" s="3" t="s">
        <v>3875</v>
      </c>
      <c r="F1719" s="3" t="s">
        <v>3927</v>
      </c>
      <c r="G1719" s="3" t="s">
        <v>22</v>
      </c>
      <c r="H1719" s="3" t="s">
        <v>3835</v>
      </c>
      <c r="I1719" s="3" t="s">
        <v>3877</v>
      </c>
      <c r="J1719" s="3" t="s">
        <v>3928</v>
      </c>
      <c r="K1719" s="3" t="s">
        <v>22</v>
      </c>
      <c r="L1719" s="4">
        <v>0.2</v>
      </c>
      <c r="M1719" s="5">
        <v>0.23</v>
      </c>
      <c r="N1719" s="6">
        <v>0.15</v>
      </c>
      <c r="O1719" s="6">
        <v>0.05000000000000002</v>
      </c>
      <c r="P1719" s="6">
        <v>0.19</v>
      </c>
      <c r="Q1719" s="6">
        <v>0.2</v>
      </c>
      <c r="R1719" s="6">
        <v>0.22000000000000003</v>
      </c>
    </row>
    <row r="1720" ht="15.75" customHeight="1">
      <c r="A1720" s="3">
        <v>3423.0</v>
      </c>
      <c r="B1720" s="3" t="s">
        <v>2860</v>
      </c>
      <c r="C1720" s="3" t="s">
        <v>3429</v>
      </c>
      <c r="D1720" s="3" t="s">
        <v>3835</v>
      </c>
      <c r="E1720" s="3" t="s">
        <v>3840</v>
      </c>
      <c r="F1720" s="3" t="s">
        <v>3929</v>
      </c>
      <c r="G1720" s="3" t="s">
        <v>22</v>
      </c>
      <c r="H1720" s="3" t="s">
        <v>3835</v>
      </c>
      <c r="I1720" s="3" t="s">
        <v>3842</v>
      </c>
      <c r="J1720" s="3" t="s">
        <v>3930</v>
      </c>
      <c r="K1720" s="3" t="s">
        <v>22</v>
      </c>
      <c r="L1720" s="4">
        <v>0.18</v>
      </c>
      <c r="M1720" s="5">
        <v>0.21</v>
      </c>
      <c r="N1720" s="6">
        <v>0.15555555555555556</v>
      </c>
      <c r="O1720" s="6">
        <v>0.04444444444444445</v>
      </c>
      <c r="P1720" s="6">
        <v>0.19</v>
      </c>
      <c r="Q1720" s="6">
        <v>0.2</v>
      </c>
      <c r="R1720" s="6">
        <v>0.22000000000000003</v>
      </c>
    </row>
    <row r="1721" ht="15.75" customHeight="1">
      <c r="A1721" s="3">
        <v>3884.0</v>
      </c>
      <c r="B1721" s="3" t="s">
        <v>2860</v>
      </c>
      <c r="C1721" s="3" t="s">
        <v>3429</v>
      </c>
      <c r="D1721" s="3" t="s">
        <v>3835</v>
      </c>
      <c r="E1721" s="3" t="s">
        <v>3840</v>
      </c>
      <c r="F1721" s="3" t="s">
        <v>3931</v>
      </c>
      <c r="G1721" s="3" t="s">
        <v>22</v>
      </c>
      <c r="H1721" s="3" t="s">
        <v>3835</v>
      </c>
      <c r="I1721" s="3" t="s">
        <v>3842</v>
      </c>
      <c r="J1721" s="3" t="s">
        <v>3932</v>
      </c>
      <c r="K1721" s="3" t="s">
        <v>22</v>
      </c>
      <c r="L1721" s="4">
        <v>0.16</v>
      </c>
      <c r="M1721" s="5">
        <v>0.18</v>
      </c>
      <c r="N1721" s="6">
        <v>0.12</v>
      </c>
      <c r="O1721" s="6">
        <v>0.08000000000000002</v>
      </c>
      <c r="P1721" s="6">
        <v>0.19</v>
      </c>
      <c r="Q1721" s="6">
        <v>0.2</v>
      </c>
      <c r="R1721" s="6">
        <v>0.22000000000000003</v>
      </c>
    </row>
    <row r="1722" ht="15.75" customHeight="1">
      <c r="A1722" s="3">
        <v>610.0</v>
      </c>
      <c r="B1722" s="3" t="s">
        <v>3933</v>
      </c>
      <c r="C1722" s="3" t="s">
        <v>3934</v>
      </c>
      <c r="D1722" s="3" t="s">
        <v>3935</v>
      </c>
      <c r="E1722" s="3" t="s">
        <v>3936</v>
      </c>
      <c r="F1722" s="3" t="s">
        <v>3937</v>
      </c>
      <c r="G1722" s="3" t="s">
        <v>22</v>
      </c>
      <c r="H1722" s="3" t="s">
        <v>3938</v>
      </c>
      <c r="I1722" s="3" t="s">
        <v>3939</v>
      </c>
      <c r="J1722" s="3" t="s">
        <v>3940</v>
      </c>
      <c r="K1722" s="3" t="s">
        <v>22</v>
      </c>
      <c r="L1722" s="4">
        <v>0.16</v>
      </c>
      <c r="M1722" s="5">
        <v>0.18</v>
      </c>
      <c r="N1722" s="6">
        <v>0.15555555555555556</v>
      </c>
      <c r="O1722" s="6">
        <v>0.04444444444444445</v>
      </c>
      <c r="P1722" s="6">
        <v>0.19</v>
      </c>
      <c r="Q1722" s="6">
        <v>0.2</v>
      </c>
      <c r="R1722" s="6">
        <v>0.22000000000000003</v>
      </c>
    </row>
    <row r="1723" ht="15.75" customHeight="1">
      <c r="A1723" s="3">
        <v>857.0</v>
      </c>
      <c r="B1723" s="3" t="s">
        <v>3933</v>
      </c>
      <c r="C1723" s="3" t="s">
        <v>3934</v>
      </c>
      <c r="D1723" s="3" t="s">
        <v>3935</v>
      </c>
      <c r="E1723" s="3" t="s">
        <v>3936</v>
      </c>
      <c r="F1723" s="3" t="s">
        <v>3941</v>
      </c>
      <c r="G1723" s="3" t="s">
        <v>22</v>
      </c>
      <c r="H1723" s="3" t="s">
        <v>3938</v>
      </c>
      <c r="I1723" s="3" t="s">
        <v>3939</v>
      </c>
      <c r="J1723" s="3" t="s">
        <v>3942</v>
      </c>
      <c r="K1723" s="3" t="s">
        <v>22</v>
      </c>
      <c r="L1723" s="4">
        <v>0.16</v>
      </c>
      <c r="M1723" s="5">
        <v>0.18</v>
      </c>
      <c r="N1723" s="6">
        <v>0.15</v>
      </c>
      <c r="O1723" s="6">
        <v>0.05000000000000002</v>
      </c>
      <c r="P1723" s="6">
        <v>0.19</v>
      </c>
      <c r="Q1723" s="6">
        <v>0.2</v>
      </c>
      <c r="R1723" s="6">
        <v>0.22000000000000003</v>
      </c>
    </row>
    <row r="1724" ht="15.75" customHeight="1">
      <c r="A1724" s="3">
        <v>1000.0</v>
      </c>
      <c r="B1724" s="3" t="s">
        <v>3933</v>
      </c>
      <c r="C1724" s="3" t="s">
        <v>3934</v>
      </c>
      <c r="D1724" s="3" t="s">
        <v>3935</v>
      </c>
      <c r="E1724" s="3" t="s">
        <v>3943</v>
      </c>
      <c r="F1724" s="3" t="s">
        <v>3944</v>
      </c>
      <c r="G1724" s="3" t="s">
        <v>22</v>
      </c>
      <c r="H1724" s="3" t="s">
        <v>3938</v>
      </c>
      <c r="I1724" s="3" t="s">
        <v>3945</v>
      </c>
      <c r="J1724" s="3" t="s">
        <v>3946</v>
      </c>
      <c r="K1724" s="3" t="s">
        <v>22</v>
      </c>
      <c r="L1724" s="4">
        <v>0.16</v>
      </c>
      <c r="M1724" s="5">
        <v>0.18</v>
      </c>
      <c r="N1724" s="6">
        <v>0.15</v>
      </c>
      <c r="O1724" s="6">
        <v>0.05000000000000002</v>
      </c>
      <c r="P1724" s="6">
        <v>0.19</v>
      </c>
      <c r="Q1724" s="6">
        <v>0.2</v>
      </c>
      <c r="R1724" s="6">
        <v>0.22000000000000003</v>
      </c>
    </row>
    <row r="1725" ht="15.75" customHeight="1">
      <c r="A1725" s="3">
        <v>1001.0</v>
      </c>
      <c r="B1725" s="3" t="s">
        <v>3933</v>
      </c>
      <c r="C1725" s="3" t="s">
        <v>3934</v>
      </c>
      <c r="D1725" s="3" t="s">
        <v>3935</v>
      </c>
      <c r="E1725" s="3" t="s">
        <v>3947</v>
      </c>
      <c r="F1725" s="3" t="s">
        <v>3948</v>
      </c>
      <c r="G1725" s="3" t="s">
        <v>22</v>
      </c>
      <c r="H1725" s="3" t="s">
        <v>3938</v>
      </c>
      <c r="I1725" s="3" t="s">
        <v>3949</v>
      </c>
      <c r="J1725" s="3" t="s">
        <v>3950</v>
      </c>
      <c r="K1725" s="3" t="s">
        <v>22</v>
      </c>
      <c r="L1725" s="4">
        <v>0.16</v>
      </c>
      <c r="M1725" s="5">
        <v>0.18</v>
      </c>
      <c r="N1725" s="6">
        <v>0.15555555555555556</v>
      </c>
      <c r="O1725" s="6">
        <v>0.04444444444444445</v>
      </c>
      <c r="P1725" s="6">
        <v>0.19</v>
      </c>
      <c r="Q1725" s="6">
        <v>0.2</v>
      </c>
      <c r="R1725" s="6">
        <v>0.22000000000000003</v>
      </c>
    </row>
    <row r="1726" ht="15.75" customHeight="1">
      <c r="A1726" s="3">
        <v>1003.0</v>
      </c>
      <c r="B1726" s="3" t="s">
        <v>3933</v>
      </c>
      <c r="C1726" s="3" t="s">
        <v>3934</v>
      </c>
      <c r="D1726" s="3" t="s">
        <v>3935</v>
      </c>
      <c r="E1726" s="3" t="s">
        <v>3947</v>
      </c>
      <c r="F1726" s="3" t="s">
        <v>3951</v>
      </c>
      <c r="G1726" s="3" t="s">
        <v>22</v>
      </c>
      <c r="H1726" s="3" t="s">
        <v>3938</v>
      </c>
      <c r="I1726" s="3" t="s">
        <v>3949</v>
      </c>
      <c r="J1726" s="3" t="s">
        <v>3952</v>
      </c>
      <c r="K1726" s="3" t="s">
        <v>22</v>
      </c>
      <c r="L1726" s="4">
        <v>0.16</v>
      </c>
      <c r="M1726" s="5">
        <v>0.18</v>
      </c>
      <c r="N1726" s="6">
        <v>0.12</v>
      </c>
      <c r="O1726" s="6">
        <v>0.08000000000000002</v>
      </c>
      <c r="P1726" s="6">
        <v>0.19</v>
      </c>
      <c r="Q1726" s="6">
        <v>0.2</v>
      </c>
      <c r="R1726" s="6">
        <v>0.22000000000000003</v>
      </c>
    </row>
    <row r="1727" ht="15.75" customHeight="1">
      <c r="A1727" s="3">
        <v>1004.0</v>
      </c>
      <c r="B1727" s="3" t="s">
        <v>3933</v>
      </c>
      <c r="C1727" s="3" t="s">
        <v>3934</v>
      </c>
      <c r="D1727" s="3" t="s">
        <v>3935</v>
      </c>
      <c r="E1727" s="3" t="s">
        <v>3943</v>
      </c>
      <c r="F1727" s="3" t="s">
        <v>3953</v>
      </c>
      <c r="G1727" s="3" t="s">
        <v>22</v>
      </c>
      <c r="H1727" s="3" t="s">
        <v>3938</v>
      </c>
      <c r="I1727" s="3" t="s">
        <v>3945</v>
      </c>
      <c r="J1727" s="3" t="s">
        <v>3954</v>
      </c>
      <c r="K1727" s="3" t="s">
        <v>22</v>
      </c>
      <c r="L1727" s="4">
        <v>0.16</v>
      </c>
      <c r="M1727" s="5">
        <v>0.18</v>
      </c>
      <c r="N1727" s="6">
        <v>0.26</v>
      </c>
      <c r="O1727" s="6" t="s">
        <v>27</v>
      </c>
      <c r="P1727" s="6">
        <v>0.26</v>
      </c>
      <c r="Q1727" s="6">
        <v>0.26</v>
      </c>
      <c r="R1727" s="6">
        <v>0.26</v>
      </c>
    </row>
    <row r="1728" ht="15.75" customHeight="1">
      <c r="A1728" s="3">
        <v>1005.0</v>
      </c>
      <c r="B1728" s="3" t="s">
        <v>3933</v>
      </c>
      <c r="C1728" s="3" t="s">
        <v>3934</v>
      </c>
      <c r="D1728" s="3" t="s">
        <v>3935</v>
      </c>
      <c r="E1728" s="3" t="s">
        <v>3943</v>
      </c>
      <c r="F1728" s="3" t="s">
        <v>3955</v>
      </c>
      <c r="G1728" s="3" t="s">
        <v>22</v>
      </c>
      <c r="H1728" s="3" t="s">
        <v>3938</v>
      </c>
      <c r="I1728" s="3" t="s">
        <v>3945</v>
      </c>
      <c r="J1728" s="3" t="s">
        <v>3956</v>
      </c>
      <c r="K1728" s="3" t="s">
        <v>22</v>
      </c>
      <c r="L1728" s="4">
        <v>0.16</v>
      </c>
      <c r="M1728" s="5">
        <v>0.18</v>
      </c>
      <c r="N1728" s="6">
        <v>0.15</v>
      </c>
      <c r="O1728" s="6">
        <v>0.05000000000000002</v>
      </c>
      <c r="P1728" s="6">
        <v>0.19</v>
      </c>
      <c r="Q1728" s="6">
        <v>0.2</v>
      </c>
      <c r="R1728" s="6">
        <v>0.22000000000000003</v>
      </c>
    </row>
    <row r="1729" ht="15.75" customHeight="1">
      <c r="A1729" s="3">
        <v>1008.0</v>
      </c>
      <c r="B1729" s="3" t="s">
        <v>3933</v>
      </c>
      <c r="C1729" s="3" t="s">
        <v>3934</v>
      </c>
      <c r="D1729" s="3" t="s">
        <v>3935</v>
      </c>
      <c r="E1729" s="3" t="s">
        <v>3957</v>
      </c>
      <c r="F1729" s="3" t="s">
        <v>3958</v>
      </c>
      <c r="G1729" s="3" t="s">
        <v>22</v>
      </c>
      <c r="H1729" s="3" t="s">
        <v>3938</v>
      </c>
      <c r="I1729" s="3" t="s">
        <v>3959</v>
      </c>
      <c r="J1729" s="3" t="s">
        <v>3960</v>
      </c>
      <c r="K1729" s="3" t="s">
        <v>22</v>
      </c>
      <c r="L1729" s="4">
        <v>0.16</v>
      </c>
      <c r="M1729" s="5">
        <v>0.18</v>
      </c>
      <c r="N1729" s="6">
        <v>0.15</v>
      </c>
      <c r="O1729" s="6">
        <v>0.05000000000000002</v>
      </c>
      <c r="P1729" s="6">
        <v>0.19</v>
      </c>
      <c r="Q1729" s="6">
        <v>0.2</v>
      </c>
      <c r="R1729" s="6">
        <v>0.22000000000000003</v>
      </c>
    </row>
    <row r="1730" ht="15.75" customHeight="1">
      <c r="A1730" s="3">
        <v>1009.0</v>
      </c>
      <c r="B1730" s="3" t="s">
        <v>3933</v>
      </c>
      <c r="C1730" s="3" t="s">
        <v>3934</v>
      </c>
      <c r="D1730" s="3" t="s">
        <v>3935</v>
      </c>
      <c r="E1730" s="3" t="s">
        <v>3957</v>
      </c>
      <c r="F1730" s="3" t="s">
        <v>3961</v>
      </c>
      <c r="G1730" s="3" t="s">
        <v>22</v>
      </c>
      <c r="H1730" s="3" t="s">
        <v>3938</v>
      </c>
      <c r="I1730" s="3" t="s">
        <v>3959</v>
      </c>
      <c r="J1730" s="3" t="s">
        <v>3962</v>
      </c>
      <c r="K1730" s="3" t="s">
        <v>22</v>
      </c>
      <c r="L1730" s="4">
        <v>0.16</v>
      </c>
      <c r="M1730" s="5">
        <v>0.18</v>
      </c>
      <c r="N1730" s="6">
        <v>0.15</v>
      </c>
      <c r="O1730" s="6">
        <v>0.05000000000000002</v>
      </c>
      <c r="P1730" s="6">
        <v>0.19</v>
      </c>
      <c r="Q1730" s="6">
        <v>0.2</v>
      </c>
      <c r="R1730" s="6">
        <v>0.22000000000000003</v>
      </c>
    </row>
    <row r="1731" ht="15.75" customHeight="1">
      <c r="A1731" s="3">
        <v>1011.0</v>
      </c>
      <c r="B1731" s="3" t="s">
        <v>3933</v>
      </c>
      <c r="C1731" s="3" t="s">
        <v>3934</v>
      </c>
      <c r="D1731" s="3" t="s">
        <v>3935</v>
      </c>
      <c r="E1731" s="3" t="s">
        <v>3963</v>
      </c>
      <c r="F1731" s="3" t="s">
        <v>3964</v>
      </c>
      <c r="G1731" s="3" t="s">
        <v>22</v>
      </c>
      <c r="H1731" s="3" t="s">
        <v>3938</v>
      </c>
      <c r="I1731" s="3" t="s">
        <v>3965</v>
      </c>
      <c r="J1731" s="3" t="s">
        <v>3966</v>
      </c>
      <c r="K1731" s="3" t="s">
        <v>22</v>
      </c>
      <c r="L1731" s="4">
        <v>0.16</v>
      </c>
      <c r="M1731" s="5">
        <v>0.18</v>
      </c>
      <c r="N1731" s="6">
        <v>0.15</v>
      </c>
      <c r="O1731" s="6">
        <v>0.03</v>
      </c>
      <c r="P1731" s="6">
        <v>0.16999999999999998</v>
      </c>
      <c r="Q1731" s="6">
        <v>0.18</v>
      </c>
      <c r="R1731" s="6">
        <v>0.198</v>
      </c>
    </row>
    <row r="1732" ht="15.75" customHeight="1">
      <c r="A1732" s="3">
        <v>1013.0</v>
      </c>
      <c r="B1732" s="3" t="s">
        <v>3933</v>
      </c>
      <c r="C1732" s="3" t="s">
        <v>3934</v>
      </c>
      <c r="D1732" s="3" t="s">
        <v>3935</v>
      </c>
      <c r="E1732" s="3" t="s">
        <v>3963</v>
      </c>
      <c r="F1732" s="3" t="s">
        <v>3967</v>
      </c>
      <c r="G1732" s="3" t="s">
        <v>22</v>
      </c>
      <c r="H1732" s="3" t="s">
        <v>3938</v>
      </c>
      <c r="I1732" s="3" t="s">
        <v>3965</v>
      </c>
      <c r="J1732" s="3" t="s">
        <v>3968</v>
      </c>
      <c r="K1732" s="3" t="s">
        <v>22</v>
      </c>
      <c r="L1732" s="4">
        <v>0.16</v>
      </c>
      <c r="M1732" s="5">
        <v>0.18</v>
      </c>
      <c r="N1732" s="6">
        <v>0.15</v>
      </c>
      <c r="O1732" s="6">
        <v>0.03</v>
      </c>
      <c r="P1732" s="6">
        <v>0.16999999999999998</v>
      </c>
      <c r="Q1732" s="6">
        <v>0.18</v>
      </c>
      <c r="R1732" s="6">
        <v>0.198</v>
      </c>
    </row>
    <row r="1733" ht="15.75" customHeight="1">
      <c r="A1733" s="3">
        <v>1014.0</v>
      </c>
      <c r="B1733" s="3" t="s">
        <v>3933</v>
      </c>
      <c r="C1733" s="3" t="s">
        <v>3934</v>
      </c>
      <c r="D1733" s="3" t="s">
        <v>3935</v>
      </c>
      <c r="E1733" s="3" t="s">
        <v>3963</v>
      </c>
      <c r="F1733" s="3" t="s">
        <v>3969</v>
      </c>
      <c r="G1733" s="3" t="s">
        <v>22</v>
      </c>
      <c r="H1733" s="3" t="s">
        <v>3938</v>
      </c>
      <c r="I1733" s="3" t="s">
        <v>3965</v>
      </c>
      <c r="J1733" s="3" t="s">
        <v>3970</v>
      </c>
      <c r="K1733" s="3" t="s">
        <v>22</v>
      </c>
      <c r="L1733" s="4">
        <v>0.16</v>
      </c>
      <c r="M1733" s="5">
        <v>0.18</v>
      </c>
      <c r="N1733" s="6">
        <v>0.15</v>
      </c>
      <c r="O1733" s="6">
        <v>0.03</v>
      </c>
      <c r="P1733" s="6">
        <v>0.16999999999999998</v>
      </c>
      <c r="Q1733" s="6">
        <v>0.18</v>
      </c>
      <c r="R1733" s="6">
        <v>0.198</v>
      </c>
    </row>
    <row r="1734" ht="15.75" customHeight="1">
      <c r="A1734" s="3">
        <v>1015.0</v>
      </c>
      <c r="B1734" s="3" t="s">
        <v>3933</v>
      </c>
      <c r="C1734" s="3" t="s">
        <v>3934</v>
      </c>
      <c r="D1734" s="3" t="s">
        <v>3935</v>
      </c>
      <c r="E1734" s="3" t="s">
        <v>3963</v>
      </c>
      <c r="F1734" s="3" t="s">
        <v>3971</v>
      </c>
      <c r="G1734" s="3" t="s">
        <v>22</v>
      </c>
      <c r="H1734" s="3" t="s">
        <v>3938</v>
      </c>
      <c r="I1734" s="3" t="s">
        <v>3965</v>
      </c>
      <c r="J1734" s="3" t="s">
        <v>3972</v>
      </c>
      <c r="K1734" s="3" t="s">
        <v>22</v>
      </c>
      <c r="L1734" s="4">
        <v>0.16</v>
      </c>
      <c r="M1734" s="5">
        <v>0.18</v>
      </c>
      <c r="N1734" s="6">
        <v>0.15</v>
      </c>
      <c r="O1734" s="6">
        <v>0.03</v>
      </c>
      <c r="P1734" s="6">
        <v>0.16999999999999998</v>
      </c>
      <c r="Q1734" s="6">
        <v>0.18</v>
      </c>
      <c r="R1734" s="6">
        <v>0.198</v>
      </c>
    </row>
    <row r="1735" ht="15.75" customHeight="1">
      <c r="A1735" s="3">
        <v>1016.0</v>
      </c>
      <c r="B1735" s="3" t="s">
        <v>3933</v>
      </c>
      <c r="C1735" s="3" t="s">
        <v>3934</v>
      </c>
      <c r="D1735" s="3" t="s">
        <v>3935</v>
      </c>
      <c r="E1735" s="3" t="s">
        <v>3963</v>
      </c>
      <c r="F1735" s="3" t="s">
        <v>3973</v>
      </c>
      <c r="G1735" s="3" t="s">
        <v>22</v>
      </c>
      <c r="H1735" s="3" t="s">
        <v>3938</v>
      </c>
      <c r="I1735" s="3" t="s">
        <v>3965</v>
      </c>
      <c r="J1735" s="3" t="s">
        <v>3974</v>
      </c>
      <c r="K1735" s="3" t="s">
        <v>22</v>
      </c>
      <c r="L1735" s="4">
        <v>0.16</v>
      </c>
      <c r="M1735" s="5">
        <v>0.18</v>
      </c>
      <c r="N1735" s="6">
        <v>0.15</v>
      </c>
      <c r="O1735" s="6">
        <v>0.05000000000000002</v>
      </c>
      <c r="P1735" s="6">
        <v>0.19</v>
      </c>
      <c r="Q1735" s="6">
        <v>0.2</v>
      </c>
      <c r="R1735" s="6">
        <v>0.22000000000000003</v>
      </c>
    </row>
    <row r="1736" ht="15.75" customHeight="1">
      <c r="A1736" s="3">
        <v>1017.0</v>
      </c>
      <c r="B1736" s="3" t="s">
        <v>3933</v>
      </c>
      <c r="C1736" s="3" t="s">
        <v>3934</v>
      </c>
      <c r="D1736" s="3" t="s">
        <v>3935</v>
      </c>
      <c r="E1736" s="3" t="s">
        <v>3957</v>
      </c>
      <c r="F1736" s="3" t="s">
        <v>3975</v>
      </c>
      <c r="G1736" s="3" t="s">
        <v>22</v>
      </c>
      <c r="H1736" s="3" t="s">
        <v>3938</v>
      </c>
      <c r="I1736" s="3" t="s">
        <v>3959</v>
      </c>
      <c r="J1736" s="3" t="s">
        <v>3976</v>
      </c>
      <c r="K1736" s="3" t="s">
        <v>22</v>
      </c>
      <c r="L1736" s="4">
        <v>0.16</v>
      </c>
      <c r="M1736" s="5">
        <v>0.18</v>
      </c>
      <c r="N1736" s="6">
        <v>0.15</v>
      </c>
      <c r="O1736" s="6">
        <v>0.05000000000000002</v>
      </c>
      <c r="P1736" s="6">
        <v>0.19</v>
      </c>
      <c r="Q1736" s="6">
        <v>0.2</v>
      </c>
      <c r="R1736" s="6">
        <v>0.22000000000000003</v>
      </c>
    </row>
    <row r="1737" ht="15.75" customHeight="1">
      <c r="A1737" s="3">
        <v>1018.0</v>
      </c>
      <c r="B1737" s="3" t="s">
        <v>3933</v>
      </c>
      <c r="C1737" s="3" t="s">
        <v>3934</v>
      </c>
      <c r="D1737" s="3" t="s">
        <v>3935</v>
      </c>
      <c r="E1737" s="3" t="s">
        <v>3957</v>
      </c>
      <c r="F1737" s="3" t="s">
        <v>3977</v>
      </c>
      <c r="G1737" s="3" t="s">
        <v>22</v>
      </c>
      <c r="H1737" s="3" t="s">
        <v>3938</v>
      </c>
      <c r="I1737" s="3" t="s">
        <v>3959</v>
      </c>
      <c r="J1737" s="3" t="s">
        <v>3978</v>
      </c>
      <c r="K1737" s="3" t="s">
        <v>22</v>
      </c>
      <c r="L1737" s="4">
        <v>0.16</v>
      </c>
      <c r="M1737" s="5">
        <v>0.18</v>
      </c>
      <c r="N1737" s="6">
        <v>0.13844117647058815</v>
      </c>
      <c r="O1737" s="6">
        <v>0.06155882352941186</v>
      </c>
      <c r="P1737" s="6">
        <v>0.19</v>
      </c>
      <c r="Q1737" s="6">
        <v>0.2</v>
      </c>
      <c r="R1737" s="6">
        <v>0.22000000000000003</v>
      </c>
    </row>
    <row r="1738" ht="15.75" customHeight="1">
      <c r="A1738" s="3">
        <v>1019.0</v>
      </c>
      <c r="B1738" s="3" t="s">
        <v>3933</v>
      </c>
      <c r="C1738" s="3" t="s">
        <v>3934</v>
      </c>
      <c r="D1738" s="3" t="s">
        <v>3935</v>
      </c>
      <c r="E1738" s="3" t="s">
        <v>3979</v>
      </c>
      <c r="F1738" s="3" t="s">
        <v>3980</v>
      </c>
      <c r="G1738" s="3" t="s">
        <v>22</v>
      </c>
      <c r="H1738" s="3" t="s">
        <v>3938</v>
      </c>
      <c r="I1738" s="3" t="s">
        <v>3981</v>
      </c>
      <c r="J1738" s="3" t="s">
        <v>3982</v>
      </c>
      <c r="K1738" s="3" t="s">
        <v>22</v>
      </c>
      <c r="L1738" s="4">
        <v>0.16</v>
      </c>
      <c r="M1738" s="5">
        <v>0.18</v>
      </c>
      <c r="N1738" s="6">
        <v>0.14625</v>
      </c>
      <c r="O1738" s="6">
        <v>0.013750000000000012</v>
      </c>
      <c r="P1738" s="6">
        <v>0.15</v>
      </c>
      <c r="Q1738" s="6">
        <v>0.16</v>
      </c>
      <c r="R1738" s="6">
        <v>0.17600000000000002</v>
      </c>
    </row>
    <row r="1739" ht="15.75" customHeight="1">
      <c r="A1739" s="3">
        <v>1020.0</v>
      </c>
      <c r="B1739" s="3" t="s">
        <v>3933</v>
      </c>
      <c r="C1739" s="3" t="s">
        <v>3934</v>
      </c>
      <c r="D1739" s="3" t="s">
        <v>3935</v>
      </c>
      <c r="E1739" s="3" t="s">
        <v>3957</v>
      </c>
      <c r="F1739" s="3" t="s">
        <v>3983</v>
      </c>
      <c r="G1739" s="3" t="s">
        <v>22</v>
      </c>
      <c r="H1739" s="3" t="s">
        <v>3938</v>
      </c>
      <c r="I1739" s="3" t="s">
        <v>3959</v>
      </c>
      <c r="J1739" s="3" t="s">
        <v>3984</v>
      </c>
      <c r="K1739" s="3" t="s">
        <v>22</v>
      </c>
      <c r="L1739" s="4">
        <v>0.16</v>
      </c>
      <c r="M1739" s="5">
        <v>0.18</v>
      </c>
      <c r="N1739" s="6">
        <v>0.12</v>
      </c>
      <c r="O1739" s="6">
        <v>0.04000000000000001</v>
      </c>
      <c r="P1739" s="6">
        <v>0.15</v>
      </c>
      <c r="Q1739" s="6">
        <v>0.16</v>
      </c>
      <c r="R1739" s="6">
        <v>0.17600000000000002</v>
      </c>
    </row>
    <row r="1740" ht="15.75" customHeight="1">
      <c r="A1740" s="3">
        <v>1021.0</v>
      </c>
      <c r="B1740" s="3" t="s">
        <v>3933</v>
      </c>
      <c r="C1740" s="3" t="s">
        <v>3934</v>
      </c>
      <c r="D1740" s="3" t="s">
        <v>3935</v>
      </c>
      <c r="E1740" s="3" t="s">
        <v>3979</v>
      </c>
      <c r="F1740" s="3" t="s">
        <v>3985</v>
      </c>
      <c r="G1740" s="3" t="s">
        <v>22</v>
      </c>
      <c r="H1740" s="3" t="s">
        <v>3938</v>
      </c>
      <c r="I1740" s="3" t="s">
        <v>3981</v>
      </c>
      <c r="J1740" s="3" t="s">
        <v>3986</v>
      </c>
      <c r="K1740" s="3" t="s">
        <v>22</v>
      </c>
      <c r="L1740" s="4">
        <v>0.16</v>
      </c>
      <c r="M1740" s="5">
        <v>0.18</v>
      </c>
      <c r="N1740" s="6">
        <v>0.15</v>
      </c>
      <c r="O1740" s="6">
        <v>0.010000000000000009</v>
      </c>
      <c r="P1740" s="6">
        <v>0.15</v>
      </c>
      <c r="Q1740" s="6">
        <v>0.15</v>
      </c>
      <c r="R1740" s="6">
        <v>0.17600000000000002</v>
      </c>
    </row>
    <row r="1741" ht="15.75" customHeight="1">
      <c r="A1741" s="3">
        <v>1023.0</v>
      </c>
      <c r="B1741" s="3" t="s">
        <v>3933</v>
      </c>
      <c r="C1741" s="3" t="s">
        <v>3934</v>
      </c>
      <c r="D1741" s="3" t="s">
        <v>3935</v>
      </c>
      <c r="E1741" s="3" t="s">
        <v>3987</v>
      </c>
      <c r="F1741" s="3" t="s">
        <v>3988</v>
      </c>
      <c r="G1741" s="3" t="s">
        <v>22</v>
      </c>
      <c r="H1741" s="3" t="s">
        <v>3938</v>
      </c>
      <c r="I1741" s="3" t="s">
        <v>3989</v>
      </c>
      <c r="J1741" s="3" t="s">
        <v>3990</v>
      </c>
      <c r="K1741" s="3" t="s">
        <v>22</v>
      </c>
      <c r="L1741" s="4">
        <v>0.16</v>
      </c>
      <c r="M1741" s="5">
        <v>0.18</v>
      </c>
      <c r="N1741" s="6">
        <v>0.15</v>
      </c>
      <c r="O1741" s="6">
        <v>0.03</v>
      </c>
      <c r="P1741" s="6">
        <v>0.16999999999999998</v>
      </c>
      <c r="Q1741" s="6">
        <v>0.18</v>
      </c>
      <c r="R1741" s="6">
        <v>0.198</v>
      </c>
    </row>
    <row r="1742" ht="15.75" customHeight="1">
      <c r="A1742" s="3">
        <v>1025.0</v>
      </c>
      <c r="B1742" s="3" t="s">
        <v>3933</v>
      </c>
      <c r="C1742" s="3" t="s">
        <v>3934</v>
      </c>
      <c r="D1742" s="3" t="s">
        <v>3935</v>
      </c>
      <c r="E1742" s="3" t="s">
        <v>3987</v>
      </c>
      <c r="F1742" s="3" t="s">
        <v>3991</v>
      </c>
      <c r="G1742" s="3" t="s">
        <v>22</v>
      </c>
      <c r="H1742" s="3" t="s">
        <v>3938</v>
      </c>
      <c r="I1742" s="3" t="s">
        <v>3989</v>
      </c>
      <c r="J1742" s="3" t="s">
        <v>3992</v>
      </c>
      <c r="K1742" s="3" t="s">
        <v>22</v>
      </c>
      <c r="L1742" s="4">
        <v>0.16</v>
      </c>
      <c r="M1742" s="5">
        <v>0.18</v>
      </c>
      <c r="N1742" s="6">
        <v>0.15</v>
      </c>
      <c r="O1742" s="6">
        <v>0.010000000000000009</v>
      </c>
      <c r="P1742" s="6">
        <v>0.15</v>
      </c>
      <c r="Q1742" s="6">
        <v>0.15</v>
      </c>
      <c r="R1742" s="6">
        <v>0.17600000000000002</v>
      </c>
    </row>
    <row r="1743" ht="15.75" customHeight="1">
      <c r="A1743" s="3">
        <v>1028.0</v>
      </c>
      <c r="B1743" s="3" t="s">
        <v>3933</v>
      </c>
      <c r="C1743" s="3" t="s">
        <v>3934</v>
      </c>
      <c r="D1743" s="3" t="s">
        <v>3935</v>
      </c>
      <c r="E1743" s="3" t="s">
        <v>3993</v>
      </c>
      <c r="F1743" s="3" t="s">
        <v>3994</v>
      </c>
      <c r="G1743" s="3" t="s">
        <v>22</v>
      </c>
      <c r="H1743" s="3" t="s">
        <v>3938</v>
      </c>
      <c r="I1743" s="3" t="s">
        <v>3995</v>
      </c>
      <c r="J1743" s="3" t="s">
        <v>3996</v>
      </c>
      <c r="K1743" s="3" t="s">
        <v>22</v>
      </c>
      <c r="L1743" s="4">
        <v>0.16</v>
      </c>
      <c r="M1743" s="5">
        <v>0.18</v>
      </c>
      <c r="N1743" s="6">
        <v>0.14625</v>
      </c>
      <c r="O1743" s="6">
        <v>0.013750000000000012</v>
      </c>
      <c r="P1743" s="6">
        <v>0.15</v>
      </c>
      <c r="Q1743" s="6">
        <v>0.16</v>
      </c>
      <c r="R1743" s="6">
        <v>0.17600000000000002</v>
      </c>
    </row>
    <row r="1744" ht="15.75" customHeight="1">
      <c r="A1744" s="3">
        <v>1029.0</v>
      </c>
      <c r="B1744" s="3" t="s">
        <v>3933</v>
      </c>
      <c r="C1744" s="3" t="s">
        <v>3934</v>
      </c>
      <c r="D1744" s="3" t="s">
        <v>3935</v>
      </c>
      <c r="E1744" s="3" t="s">
        <v>3943</v>
      </c>
      <c r="F1744" s="3" t="s">
        <v>3997</v>
      </c>
      <c r="G1744" s="3" t="s">
        <v>22</v>
      </c>
      <c r="H1744" s="3" t="s">
        <v>3938</v>
      </c>
      <c r="I1744" s="3" t="s">
        <v>3945</v>
      </c>
      <c r="J1744" s="3" t="s">
        <v>3998</v>
      </c>
      <c r="K1744" s="3" t="s">
        <v>22</v>
      </c>
      <c r="L1744" s="4">
        <v>0.16</v>
      </c>
      <c r="M1744" s="5">
        <v>0.18</v>
      </c>
      <c r="N1744" s="6">
        <v>0.14625</v>
      </c>
      <c r="O1744" s="6">
        <v>0.03375</v>
      </c>
      <c r="P1744" s="6">
        <v>0.16999999999999998</v>
      </c>
      <c r="Q1744" s="6">
        <v>0.18</v>
      </c>
      <c r="R1744" s="6">
        <v>0.198</v>
      </c>
    </row>
    <row r="1745" ht="15.75" customHeight="1">
      <c r="A1745" s="3">
        <v>1030.0</v>
      </c>
      <c r="B1745" s="3" t="s">
        <v>3933</v>
      </c>
      <c r="C1745" s="3" t="s">
        <v>3934</v>
      </c>
      <c r="D1745" s="3" t="s">
        <v>3935</v>
      </c>
      <c r="E1745" s="3" t="s">
        <v>3999</v>
      </c>
      <c r="F1745" s="3" t="s">
        <v>4000</v>
      </c>
      <c r="G1745" s="3" t="s">
        <v>22</v>
      </c>
      <c r="H1745" s="3" t="s">
        <v>3938</v>
      </c>
      <c r="I1745" s="3" t="s">
        <v>4001</v>
      </c>
      <c r="J1745" s="3" t="s">
        <v>4002</v>
      </c>
      <c r="K1745" s="3" t="s">
        <v>22</v>
      </c>
      <c r="L1745" s="4">
        <v>0.16</v>
      </c>
      <c r="M1745" s="5">
        <v>0.18</v>
      </c>
      <c r="N1745" s="6">
        <v>0.15</v>
      </c>
      <c r="O1745" s="6">
        <v>0.010000000000000009</v>
      </c>
      <c r="P1745" s="6">
        <v>0.15</v>
      </c>
      <c r="Q1745" s="6">
        <v>0.15</v>
      </c>
      <c r="R1745" s="6">
        <v>0.17600000000000002</v>
      </c>
    </row>
    <row r="1746" ht="15.75" customHeight="1">
      <c r="A1746" s="3">
        <v>1032.0</v>
      </c>
      <c r="B1746" s="3" t="s">
        <v>3933</v>
      </c>
      <c r="C1746" s="3" t="s">
        <v>3934</v>
      </c>
      <c r="D1746" s="3" t="s">
        <v>3935</v>
      </c>
      <c r="E1746" s="3" t="s">
        <v>3999</v>
      </c>
      <c r="F1746" s="3" t="s">
        <v>4003</v>
      </c>
      <c r="G1746" s="3" t="s">
        <v>22</v>
      </c>
      <c r="H1746" s="3" t="s">
        <v>3938</v>
      </c>
      <c r="I1746" s="3" t="s">
        <v>4001</v>
      </c>
      <c r="J1746" s="3" t="s">
        <v>4004</v>
      </c>
      <c r="K1746" s="3" t="s">
        <v>22</v>
      </c>
      <c r="L1746" s="4">
        <v>0.16</v>
      </c>
      <c r="M1746" s="5">
        <v>0.18</v>
      </c>
      <c r="N1746" s="6">
        <v>0.15</v>
      </c>
      <c r="O1746" s="6" t="s">
        <v>27</v>
      </c>
      <c r="P1746" s="6">
        <v>0.15</v>
      </c>
      <c r="Q1746" s="6">
        <v>0.15</v>
      </c>
      <c r="R1746" s="6">
        <v>0.15</v>
      </c>
    </row>
    <row r="1747" ht="15.75" customHeight="1">
      <c r="A1747" s="3">
        <v>1033.0</v>
      </c>
      <c r="B1747" s="3" t="s">
        <v>3933</v>
      </c>
      <c r="C1747" s="3" t="s">
        <v>3934</v>
      </c>
      <c r="D1747" s="3" t="s">
        <v>3935</v>
      </c>
      <c r="E1747" s="3" t="s">
        <v>3999</v>
      </c>
      <c r="F1747" s="3" t="s">
        <v>4005</v>
      </c>
      <c r="G1747" s="3" t="s">
        <v>22</v>
      </c>
      <c r="H1747" s="3" t="s">
        <v>3938</v>
      </c>
      <c r="I1747" s="3" t="s">
        <v>4001</v>
      </c>
      <c r="J1747" s="3" t="s">
        <v>4006</v>
      </c>
      <c r="K1747" s="3" t="s">
        <v>22</v>
      </c>
      <c r="L1747" s="4">
        <v>0.16</v>
      </c>
      <c r="M1747" s="5">
        <v>0.18</v>
      </c>
      <c r="N1747" s="6">
        <v>0.15</v>
      </c>
      <c r="O1747" s="6">
        <v>0.010000000000000009</v>
      </c>
      <c r="P1747" s="6">
        <v>0.15</v>
      </c>
      <c r="Q1747" s="6">
        <v>0.15</v>
      </c>
      <c r="R1747" s="6">
        <v>0.17600000000000002</v>
      </c>
    </row>
    <row r="1748" ht="15.75" customHeight="1">
      <c r="A1748" s="3">
        <v>1034.0</v>
      </c>
      <c r="B1748" s="3" t="s">
        <v>3933</v>
      </c>
      <c r="C1748" s="3" t="s">
        <v>3934</v>
      </c>
      <c r="D1748" s="3" t="s">
        <v>3935</v>
      </c>
      <c r="E1748" s="3" t="s">
        <v>3987</v>
      </c>
      <c r="F1748" s="3" t="s">
        <v>4007</v>
      </c>
      <c r="G1748" s="3" t="s">
        <v>22</v>
      </c>
      <c r="H1748" s="3" t="s">
        <v>3938</v>
      </c>
      <c r="I1748" s="3" t="s">
        <v>3989</v>
      </c>
      <c r="J1748" s="3" t="s">
        <v>4008</v>
      </c>
      <c r="K1748" s="3" t="s">
        <v>22</v>
      </c>
      <c r="L1748" s="4">
        <v>0.16</v>
      </c>
      <c r="M1748" s="5">
        <v>0.18</v>
      </c>
      <c r="N1748" s="6">
        <v>0.0</v>
      </c>
      <c r="O1748" s="6">
        <v>0.2</v>
      </c>
      <c r="P1748" s="6">
        <v>0.19</v>
      </c>
      <c r="Q1748" s="6">
        <v>0.2</v>
      </c>
      <c r="R1748" s="6">
        <v>0.22000000000000003</v>
      </c>
    </row>
    <row r="1749" ht="15.75" customHeight="1">
      <c r="A1749" s="3">
        <v>1036.0</v>
      </c>
      <c r="B1749" s="3" t="s">
        <v>3933</v>
      </c>
      <c r="C1749" s="3" t="s">
        <v>3934</v>
      </c>
      <c r="D1749" s="3" t="s">
        <v>3935</v>
      </c>
      <c r="E1749" s="3" t="s">
        <v>3979</v>
      </c>
      <c r="F1749" s="3" t="s">
        <v>4009</v>
      </c>
      <c r="G1749" s="3" t="s">
        <v>22</v>
      </c>
      <c r="H1749" s="3" t="s">
        <v>3938</v>
      </c>
      <c r="I1749" s="3" t="s">
        <v>3981</v>
      </c>
      <c r="J1749" s="3" t="s">
        <v>4010</v>
      </c>
      <c r="K1749" s="3" t="s">
        <v>22</v>
      </c>
      <c r="L1749" s="4">
        <v>0.16</v>
      </c>
      <c r="M1749" s="5">
        <v>0.18</v>
      </c>
      <c r="N1749" s="6">
        <v>0.14625</v>
      </c>
      <c r="O1749" s="6">
        <v>0.05375000000000002</v>
      </c>
      <c r="P1749" s="6">
        <v>0.19</v>
      </c>
      <c r="Q1749" s="6">
        <v>0.2</v>
      </c>
      <c r="R1749" s="6">
        <v>0.22000000000000003</v>
      </c>
    </row>
    <row r="1750" ht="15.75" customHeight="1">
      <c r="A1750" s="3">
        <v>1037.0</v>
      </c>
      <c r="B1750" s="3" t="s">
        <v>3933</v>
      </c>
      <c r="C1750" s="3" t="s">
        <v>3934</v>
      </c>
      <c r="D1750" s="3" t="s">
        <v>3935</v>
      </c>
      <c r="E1750" s="3" t="s">
        <v>3979</v>
      </c>
      <c r="F1750" s="3" t="s">
        <v>4011</v>
      </c>
      <c r="G1750" s="3" t="s">
        <v>22</v>
      </c>
      <c r="H1750" s="3" t="s">
        <v>3938</v>
      </c>
      <c r="I1750" s="3" t="s">
        <v>3981</v>
      </c>
      <c r="J1750" s="3" t="s">
        <v>4012</v>
      </c>
      <c r="K1750" s="3" t="s">
        <v>22</v>
      </c>
      <c r="L1750" s="4">
        <v>0.16</v>
      </c>
      <c r="M1750" s="5">
        <v>0.18</v>
      </c>
      <c r="N1750" s="6">
        <v>0.15</v>
      </c>
      <c r="O1750" s="6">
        <v>0.05000000000000002</v>
      </c>
      <c r="P1750" s="6">
        <v>0.19</v>
      </c>
      <c r="Q1750" s="6">
        <v>0.2</v>
      </c>
      <c r="R1750" s="6">
        <v>0.22000000000000003</v>
      </c>
    </row>
    <row r="1751" ht="15.75" customHeight="1">
      <c r="A1751" s="3">
        <v>1039.0</v>
      </c>
      <c r="B1751" s="3" t="s">
        <v>3933</v>
      </c>
      <c r="C1751" s="3" t="s">
        <v>3934</v>
      </c>
      <c r="D1751" s="3" t="s">
        <v>3935</v>
      </c>
      <c r="E1751" s="3" t="s">
        <v>4013</v>
      </c>
      <c r="F1751" s="3" t="s">
        <v>4014</v>
      </c>
      <c r="G1751" s="3" t="s">
        <v>22</v>
      </c>
      <c r="H1751" s="3" t="s">
        <v>3938</v>
      </c>
      <c r="I1751" s="3" t="s">
        <v>4015</v>
      </c>
      <c r="J1751" s="3" t="s">
        <v>4016</v>
      </c>
      <c r="K1751" s="3" t="s">
        <v>22</v>
      </c>
      <c r="L1751" s="4">
        <v>0.16</v>
      </c>
      <c r="M1751" s="5">
        <v>0.18</v>
      </c>
      <c r="N1751" s="6">
        <v>0.15</v>
      </c>
      <c r="O1751" s="6">
        <v>0.05000000000000002</v>
      </c>
      <c r="P1751" s="6">
        <v>0.19</v>
      </c>
      <c r="Q1751" s="6">
        <v>0.2</v>
      </c>
      <c r="R1751" s="6">
        <v>0.22000000000000003</v>
      </c>
    </row>
    <row r="1752" ht="15.75" customHeight="1">
      <c r="A1752" s="3">
        <v>1040.0</v>
      </c>
      <c r="B1752" s="3" t="s">
        <v>3933</v>
      </c>
      <c r="C1752" s="3" t="s">
        <v>3934</v>
      </c>
      <c r="D1752" s="3" t="s">
        <v>3935</v>
      </c>
      <c r="E1752" s="3" t="s">
        <v>3979</v>
      </c>
      <c r="F1752" s="3" t="s">
        <v>4017</v>
      </c>
      <c r="G1752" s="3" t="s">
        <v>22</v>
      </c>
      <c r="H1752" s="3" t="s">
        <v>3938</v>
      </c>
      <c r="I1752" s="3" t="s">
        <v>3981</v>
      </c>
      <c r="J1752" s="3" t="s">
        <v>4018</v>
      </c>
      <c r="K1752" s="3" t="s">
        <v>22</v>
      </c>
      <c r="L1752" s="4">
        <v>0.16</v>
      </c>
      <c r="M1752" s="5">
        <v>0.18</v>
      </c>
      <c r="N1752" s="6">
        <v>0.15</v>
      </c>
      <c r="O1752" s="6">
        <v>0.05000000000000002</v>
      </c>
      <c r="P1752" s="6">
        <v>0.19</v>
      </c>
      <c r="Q1752" s="6">
        <v>0.2</v>
      </c>
      <c r="R1752" s="6">
        <v>0.22000000000000003</v>
      </c>
    </row>
    <row r="1753" ht="15.75" customHeight="1">
      <c r="A1753" s="3">
        <v>1041.0</v>
      </c>
      <c r="B1753" s="3" t="s">
        <v>3933</v>
      </c>
      <c r="C1753" s="3" t="s">
        <v>3934</v>
      </c>
      <c r="D1753" s="3" t="s">
        <v>3935</v>
      </c>
      <c r="E1753" s="3" t="s">
        <v>3979</v>
      </c>
      <c r="F1753" s="3" t="s">
        <v>4019</v>
      </c>
      <c r="G1753" s="3" t="s">
        <v>22</v>
      </c>
      <c r="H1753" s="3" t="s">
        <v>3938</v>
      </c>
      <c r="I1753" s="3" t="s">
        <v>3981</v>
      </c>
      <c r="J1753" s="3" t="s">
        <v>4020</v>
      </c>
      <c r="K1753" s="3" t="s">
        <v>22</v>
      </c>
      <c r="L1753" s="4">
        <v>0.16</v>
      </c>
      <c r="M1753" s="5">
        <v>0.18</v>
      </c>
      <c r="N1753" s="6">
        <v>0.15</v>
      </c>
      <c r="O1753" s="6">
        <v>0.05000000000000002</v>
      </c>
      <c r="P1753" s="6">
        <v>0.19</v>
      </c>
      <c r="Q1753" s="6">
        <v>0.2</v>
      </c>
      <c r="R1753" s="6">
        <v>0.22000000000000003</v>
      </c>
    </row>
    <row r="1754" ht="15.75" customHeight="1">
      <c r="A1754" s="3">
        <v>1043.0</v>
      </c>
      <c r="B1754" s="3" t="s">
        <v>3933</v>
      </c>
      <c r="C1754" s="3" t="s">
        <v>3934</v>
      </c>
      <c r="D1754" s="3" t="s">
        <v>3935</v>
      </c>
      <c r="E1754" s="3" t="s">
        <v>4013</v>
      </c>
      <c r="F1754" s="3" t="s">
        <v>4021</v>
      </c>
      <c r="G1754" s="3" t="s">
        <v>22</v>
      </c>
      <c r="H1754" s="3" t="s">
        <v>3938</v>
      </c>
      <c r="I1754" s="3" t="s">
        <v>4015</v>
      </c>
      <c r="J1754" s="3" t="s">
        <v>4022</v>
      </c>
      <c r="K1754" s="3" t="s">
        <v>22</v>
      </c>
      <c r="L1754" s="4">
        <v>0.16</v>
      </c>
      <c r="M1754" s="5">
        <v>0.18</v>
      </c>
      <c r="N1754" s="6">
        <v>0.15333333333333335</v>
      </c>
      <c r="O1754" s="6">
        <v>0.04666666666666666</v>
      </c>
      <c r="P1754" s="6">
        <v>0.19</v>
      </c>
      <c r="Q1754" s="6">
        <v>0.2</v>
      </c>
      <c r="R1754" s="6">
        <v>0.22000000000000003</v>
      </c>
    </row>
    <row r="1755" ht="15.75" customHeight="1">
      <c r="A1755" s="3">
        <v>1044.0</v>
      </c>
      <c r="B1755" s="3" t="s">
        <v>3933</v>
      </c>
      <c r="C1755" s="3" t="s">
        <v>3934</v>
      </c>
      <c r="D1755" s="3" t="s">
        <v>3935</v>
      </c>
      <c r="E1755" s="3" t="s">
        <v>4013</v>
      </c>
      <c r="F1755" s="3" t="s">
        <v>4023</v>
      </c>
      <c r="G1755" s="3" t="s">
        <v>22</v>
      </c>
      <c r="H1755" s="3" t="s">
        <v>3938</v>
      </c>
      <c r="I1755" s="3" t="s">
        <v>4015</v>
      </c>
      <c r="J1755" s="3" t="s">
        <v>4023</v>
      </c>
      <c r="K1755" s="3" t="s">
        <v>22</v>
      </c>
      <c r="L1755" s="4">
        <v>0.16</v>
      </c>
      <c r="M1755" s="5">
        <v>0.18</v>
      </c>
      <c r="N1755" s="6">
        <v>0.15333333333333335</v>
      </c>
      <c r="O1755" s="6">
        <v>0.04666666666666666</v>
      </c>
      <c r="P1755" s="6">
        <v>0.19</v>
      </c>
      <c r="Q1755" s="6">
        <v>0.2</v>
      </c>
      <c r="R1755" s="6">
        <v>0.22000000000000003</v>
      </c>
    </row>
    <row r="1756" ht="15.75" customHeight="1">
      <c r="A1756" s="3">
        <v>1045.0</v>
      </c>
      <c r="B1756" s="3" t="s">
        <v>3933</v>
      </c>
      <c r="C1756" s="3" t="s">
        <v>3934</v>
      </c>
      <c r="D1756" s="3" t="s">
        <v>3935</v>
      </c>
      <c r="E1756" s="3" t="s">
        <v>4013</v>
      </c>
      <c r="F1756" s="3" t="s">
        <v>4024</v>
      </c>
      <c r="G1756" s="3" t="s">
        <v>22</v>
      </c>
      <c r="H1756" s="3" t="s">
        <v>3938</v>
      </c>
      <c r="I1756" s="3" t="s">
        <v>4015</v>
      </c>
      <c r="J1756" s="3" t="s">
        <v>4025</v>
      </c>
      <c r="K1756" s="3" t="s">
        <v>22</v>
      </c>
      <c r="L1756" s="4">
        <v>0.16</v>
      </c>
      <c r="M1756" s="5">
        <v>0.18</v>
      </c>
      <c r="N1756" s="6">
        <v>0.15</v>
      </c>
      <c r="O1756" s="6">
        <v>0.05000000000000002</v>
      </c>
      <c r="P1756" s="6">
        <v>0.19</v>
      </c>
      <c r="Q1756" s="6">
        <v>0.2</v>
      </c>
      <c r="R1756" s="6">
        <v>0.22000000000000003</v>
      </c>
    </row>
    <row r="1757" ht="15.75" customHeight="1">
      <c r="A1757" s="3">
        <v>1046.0</v>
      </c>
      <c r="B1757" s="3" t="s">
        <v>3933</v>
      </c>
      <c r="C1757" s="3" t="s">
        <v>3934</v>
      </c>
      <c r="D1757" s="3" t="s">
        <v>3935</v>
      </c>
      <c r="E1757" s="3" t="s">
        <v>4013</v>
      </c>
      <c r="F1757" s="3" t="s">
        <v>4026</v>
      </c>
      <c r="G1757" s="3" t="s">
        <v>22</v>
      </c>
      <c r="H1757" s="3" t="s">
        <v>3938</v>
      </c>
      <c r="I1757" s="3" t="s">
        <v>4015</v>
      </c>
      <c r="J1757" s="3" t="s">
        <v>4027</v>
      </c>
      <c r="K1757" s="3" t="s">
        <v>22</v>
      </c>
      <c r="L1757" s="4">
        <v>0.16</v>
      </c>
      <c r="M1757" s="5">
        <v>0.18</v>
      </c>
      <c r="N1757" s="6">
        <v>0.17</v>
      </c>
      <c r="O1757" s="6">
        <v>0.03</v>
      </c>
      <c r="P1757" s="6">
        <v>0.19</v>
      </c>
      <c r="Q1757" s="6">
        <v>0.2</v>
      </c>
      <c r="R1757" s="6">
        <v>0.22000000000000003</v>
      </c>
    </row>
    <row r="1758" ht="15.75" customHeight="1">
      <c r="A1758" s="3">
        <v>1047.0</v>
      </c>
      <c r="B1758" s="3" t="s">
        <v>3933</v>
      </c>
      <c r="C1758" s="3" t="s">
        <v>3934</v>
      </c>
      <c r="D1758" s="3" t="s">
        <v>3935</v>
      </c>
      <c r="E1758" s="3" t="s">
        <v>4013</v>
      </c>
      <c r="F1758" s="3" t="s">
        <v>4028</v>
      </c>
      <c r="G1758" s="3" t="s">
        <v>22</v>
      </c>
      <c r="H1758" s="3" t="s">
        <v>3938</v>
      </c>
      <c r="I1758" s="3" t="s">
        <v>4015</v>
      </c>
      <c r="J1758" s="3" t="s">
        <v>4029</v>
      </c>
      <c r="K1758" s="3" t="s">
        <v>22</v>
      </c>
      <c r="L1758" s="4">
        <v>0.16</v>
      </c>
      <c r="M1758" s="5">
        <v>0.18</v>
      </c>
      <c r="N1758" s="6">
        <v>0.15</v>
      </c>
      <c r="O1758" s="6">
        <v>0.05000000000000002</v>
      </c>
      <c r="P1758" s="6">
        <v>0.19</v>
      </c>
      <c r="Q1758" s="6">
        <v>0.2</v>
      </c>
      <c r="R1758" s="6">
        <v>0.22000000000000003</v>
      </c>
    </row>
    <row r="1759" ht="15.75" customHeight="1">
      <c r="A1759" s="3">
        <v>1048.0</v>
      </c>
      <c r="B1759" s="3" t="s">
        <v>3933</v>
      </c>
      <c r="C1759" s="3" t="s">
        <v>3934</v>
      </c>
      <c r="D1759" s="3" t="s">
        <v>3935</v>
      </c>
      <c r="E1759" s="3" t="s">
        <v>4013</v>
      </c>
      <c r="F1759" s="3" t="s">
        <v>4030</v>
      </c>
      <c r="G1759" s="3" t="s">
        <v>22</v>
      </c>
      <c r="H1759" s="3" t="s">
        <v>3938</v>
      </c>
      <c r="I1759" s="3" t="s">
        <v>4015</v>
      </c>
      <c r="J1759" s="3" t="s">
        <v>4031</v>
      </c>
      <c r="K1759" s="3" t="s">
        <v>22</v>
      </c>
      <c r="L1759" s="4">
        <v>0.16</v>
      </c>
      <c r="M1759" s="5">
        <v>0.18</v>
      </c>
      <c r="N1759" s="6">
        <v>0.15</v>
      </c>
      <c r="O1759" s="6">
        <v>0.03</v>
      </c>
      <c r="P1759" s="6">
        <v>0.16999999999999998</v>
      </c>
      <c r="Q1759" s="6">
        <v>0.18</v>
      </c>
      <c r="R1759" s="6">
        <v>0.198</v>
      </c>
    </row>
    <row r="1760" ht="15.75" customHeight="1">
      <c r="A1760" s="3">
        <v>1049.0</v>
      </c>
      <c r="B1760" s="3" t="s">
        <v>3933</v>
      </c>
      <c r="C1760" s="3" t="s">
        <v>3934</v>
      </c>
      <c r="D1760" s="3" t="s">
        <v>3935</v>
      </c>
      <c r="E1760" s="3" t="s">
        <v>3993</v>
      </c>
      <c r="F1760" s="3" t="s">
        <v>4032</v>
      </c>
      <c r="G1760" s="3" t="s">
        <v>22</v>
      </c>
      <c r="H1760" s="3" t="s">
        <v>3938</v>
      </c>
      <c r="I1760" s="3" t="s">
        <v>3995</v>
      </c>
      <c r="J1760" s="3" t="s">
        <v>4032</v>
      </c>
      <c r="K1760" s="3" t="s">
        <v>22</v>
      </c>
      <c r="L1760" s="4">
        <v>0.16</v>
      </c>
      <c r="M1760" s="5">
        <v>0.18</v>
      </c>
      <c r="N1760" s="6">
        <v>0.15</v>
      </c>
      <c r="O1760" s="6">
        <v>0.03</v>
      </c>
      <c r="P1760" s="6">
        <v>0.16999999999999998</v>
      </c>
      <c r="Q1760" s="6">
        <v>0.18</v>
      </c>
      <c r="R1760" s="6">
        <v>0.198</v>
      </c>
    </row>
    <row r="1761" ht="15.75" customHeight="1">
      <c r="A1761" s="3">
        <v>1051.0</v>
      </c>
      <c r="B1761" s="3" t="s">
        <v>3933</v>
      </c>
      <c r="C1761" s="3" t="s">
        <v>3934</v>
      </c>
      <c r="D1761" s="3" t="s">
        <v>3935</v>
      </c>
      <c r="E1761" s="3" t="s">
        <v>4033</v>
      </c>
      <c r="F1761" s="3" t="s">
        <v>4034</v>
      </c>
      <c r="G1761" s="3" t="s">
        <v>22</v>
      </c>
      <c r="H1761" s="3" t="s">
        <v>3938</v>
      </c>
      <c r="I1761" s="3" t="s">
        <v>4035</v>
      </c>
      <c r="J1761" s="3" t="s">
        <v>4036</v>
      </c>
      <c r="K1761" s="3" t="s">
        <v>22</v>
      </c>
      <c r="L1761" s="4">
        <v>0.16</v>
      </c>
      <c r="M1761" s="5">
        <v>0.18</v>
      </c>
      <c r="N1761" s="6">
        <v>0.15</v>
      </c>
      <c r="O1761" s="6">
        <v>0.03</v>
      </c>
      <c r="P1761" s="6">
        <v>0.16999999999999998</v>
      </c>
      <c r="Q1761" s="6">
        <v>0.18</v>
      </c>
      <c r="R1761" s="6">
        <v>0.198</v>
      </c>
    </row>
    <row r="1762" ht="15.75" customHeight="1">
      <c r="A1762" s="3">
        <v>1052.0</v>
      </c>
      <c r="B1762" s="3" t="s">
        <v>3933</v>
      </c>
      <c r="C1762" s="3" t="s">
        <v>3934</v>
      </c>
      <c r="D1762" s="3" t="s">
        <v>3935</v>
      </c>
      <c r="E1762" s="3" t="s">
        <v>3979</v>
      </c>
      <c r="F1762" s="3" t="s">
        <v>4037</v>
      </c>
      <c r="G1762" s="3" t="s">
        <v>22</v>
      </c>
      <c r="H1762" s="3" t="s">
        <v>3938</v>
      </c>
      <c r="I1762" s="3" t="s">
        <v>3981</v>
      </c>
      <c r="J1762" s="3" t="s">
        <v>4038</v>
      </c>
      <c r="K1762" s="3" t="s">
        <v>22</v>
      </c>
      <c r="L1762" s="4">
        <v>0.16</v>
      </c>
      <c r="M1762" s="5">
        <v>0.18</v>
      </c>
      <c r="N1762" s="6">
        <v>0.15</v>
      </c>
      <c r="O1762" s="6">
        <v>0.010000000000000009</v>
      </c>
      <c r="P1762" s="6">
        <v>0.15</v>
      </c>
      <c r="Q1762" s="6">
        <v>0.15</v>
      </c>
      <c r="R1762" s="6">
        <v>0.17600000000000002</v>
      </c>
    </row>
    <row r="1763" ht="15.75" customHeight="1">
      <c r="A1763" s="3">
        <v>1053.0</v>
      </c>
      <c r="B1763" s="3" t="s">
        <v>3933</v>
      </c>
      <c r="C1763" s="3" t="s">
        <v>3934</v>
      </c>
      <c r="D1763" s="3" t="s">
        <v>3935</v>
      </c>
      <c r="E1763" s="3" t="s">
        <v>3957</v>
      </c>
      <c r="F1763" s="3" t="s">
        <v>4039</v>
      </c>
      <c r="G1763" s="3" t="s">
        <v>22</v>
      </c>
      <c r="H1763" s="3" t="s">
        <v>3938</v>
      </c>
      <c r="I1763" s="3" t="s">
        <v>3959</v>
      </c>
      <c r="J1763" s="3" t="s">
        <v>4040</v>
      </c>
      <c r="K1763" s="3" t="s">
        <v>22</v>
      </c>
      <c r="L1763" s="4">
        <v>0.16</v>
      </c>
      <c r="M1763" s="5">
        <v>0.18</v>
      </c>
      <c r="N1763" s="6">
        <v>0.15</v>
      </c>
      <c r="O1763" s="6">
        <v>0.05000000000000002</v>
      </c>
      <c r="P1763" s="6">
        <v>0.19</v>
      </c>
      <c r="Q1763" s="6">
        <v>0.2</v>
      </c>
      <c r="R1763" s="6">
        <v>0.22000000000000003</v>
      </c>
    </row>
    <row r="1764" ht="15.75" customHeight="1">
      <c r="A1764" s="3">
        <v>1054.0</v>
      </c>
      <c r="B1764" s="3" t="s">
        <v>3933</v>
      </c>
      <c r="C1764" s="3" t="s">
        <v>3934</v>
      </c>
      <c r="D1764" s="3" t="s">
        <v>3935</v>
      </c>
      <c r="E1764" s="3" t="s">
        <v>3993</v>
      </c>
      <c r="F1764" s="3" t="s">
        <v>4041</v>
      </c>
      <c r="G1764" s="3" t="s">
        <v>22</v>
      </c>
      <c r="H1764" s="3" t="s">
        <v>3938</v>
      </c>
      <c r="I1764" s="3" t="s">
        <v>3995</v>
      </c>
      <c r="J1764" s="3" t="s">
        <v>4042</v>
      </c>
      <c r="K1764" s="3" t="s">
        <v>22</v>
      </c>
      <c r="L1764" s="4">
        <v>0.16</v>
      </c>
      <c r="M1764" s="5">
        <v>0.18</v>
      </c>
      <c r="N1764" s="6">
        <v>0.15</v>
      </c>
      <c r="O1764" s="6">
        <v>0.010000000000000009</v>
      </c>
      <c r="P1764" s="6">
        <v>0.15</v>
      </c>
      <c r="Q1764" s="6">
        <v>0.15</v>
      </c>
      <c r="R1764" s="6">
        <v>0.17600000000000002</v>
      </c>
    </row>
    <row r="1765" ht="15.75" customHeight="1">
      <c r="A1765" s="3">
        <v>1057.0</v>
      </c>
      <c r="B1765" s="3" t="s">
        <v>3933</v>
      </c>
      <c r="C1765" s="3" t="s">
        <v>3934</v>
      </c>
      <c r="D1765" s="3" t="s">
        <v>3935</v>
      </c>
      <c r="E1765" s="3" t="s">
        <v>4033</v>
      </c>
      <c r="F1765" s="3" t="s">
        <v>4043</v>
      </c>
      <c r="G1765" s="3" t="s">
        <v>22</v>
      </c>
      <c r="H1765" s="3" t="s">
        <v>3938</v>
      </c>
      <c r="I1765" s="3" t="s">
        <v>4035</v>
      </c>
      <c r="J1765" s="3" t="s">
        <v>4044</v>
      </c>
      <c r="K1765" s="3" t="s">
        <v>22</v>
      </c>
      <c r="L1765" s="4">
        <v>0.16</v>
      </c>
      <c r="M1765" s="5">
        <v>0.18</v>
      </c>
      <c r="N1765" s="6">
        <v>0.15</v>
      </c>
      <c r="O1765" s="6">
        <v>0.05000000000000002</v>
      </c>
      <c r="P1765" s="6">
        <v>0.19</v>
      </c>
      <c r="Q1765" s="6">
        <v>0.2</v>
      </c>
      <c r="R1765" s="6">
        <v>0.22000000000000003</v>
      </c>
    </row>
    <row r="1766" ht="15.75" customHeight="1">
      <c r="A1766" s="3">
        <v>1059.0</v>
      </c>
      <c r="B1766" s="3" t="s">
        <v>3933</v>
      </c>
      <c r="C1766" s="3" t="s">
        <v>3934</v>
      </c>
      <c r="D1766" s="3" t="s">
        <v>3935</v>
      </c>
      <c r="E1766" s="3" t="s">
        <v>3957</v>
      </c>
      <c r="F1766" s="3" t="s">
        <v>4045</v>
      </c>
      <c r="G1766" s="3" t="s">
        <v>22</v>
      </c>
      <c r="H1766" s="3" t="s">
        <v>3938</v>
      </c>
      <c r="I1766" s="3" t="s">
        <v>3959</v>
      </c>
      <c r="J1766" s="3" t="s">
        <v>4046</v>
      </c>
      <c r="K1766" s="3" t="s">
        <v>22</v>
      </c>
      <c r="L1766" s="4">
        <v>0.16</v>
      </c>
      <c r="M1766" s="5">
        <v>0.18</v>
      </c>
      <c r="N1766" s="6">
        <v>0.15</v>
      </c>
      <c r="O1766" s="6">
        <v>0.03</v>
      </c>
      <c r="P1766" s="6">
        <v>0.16999999999999998</v>
      </c>
      <c r="Q1766" s="6">
        <v>0.18</v>
      </c>
      <c r="R1766" s="6">
        <v>0.198</v>
      </c>
    </row>
    <row r="1767" ht="15.75" customHeight="1">
      <c r="A1767" s="3">
        <v>1177.0</v>
      </c>
      <c r="B1767" s="3" t="s">
        <v>3933</v>
      </c>
      <c r="C1767" s="3" t="s">
        <v>3934</v>
      </c>
      <c r="D1767" s="3" t="s">
        <v>3935</v>
      </c>
      <c r="E1767" s="3" t="s">
        <v>4047</v>
      </c>
      <c r="F1767" s="3" t="s">
        <v>4048</v>
      </c>
      <c r="G1767" s="3" t="s">
        <v>22</v>
      </c>
      <c r="H1767" s="3" t="s">
        <v>3938</v>
      </c>
      <c r="I1767" s="3" t="s">
        <v>4049</v>
      </c>
      <c r="J1767" s="3" t="s">
        <v>4048</v>
      </c>
      <c r="K1767" s="3" t="s">
        <v>22</v>
      </c>
      <c r="L1767" s="4">
        <v>0.16</v>
      </c>
      <c r="M1767" s="5">
        <v>0.18</v>
      </c>
      <c r="N1767" s="6">
        <v>0.15</v>
      </c>
      <c r="O1767" s="6" t="s">
        <v>27</v>
      </c>
      <c r="P1767" s="6">
        <v>0.15</v>
      </c>
      <c r="Q1767" s="6">
        <v>0.15</v>
      </c>
      <c r="R1767" s="6">
        <v>0.15</v>
      </c>
    </row>
    <row r="1768" ht="15.75" customHeight="1">
      <c r="A1768" s="3">
        <v>1179.0</v>
      </c>
      <c r="B1768" s="3" t="s">
        <v>3933</v>
      </c>
      <c r="C1768" s="3" t="s">
        <v>3934</v>
      </c>
      <c r="D1768" s="3" t="s">
        <v>3935</v>
      </c>
      <c r="E1768" s="3" t="s">
        <v>4047</v>
      </c>
      <c r="F1768" s="3" t="s">
        <v>4050</v>
      </c>
      <c r="G1768" s="3" t="s">
        <v>22</v>
      </c>
      <c r="H1768" s="3" t="s">
        <v>3938</v>
      </c>
      <c r="I1768" s="3" t="s">
        <v>4049</v>
      </c>
      <c r="J1768" s="3" t="s">
        <v>4051</v>
      </c>
      <c r="K1768" s="3" t="s">
        <v>22</v>
      </c>
      <c r="L1768" s="4">
        <v>0.16</v>
      </c>
      <c r="M1768" s="5">
        <v>0.18</v>
      </c>
      <c r="N1768" s="6">
        <v>0.0</v>
      </c>
      <c r="O1768" s="6">
        <v>0.16</v>
      </c>
      <c r="P1768" s="6">
        <v>0.15</v>
      </c>
      <c r="Q1768" s="6">
        <v>0.16</v>
      </c>
      <c r="R1768" s="6">
        <v>0.17600000000000002</v>
      </c>
    </row>
    <row r="1769" ht="15.75" customHeight="1">
      <c r="A1769" s="3">
        <v>1181.0</v>
      </c>
      <c r="B1769" s="3" t="s">
        <v>3933</v>
      </c>
      <c r="C1769" s="3" t="s">
        <v>3934</v>
      </c>
      <c r="D1769" s="3" t="s">
        <v>3935</v>
      </c>
      <c r="E1769" s="3" t="s">
        <v>4033</v>
      </c>
      <c r="F1769" s="3" t="s">
        <v>4052</v>
      </c>
      <c r="G1769" s="3" t="s">
        <v>22</v>
      </c>
      <c r="H1769" s="3" t="s">
        <v>3938</v>
      </c>
      <c r="I1769" s="3" t="s">
        <v>4035</v>
      </c>
      <c r="J1769" s="3" t="s">
        <v>4053</v>
      </c>
      <c r="K1769" s="3" t="s">
        <v>22</v>
      </c>
      <c r="L1769" s="4">
        <v>0.16</v>
      </c>
      <c r="M1769" s="5">
        <v>0.18</v>
      </c>
      <c r="N1769" s="6">
        <v>0.15</v>
      </c>
      <c r="O1769" s="6">
        <v>0.03</v>
      </c>
      <c r="P1769" s="6">
        <v>0.16999999999999998</v>
      </c>
      <c r="Q1769" s="6">
        <v>0.18</v>
      </c>
      <c r="R1769" s="6">
        <v>0.198</v>
      </c>
    </row>
    <row r="1770" ht="15.75" customHeight="1">
      <c r="A1770" s="3">
        <v>1183.0</v>
      </c>
      <c r="B1770" s="3" t="s">
        <v>3933</v>
      </c>
      <c r="C1770" s="3" t="s">
        <v>3934</v>
      </c>
      <c r="D1770" s="3" t="s">
        <v>3935</v>
      </c>
      <c r="E1770" s="3" t="s">
        <v>4013</v>
      </c>
      <c r="F1770" s="3" t="s">
        <v>4054</v>
      </c>
      <c r="G1770" s="3" t="s">
        <v>22</v>
      </c>
      <c r="H1770" s="3" t="s">
        <v>3938</v>
      </c>
      <c r="I1770" s="3" t="s">
        <v>4015</v>
      </c>
      <c r="J1770" s="3" t="s">
        <v>4054</v>
      </c>
      <c r="K1770" s="3" t="s">
        <v>22</v>
      </c>
      <c r="L1770" s="4">
        <v>0.16</v>
      </c>
      <c r="M1770" s="5">
        <v>0.18</v>
      </c>
      <c r="N1770" s="6">
        <v>0.14785714285714283</v>
      </c>
      <c r="O1770" s="6" t="s">
        <v>27</v>
      </c>
      <c r="P1770" s="6">
        <v>0.14785714285714283</v>
      </c>
      <c r="Q1770" s="6">
        <v>0.14785714285714283</v>
      </c>
      <c r="R1770" s="6">
        <v>0.14785714285714283</v>
      </c>
    </row>
    <row r="1771" ht="15.75" customHeight="1">
      <c r="A1771" s="3">
        <v>1184.0</v>
      </c>
      <c r="B1771" s="3" t="s">
        <v>3933</v>
      </c>
      <c r="C1771" s="3" t="s">
        <v>3934</v>
      </c>
      <c r="D1771" s="3" t="s">
        <v>3935</v>
      </c>
      <c r="E1771" s="3" t="s">
        <v>3979</v>
      </c>
      <c r="F1771" s="3" t="s">
        <v>4055</v>
      </c>
      <c r="G1771" s="3" t="s">
        <v>22</v>
      </c>
      <c r="H1771" s="3" t="s">
        <v>3938</v>
      </c>
      <c r="I1771" s="3" t="s">
        <v>3981</v>
      </c>
      <c r="J1771" s="3" t="s">
        <v>4056</v>
      </c>
      <c r="K1771" s="3" t="s">
        <v>22</v>
      </c>
      <c r="L1771" s="4">
        <v>0.16</v>
      </c>
      <c r="M1771" s="5">
        <v>0.18</v>
      </c>
      <c r="N1771" s="6">
        <v>0.14785714285714283</v>
      </c>
      <c r="O1771" s="6">
        <v>0.03214285714285717</v>
      </c>
      <c r="P1771" s="6">
        <v>0.16999999999999998</v>
      </c>
      <c r="Q1771" s="6">
        <v>0.18</v>
      </c>
      <c r="R1771" s="6">
        <v>0.198</v>
      </c>
    </row>
    <row r="1772" ht="15.75" customHeight="1">
      <c r="A1772" s="3">
        <v>1186.0</v>
      </c>
      <c r="B1772" s="3" t="s">
        <v>3933</v>
      </c>
      <c r="C1772" s="3" t="s">
        <v>3934</v>
      </c>
      <c r="D1772" s="3" t="s">
        <v>3935</v>
      </c>
      <c r="E1772" s="3" t="s">
        <v>4033</v>
      </c>
      <c r="F1772" s="3" t="s">
        <v>4057</v>
      </c>
      <c r="G1772" s="3" t="s">
        <v>22</v>
      </c>
      <c r="H1772" s="3" t="s">
        <v>3938</v>
      </c>
      <c r="I1772" s="3" t="s">
        <v>4035</v>
      </c>
      <c r="J1772" s="3" t="s">
        <v>4058</v>
      </c>
      <c r="K1772" s="3" t="s">
        <v>22</v>
      </c>
      <c r="L1772" s="4">
        <v>0.16</v>
      </c>
      <c r="M1772" s="5">
        <v>0.18</v>
      </c>
      <c r="N1772" s="6">
        <v>0.15</v>
      </c>
      <c r="O1772" s="6">
        <v>0.010000000000000009</v>
      </c>
      <c r="P1772" s="6">
        <v>0.15</v>
      </c>
      <c r="Q1772" s="6">
        <v>0.15</v>
      </c>
      <c r="R1772" s="6">
        <v>0.17600000000000002</v>
      </c>
    </row>
    <row r="1773" ht="15.75" customHeight="1">
      <c r="A1773" s="3">
        <v>1187.0</v>
      </c>
      <c r="B1773" s="3" t="s">
        <v>3933</v>
      </c>
      <c r="C1773" s="3" t="s">
        <v>3934</v>
      </c>
      <c r="D1773" s="3" t="s">
        <v>3935</v>
      </c>
      <c r="E1773" s="3" t="s">
        <v>4047</v>
      </c>
      <c r="F1773" s="3" t="s">
        <v>4059</v>
      </c>
      <c r="G1773" s="3" t="s">
        <v>22</v>
      </c>
      <c r="H1773" s="3" t="s">
        <v>3938</v>
      </c>
      <c r="I1773" s="3" t="s">
        <v>4049</v>
      </c>
      <c r="J1773" s="3" t="s">
        <v>4060</v>
      </c>
      <c r="K1773" s="3" t="s">
        <v>22</v>
      </c>
      <c r="L1773" s="4">
        <v>0.16</v>
      </c>
      <c r="M1773" s="5">
        <v>0.18</v>
      </c>
      <c r="N1773" s="6">
        <v>0.15</v>
      </c>
      <c r="O1773" s="6" t="s">
        <v>27</v>
      </c>
      <c r="P1773" s="6">
        <v>0.15</v>
      </c>
      <c r="Q1773" s="6">
        <v>0.15</v>
      </c>
      <c r="R1773" s="6">
        <v>0.15</v>
      </c>
    </row>
    <row r="1774" ht="15.75" customHeight="1">
      <c r="A1774" s="3">
        <v>1192.0</v>
      </c>
      <c r="B1774" s="3" t="s">
        <v>3933</v>
      </c>
      <c r="C1774" s="3" t="s">
        <v>3934</v>
      </c>
      <c r="D1774" s="3" t="s">
        <v>3935</v>
      </c>
      <c r="E1774" s="3" t="s">
        <v>4047</v>
      </c>
      <c r="F1774" s="3" t="s">
        <v>4061</v>
      </c>
      <c r="G1774" s="3" t="s">
        <v>22</v>
      </c>
      <c r="H1774" s="3" t="s">
        <v>3938</v>
      </c>
      <c r="I1774" s="3" t="s">
        <v>4049</v>
      </c>
      <c r="J1774" s="3" t="s">
        <v>4062</v>
      </c>
      <c r="K1774" s="3" t="s">
        <v>22</v>
      </c>
      <c r="L1774" s="4">
        <v>0.16</v>
      </c>
      <c r="M1774" s="5">
        <v>0.18</v>
      </c>
      <c r="N1774" s="6">
        <v>0.15</v>
      </c>
      <c r="O1774" s="6">
        <v>0.05000000000000002</v>
      </c>
      <c r="P1774" s="6">
        <v>0.19</v>
      </c>
      <c r="Q1774" s="6">
        <v>0.2</v>
      </c>
      <c r="R1774" s="6">
        <v>0.22000000000000003</v>
      </c>
    </row>
    <row r="1775" ht="15.75" customHeight="1">
      <c r="A1775" s="3">
        <v>1193.0</v>
      </c>
      <c r="B1775" s="3" t="s">
        <v>3933</v>
      </c>
      <c r="C1775" s="3" t="s">
        <v>3934</v>
      </c>
      <c r="D1775" s="3" t="s">
        <v>3935</v>
      </c>
      <c r="E1775" s="3" t="s">
        <v>4047</v>
      </c>
      <c r="F1775" s="3" t="s">
        <v>4063</v>
      </c>
      <c r="G1775" s="3" t="s">
        <v>22</v>
      </c>
      <c r="H1775" s="3" t="s">
        <v>3938</v>
      </c>
      <c r="I1775" s="3" t="s">
        <v>4049</v>
      </c>
      <c r="J1775" s="3" t="s">
        <v>4064</v>
      </c>
      <c r="K1775" s="3" t="s">
        <v>22</v>
      </c>
      <c r="L1775" s="4">
        <v>0.16</v>
      </c>
      <c r="M1775" s="5">
        <v>0.18</v>
      </c>
      <c r="N1775" s="6">
        <v>0.15</v>
      </c>
      <c r="O1775" s="6" t="s">
        <v>27</v>
      </c>
      <c r="P1775" s="6">
        <v>0.15</v>
      </c>
      <c r="Q1775" s="6">
        <v>0.15</v>
      </c>
      <c r="R1775" s="6">
        <v>0.15</v>
      </c>
    </row>
    <row r="1776" ht="15.75" customHeight="1">
      <c r="A1776" s="3">
        <v>1194.0</v>
      </c>
      <c r="B1776" s="3" t="s">
        <v>3933</v>
      </c>
      <c r="C1776" s="3" t="s">
        <v>3934</v>
      </c>
      <c r="D1776" s="3" t="s">
        <v>3935</v>
      </c>
      <c r="E1776" s="3" t="s">
        <v>4047</v>
      </c>
      <c r="F1776" s="3" t="s">
        <v>4065</v>
      </c>
      <c r="G1776" s="3" t="s">
        <v>22</v>
      </c>
      <c r="H1776" s="3" t="s">
        <v>3938</v>
      </c>
      <c r="I1776" s="3" t="s">
        <v>4049</v>
      </c>
      <c r="J1776" s="3" t="s">
        <v>4065</v>
      </c>
      <c r="K1776" s="3" t="s">
        <v>22</v>
      </c>
      <c r="L1776" s="4">
        <v>0.16</v>
      </c>
      <c r="M1776" s="5">
        <v>0.18</v>
      </c>
      <c r="N1776" s="6">
        <v>0.15</v>
      </c>
      <c r="O1776" s="6">
        <v>0.03</v>
      </c>
      <c r="P1776" s="6">
        <v>0.16999999999999998</v>
      </c>
      <c r="Q1776" s="6">
        <v>0.18</v>
      </c>
      <c r="R1776" s="6">
        <v>0.198</v>
      </c>
    </row>
    <row r="1777" ht="15.75" customHeight="1">
      <c r="A1777" s="3">
        <v>1199.0</v>
      </c>
      <c r="B1777" s="3" t="s">
        <v>3933</v>
      </c>
      <c r="C1777" s="3" t="s">
        <v>3934</v>
      </c>
      <c r="D1777" s="3" t="s">
        <v>3935</v>
      </c>
      <c r="E1777" s="3" t="s">
        <v>4013</v>
      </c>
      <c r="F1777" s="3" t="s">
        <v>4066</v>
      </c>
      <c r="G1777" s="3" t="s">
        <v>22</v>
      </c>
      <c r="H1777" s="3" t="s">
        <v>3938</v>
      </c>
      <c r="I1777" s="3" t="s">
        <v>4015</v>
      </c>
      <c r="J1777" s="3" t="s">
        <v>4067</v>
      </c>
      <c r="K1777" s="3" t="s">
        <v>22</v>
      </c>
      <c r="L1777" s="4">
        <v>0.16</v>
      </c>
      <c r="M1777" s="5">
        <v>0.18</v>
      </c>
      <c r="N1777" s="6">
        <v>0.14785714285714283</v>
      </c>
      <c r="O1777" s="6">
        <v>0.052142857142857185</v>
      </c>
      <c r="P1777" s="6">
        <v>0.19</v>
      </c>
      <c r="Q1777" s="6">
        <v>0.2</v>
      </c>
      <c r="R1777" s="6">
        <v>0.22000000000000003</v>
      </c>
    </row>
    <row r="1778" ht="15.75" customHeight="1">
      <c r="A1778" s="3">
        <v>1207.0</v>
      </c>
      <c r="B1778" s="3" t="s">
        <v>3933</v>
      </c>
      <c r="C1778" s="3" t="s">
        <v>3934</v>
      </c>
      <c r="D1778" s="3" t="s">
        <v>3935</v>
      </c>
      <c r="E1778" s="3" t="s">
        <v>4033</v>
      </c>
      <c r="F1778" s="3" t="s">
        <v>1583</v>
      </c>
      <c r="G1778" s="3" t="s">
        <v>22</v>
      </c>
      <c r="H1778" s="3" t="s">
        <v>3938</v>
      </c>
      <c r="I1778" s="3" t="s">
        <v>4035</v>
      </c>
      <c r="J1778" s="3" t="s">
        <v>4068</v>
      </c>
      <c r="K1778" s="3" t="s">
        <v>22</v>
      </c>
      <c r="L1778" s="4">
        <v>0.16</v>
      </c>
      <c r="M1778" s="5">
        <v>0.18</v>
      </c>
      <c r="N1778" s="6">
        <v>0.15</v>
      </c>
      <c r="O1778" s="6">
        <v>0.05000000000000002</v>
      </c>
      <c r="P1778" s="6">
        <v>0.19</v>
      </c>
      <c r="Q1778" s="6">
        <v>0.2</v>
      </c>
      <c r="R1778" s="6">
        <v>0.22000000000000003</v>
      </c>
    </row>
    <row r="1779" ht="15.75" customHeight="1">
      <c r="A1779" s="3">
        <v>1302.0</v>
      </c>
      <c r="B1779" s="3" t="s">
        <v>3933</v>
      </c>
      <c r="C1779" s="3" t="s">
        <v>3934</v>
      </c>
      <c r="D1779" s="3" t="s">
        <v>3935</v>
      </c>
      <c r="E1779" s="3" t="s">
        <v>3957</v>
      </c>
      <c r="F1779" s="3" t="s">
        <v>4069</v>
      </c>
      <c r="G1779" s="3" t="s">
        <v>22</v>
      </c>
      <c r="H1779" s="3" t="s">
        <v>3938</v>
      </c>
      <c r="I1779" s="3" t="s">
        <v>3959</v>
      </c>
      <c r="J1779" s="3" t="s">
        <v>4070</v>
      </c>
      <c r="K1779" s="3" t="s">
        <v>22</v>
      </c>
      <c r="L1779" s="4">
        <v>0.16</v>
      </c>
      <c r="M1779" s="5">
        <v>0.18</v>
      </c>
      <c r="N1779" s="6">
        <v>0.15</v>
      </c>
      <c r="O1779" s="6">
        <v>0.03</v>
      </c>
      <c r="P1779" s="6">
        <v>0.16999999999999998</v>
      </c>
      <c r="Q1779" s="6">
        <v>0.18</v>
      </c>
      <c r="R1779" s="6">
        <v>0.198</v>
      </c>
    </row>
    <row r="1780" ht="15.75" customHeight="1">
      <c r="A1780" s="3">
        <v>1781.0</v>
      </c>
      <c r="B1780" s="3" t="s">
        <v>3933</v>
      </c>
      <c r="C1780" s="3" t="s">
        <v>3934</v>
      </c>
      <c r="D1780" s="3" t="s">
        <v>3935</v>
      </c>
      <c r="E1780" s="3" t="s">
        <v>4071</v>
      </c>
      <c r="F1780" s="3" t="s">
        <v>22</v>
      </c>
      <c r="G1780" s="3" t="s">
        <v>22</v>
      </c>
      <c r="H1780" s="3" t="s">
        <v>3938</v>
      </c>
      <c r="I1780" s="3" t="s">
        <v>4072</v>
      </c>
      <c r="J1780" s="3" t="s">
        <v>22</v>
      </c>
      <c r="K1780" s="3" t="s">
        <v>22</v>
      </c>
      <c r="L1780" s="4">
        <v>0.2</v>
      </c>
      <c r="M1780" s="5">
        <v>0.23</v>
      </c>
      <c r="N1780" s="6">
        <v>0.12</v>
      </c>
      <c r="O1780" s="6">
        <v>0.08000000000000002</v>
      </c>
      <c r="P1780" s="6">
        <v>0.19</v>
      </c>
      <c r="Q1780" s="6">
        <v>0.2</v>
      </c>
      <c r="R1780" s="6">
        <v>0.22000000000000003</v>
      </c>
    </row>
    <row r="1781" ht="15.75" customHeight="1">
      <c r="A1781" s="3">
        <v>1789.0</v>
      </c>
      <c r="B1781" s="3" t="s">
        <v>3933</v>
      </c>
      <c r="C1781" s="3" t="s">
        <v>3934</v>
      </c>
      <c r="D1781" s="3" t="s">
        <v>3935</v>
      </c>
      <c r="E1781" s="3" t="s">
        <v>4073</v>
      </c>
      <c r="F1781" s="3" t="s">
        <v>22</v>
      </c>
      <c r="G1781" s="3" t="s">
        <v>22</v>
      </c>
      <c r="H1781" s="3" t="s">
        <v>3938</v>
      </c>
      <c r="I1781" s="3" t="s">
        <v>4074</v>
      </c>
      <c r="J1781" s="3" t="s">
        <v>22</v>
      </c>
      <c r="K1781" s="3" t="s">
        <v>22</v>
      </c>
      <c r="L1781" s="4">
        <v>0.2</v>
      </c>
      <c r="M1781" s="5">
        <v>0.23</v>
      </c>
      <c r="N1781" s="6">
        <v>0.15</v>
      </c>
      <c r="O1781" s="6">
        <v>0.05000000000000002</v>
      </c>
      <c r="P1781" s="6">
        <v>0.19</v>
      </c>
      <c r="Q1781" s="6">
        <v>0.2</v>
      </c>
      <c r="R1781" s="6">
        <v>0.22000000000000003</v>
      </c>
    </row>
    <row r="1782" ht="15.75" customHeight="1">
      <c r="A1782" s="3">
        <v>2407.0</v>
      </c>
      <c r="B1782" s="3" t="s">
        <v>3933</v>
      </c>
      <c r="C1782" s="3" t="s">
        <v>3934</v>
      </c>
      <c r="D1782" s="3" t="s">
        <v>3935</v>
      </c>
      <c r="E1782" s="3" t="s">
        <v>3947</v>
      </c>
      <c r="F1782" s="3" t="s">
        <v>4075</v>
      </c>
      <c r="G1782" s="3" t="s">
        <v>22</v>
      </c>
      <c r="H1782" s="3" t="s">
        <v>3938</v>
      </c>
      <c r="I1782" s="3" t="s">
        <v>3949</v>
      </c>
      <c r="J1782" s="3" t="s">
        <v>4076</v>
      </c>
      <c r="K1782" s="3" t="s">
        <v>22</v>
      </c>
      <c r="L1782" s="4">
        <v>0.18</v>
      </c>
      <c r="M1782" s="5">
        <v>0.21</v>
      </c>
      <c r="N1782" s="6">
        <v>0.15</v>
      </c>
      <c r="O1782" s="6">
        <v>0.03</v>
      </c>
      <c r="P1782" s="6">
        <v>0.16999999999999998</v>
      </c>
      <c r="Q1782" s="6">
        <v>0.18</v>
      </c>
      <c r="R1782" s="6">
        <v>0.198</v>
      </c>
    </row>
    <row r="1783" ht="15.75" customHeight="1">
      <c r="A1783" s="3">
        <v>3228.0</v>
      </c>
      <c r="B1783" s="3" t="s">
        <v>3933</v>
      </c>
      <c r="C1783" s="3" t="s">
        <v>3934</v>
      </c>
      <c r="D1783" s="3" t="s">
        <v>3935</v>
      </c>
      <c r="E1783" s="3" t="s">
        <v>4077</v>
      </c>
      <c r="F1783" s="3" t="s">
        <v>22</v>
      </c>
      <c r="G1783" s="3" t="s">
        <v>22</v>
      </c>
      <c r="H1783" s="3" t="s">
        <v>3938</v>
      </c>
      <c r="I1783" s="3" t="s">
        <v>4078</v>
      </c>
      <c r="J1783" s="3" t="s">
        <v>22</v>
      </c>
      <c r="K1783" s="3" t="s">
        <v>22</v>
      </c>
      <c r="L1783" s="4">
        <v>0.085</v>
      </c>
      <c r="M1783" s="5">
        <v>0.1</v>
      </c>
      <c r="N1783" s="6">
        <v>0.14785714285714283</v>
      </c>
      <c r="O1783" s="6">
        <v>0.03214285714285717</v>
      </c>
      <c r="P1783" s="6">
        <v>0.16999999999999998</v>
      </c>
      <c r="Q1783" s="6">
        <v>0.18</v>
      </c>
      <c r="R1783" s="6">
        <v>0.198</v>
      </c>
    </row>
    <row r="1784" ht="15.75" customHeight="1">
      <c r="A1784" s="3">
        <v>3387.0</v>
      </c>
      <c r="B1784" s="3" t="s">
        <v>3933</v>
      </c>
      <c r="C1784" s="3" t="s">
        <v>3934</v>
      </c>
      <c r="D1784" s="3" t="s">
        <v>3935</v>
      </c>
      <c r="E1784" s="3" t="s">
        <v>3936</v>
      </c>
      <c r="F1784" s="3" t="s">
        <v>4079</v>
      </c>
      <c r="G1784" s="3" t="s">
        <v>22</v>
      </c>
      <c r="H1784" s="3" t="s">
        <v>3938</v>
      </c>
      <c r="I1784" s="3" t="s">
        <v>3939</v>
      </c>
      <c r="J1784" s="3" t="s">
        <v>4080</v>
      </c>
      <c r="K1784" s="3" t="s">
        <v>22</v>
      </c>
      <c r="L1784" s="4">
        <v>0.2</v>
      </c>
      <c r="M1784" s="5">
        <v>0.23</v>
      </c>
      <c r="N1784" s="6">
        <v>0.15</v>
      </c>
      <c r="O1784" s="6" t="s">
        <v>27</v>
      </c>
      <c r="P1784" s="6">
        <v>0.15</v>
      </c>
      <c r="Q1784" s="6">
        <v>0.15</v>
      </c>
      <c r="R1784" s="6">
        <v>0.15</v>
      </c>
    </row>
    <row r="1785" ht="15.75" customHeight="1">
      <c r="A1785" s="3">
        <v>122.0</v>
      </c>
      <c r="B1785" s="3" t="s">
        <v>3933</v>
      </c>
      <c r="C1785" s="3" t="s">
        <v>3934</v>
      </c>
      <c r="D1785" s="3" t="s">
        <v>4081</v>
      </c>
      <c r="E1785" s="3" t="s">
        <v>4082</v>
      </c>
      <c r="F1785" s="3" t="s">
        <v>4083</v>
      </c>
      <c r="G1785" s="3" t="s">
        <v>22</v>
      </c>
      <c r="H1785" s="3" t="s">
        <v>4084</v>
      </c>
      <c r="I1785" s="3" t="s">
        <v>4085</v>
      </c>
      <c r="J1785" s="3" t="s">
        <v>4086</v>
      </c>
      <c r="K1785" s="3" t="s">
        <v>22</v>
      </c>
      <c r="L1785" s="4">
        <v>0.16</v>
      </c>
      <c r="M1785" s="5">
        <v>0.18</v>
      </c>
      <c r="N1785" s="6">
        <v>0.15</v>
      </c>
      <c r="O1785" s="6">
        <v>0.03</v>
      </c>
      <c r="P1785" s="6">
        <v>0.16999999999999998</v>
      </c>
      <c r="Q1785" s="6">
        <v>0.18</v>
      </c>
      <c r="R1785" s="6">
        <v>0.198</v>
      </c>
    </row>
    <row r="1786" ht="15.75" customHeight="1">
      <c r="A1786" s="3">
        <v>259.0</v>
      </c>
      <c r="B1786" s="3" t="s">
        <v>3933</v>
      </c>
      <c r="C1786" s="3" t="s">
        <v>3934</v>
      </c>
      <c r="D1786" s="3" t="s">
        <v>4081</v>
      </c>
      <c r="E1786" s="3" t="s">
        <v>4087</v>
      </c>
      <c r="F1786" s="3" t="s">
        <v>4088</v>
      </c>
      <c r="G1786" s="3" t="s">
        <v>22</v>
      </c>
      <c r="H1786" s="3" t="s">
        <v>4084</v>
      </c>
      <c r="I1786" s="3" t="s">
        <v>4089</v>
      </c>
      <c r="J1786" s="3" t="s">
        <v>4090</v>
      </c>
      <c r="K1786" s="3" t="s">
        <v>22</v>
      </c>
      <c r="L1786" s="4">
        <v>0.2</v>
      </c>
      <c r="M1786" s="5">
        <v>0.23</v>
      </c>
      <c r="N1786" s="6">
        <v>0.14785714285714283</v>
      </c>
      <c r="O1786" s="6">
        <v>0.03214285714285717</v>
      </c>
      <c r="P1786" s="6">
        <v>0.16999999999999998</v>
      </c>
      <c r="Q1786" s="6">
        <v>0.18</v>
      </c>
      <c r="R1786" s="6">
        <v>0.198</v>
      </c>
    </row>
    <row r="1787" ht="15.75" customHeight="1">
      <c r="A1787" s="3">
        <v>299.0</v>
      </c>
      <c r="B1787" s="3" t="s">
        <v>3933</v>
      </c>
      <c r="C1787" s="3" t="s">
        <v>3934</v>
      </c>
      <c r="D1787" s="3" t="s">
        <v>4081</v>
      </c>
      <c r="E1787" s="3" t="s">
        <v>4091</v>
      </c>
      <c r="F1787" s="3" t="s">
        <v>4092</v>
      </c>
      <c r="G1787" s="3" t="s">
        <v>22</v>
      </c>
      <c r="H1787" s="3" t="s">
        <v>4084</v>
      </c>
      <c r="I1787" s="3" t="s">
        <v>4093</v>
      </c>
      <c r="J1787" s="3" t="s">
        <v>4094</v>
      </c>
      <c r="K1787" s="3" t="s">
        <v>22</v>
      </c>
      <c r="L1787" s="4">
        <v>0.12</v>
      </c>
      <c r="M1787" s="5">
        <v>0.14</v>
      </c>
      <c r="N1787" s="6">
        <v>0.15</v>
      </c>
      <c r="O1787" s="6">
        <v>0.05000000000000002</v>
      </c>
      <c r="P1787" s="6">
        <v>0.19</v>
      </c>
      <c r="Q1787" s="6">
        <v>0.2</v>
      </c>
      <c r="R1787" s="6">
        <v>0.22000000000000003</v>
      </c>
    </row>
    <row r="1788" ht="15.75" customHeight="1">
      <c r="A1788" s="3">
        <v>491.0</v>
      </c>
      <c r="B1788" s="3" t="s">
        <v>3933</v>
      </c>
      <c r="C1788" s="3" t="s">
        <v>3934</v>
      </c>
      <c r="D1788" s="3" t="s">
        <v>4081</v>
      </c>
      <c r="E1788" s="3" t="s">
        <v>4095</v>
      </c>
      <c r="F1788" s="3" t="s">
        <v>22</v>
      </c>
      <c r="G1788" s="3" t="s">
        <v>22</v>
      </c>
      <c r="H1788" s="3" t="s">
        <v>4084</v>
      </c>
      <c r="I1788" s="3" t="s">
        <v>4096</v>
      </c>
      <c r="J1788" s="3" t="s">
        <v>22</v>
      </c>
      <c r="K1788" s="3" t="s">
        <v>22</v>
      </c>
      <c r="L1788" s="4">
        <v>0.2</v>
      </c>
      <c r="M1788" s="5">
        <v>0.23</v>
      </c>
      <c r="N1788" s="6">
        <v>0.15</v>
      </c>
      <c r="O1788" s="6">
        <v>0.03</v>
      </c>
      <c r="P1788" s="6">
        <v>0.16999999999999998</v>
      </c>
      <c r="Q1788" s="6">
        <v>0.18</v>
      </c>
      <c r="R1788" s="6">
        <v>0.198</v>
      </c>
    </row>
    <row r="1789" ht="15.75" customHeight="1">
      <c r="A1789" s="3">
        <v>500.0</v>
      </c>
      <c r="B1789" s="3" t="s">
        <v>3933</v>
      </c>
      <c r="C1789" s="3" t="s">
        <v>3934</v>
      </c>
      <c r="D1789" s="3" t="s">
        <v>4081</v>
      </c>
      <c r="E1789" s="3" t="s">
        <v>4082</v>
      </c>
      <c r="F1789" s="3" t="s">
        <v>4097</v>
      </c>
      <c r="G1789" s="3" t="s">
        <v>22</v>
      </c>
      <c r="H1789" s="3" t="s">
        <v>4084</v>
      </c>
      <c r="I1789" s="3" t="s">
        <v>4085</v>
      </c>
      <c r="J1789" s="3" t="s">
        <v>4098</v>
      </c>
      <c r="K1789" s="3" t="s">
        <v>22</v>
      </c>
      <c r="L1789" s="4">
        <v>0.16</v>
      </c>
      <c r="M1789" s="5">
        <v>0.18</v>
      </c>
      <c r="N1789" s="6">
        <v>0.15</v>
      </c>
      <c r="O1789" s="6">
        <v>0.03</v>
      </c>
      <c r="P1789" s="6">
        <v>0.16999999999999998</v>
      </c>
      <c r="Q1789" s="6">
        <v>0.18</v>
      </c>
      <c r="R1789" s="6">
        <v>0.198</v>
      </c>
    </row>
    <row r="1790" ht="15.75" customHeight="1">
      <c r="A1790" s="3">
        <v>501.0</v>
      </c>
      <c r="B1790" s="3" t="s">
        <v>3933</v>
      </c>
      <c r="C1790" s="3" t="s">
        <v>3934</v>
      </c>
      <c r="D1790" s="3" t="s">
        <v>4081</v>
      </c>
      <c r="E1790" s="3" t="s">
        <v>4082</v>
      </c>
      <c r="F1790" s="3" t="s">
        <v>4099</v>
      </c>
      <c r="G1790" s="3" t="s">
        <v>22</v>
      </c>
      <c r="H1790" s="3" t="s">
        <v>4084</v>
      </c>
      <c r="I1790" s="3" t="s">
        <v>4085</v>
      </c>
      <c r="J1790" s="3" t="s">
        <v>4100</v>
      </c>
      <c r="K1790" s="3" t="s">
        <v>22</v>
      </c>
      <c r="L1790" s="4">
        <v>0.16</v>
      </c>
      <c r="M1790" s="5">
        <v>0.18</v>
      </c>
      <c r="N1790" s="6">
        <v>0.15</v>
      </c>
      <c r="O1790" s="6">
        <v>0.03</v>
      </c>
      <c r="P1790" s="6">
        <v>0.16999999999999998</v>
      </c>
      <c r="Q1790" s="6">
        <v>0.18</v>
      </c>
      <c r="R1790" s="6">
        <v>0.198</v>
      </c>
    </row>
    <row r="1791" ht="15.75" customHeight="1">
      <c r="A1791" s="3">
        <v>502.0</v>
      </c>
      <c r="B1791" s="3" t="s">
        <v>3933</v>
      </c>
      <c r="C1791" s="3" t="s">
        <v>3934</v>
      </c>
      <c r="D1791" s="3" t="s">
        <v>4081</v>
      </c>
      <c r="E1791" s="3" t="s">
        <v>4082</v>
      </c>
      <c r="F1791" s="3" t="s">
        <v>4101</v>
      </c>
      <c r="G1791" s="3" t="s">
        <v>22</v>
      </c>
      <c r="H1791" s="3" t="s">
        <v>4084</v>
      </c>
      <c r="I1791" s="3" t="s">
        <v>4085</v>
      </c>
      <c r="J1791" s="3" t="s">
        <v>4102</v>
      </c>
      <c r="K1791" s="3" t="s">
        <v>22</v>
      </c>
      <c r="L1791" s="4">
        <v>0.16</v>
      </c>
      <c r="M1791" s="5">
        <v>0.18</v>
      </c>
      <c r="N1791" s="6">
        <v>0.15</v>
      </c>
      <c r="O1791" s="6">
        <v>0.03</v>
      </c>
      <c r="P1791" s="6">
        <v>0.16999999999999998</v>
      </c>
      <c r="Q1791" s="6">
        <v>0.18</v>
      </c>
      <c r="R1791" s="6">
        <v>0.198</v>
      </c>
    </row>
    <row r="1792" ht="15.75" customHeight="1">
      <c r="A1792" s="3">
        <v>503.0</v>
      </c>
      <c r="B1792" s="3" t="s">
        <v>3933</v>
      </c>
      <c r="C1792" s="3" t="s">
        <v>3934</v>
      </c>
      <c r="D1792" s="3" t="s">
        <v>4081</v>
      </c>
      <c r="E1792" s="3" t="s">
        <v>4082</v>
      </c>
      <c r="F1792" s="3" t="s">
        <v>4103</v>
      </c>
      <c r="G1792" s="3" t="s">
        <v>22</v>
      </c>
      <c r="H1792" s="3" t="s">
        <v>4084</v>
      </c>
      <c r="I1792" s="3" t="s">
        <v>4085</v>
      </c>
      <c r="J1792" s="3" t="s">
        <v>4104</v>
      </c>
      <c r="K1792" s="3" t="s">
        <v>22</v>
      </c>
      <c r="L1792" s="4">
        <v>0.18</v>
      </c>
      <c r="M1792" s="5">
        <v>0.21</v>
      </c>
      <c r="N1792" s="6">
        <v>0.15</v>
      </c>
      <c r="O1792" s="6">
        <v>0.05000000000000002</v>
      </c>
      <c r="P1792" s="6">
        <v>0.19</v>
      </c>
      <c r="Q1792" s="6">
        <v>0.2</v>
      </c>
      <c r="R1792" s="6">
        <v>0.22000000000000003</v>
      </c>
    </row>
    <row r="1793" ht="15.75" customHeight="1">
      <c r="A1793" s="3">
        <v>504.0</v>
      </c>
      <c r="B1793" s="3" t="s">
        <v>3933</v>
      </c>
      <c r="C1793" s="3" t="s">
        <v>3934</v>
      </c>
      <c r="D1793" s="3" t="s">
        <v>4081</v>
      </c>
      <c r="E1793" s="3" t="s">
        <v>4082</v>
      </c>
      <c r="F1793" s="3" t="s">
        <v>4105</v>
      </c>
      <c r="G1793" s="3" t="s">
        <v>22</v>
      </c>
      <c r="H1793" s="3" t="s">
        <v>4084</v>
      </c>
      <c r="I1793" s="3" t="s">
        <v>4085</v>
      </c>
      <c r="J1793" s="3" t="s">
        <v>4106</v>
      </c>
      <c r="K1793" s="3" t="s">
        <v>22</v>
      </c>
      <c r="L1793" s="4">
        <v>0.16</v>
      </c>
      <c r="M1793" s="5">
        <v>0.18</v>
      </c>
      <c r="N1793" s="6">
        <v>0.15</v>
      </c>
      <c r="O1793" s="6">
        <v>0.05000000000000002</v>
      </c>
      <c r="P1793" s="6">
        <v>0.19</v>
      </c>
      <c r="Q1793" s="6">
        <v>0.2</v>
      </c>
      <c r="R1793" s="6">
        <v>0.22000000000000003</v>
      </c>
    </row>
    <row r="1794" ht="15.75" customHeight="1">
      <c r="A1794" s="3">
        <v>508.0</v>
      </c>
      <c r="B1794" s="3" t="s">
        <v>3933</v>
      </c>
      <c r="C1794" s="3" t="s">
        <v>3934</v>
      </c>
      <c r="D1794" s="3" t="s">
        <v>4081</v>
      </c>
      <c r="E1794" s="3" t="s">
        <v>4107</v>
      </c>
      <c r="F1794" s="3" t="s">
        <v>4108</v>
      </c>
      <c r="G1794" s="3" t="s">
        <v>22</v>
      </c>
      <c r="H1794" s="3" t="s">
        <v>4084</v>
      </c>
      <c r="I1794" s="3" t="s">
        <v>4109</v>
      </c>
      <c r="J1794" s="3" t="s">
        <v>4110</v>
      </c>
      <c r="K1794" s="3" t="s">
        <v>22</v>
      </c>
      <c r="L1794" s="4">
        <v>0.2</v>
      </c>
      <c r="M1794" s="5">
        <v>0.23</v>
      </c>
      <c r="N1794" s="6">
        <v>0.15</v>
      </c>
      <c r="O1794" s="6">
        <v>0.03</v>
      </c>
      <c r="P1794" s="6">
        <v>0.16999999999999998</v>
      </c>
      <c r="Q1794" s="6">
        <v>0.18</v>
      </c>
      <c r="R1794" s="6">
        <v>0.198</v>
      </c>
    </row>
    <row r="1795" ht="15.75" customHeight="1">
      <c r="A1795" s="3">
        <v>562.0</v>
      </c>
      <c r="B1795" s="3" t="s">
        <v>3933</v>
      </c>
      <c r="C1795" s="3" t="s">
        <v>3934</v>
      </c>
      <c r="D1795" s="3" t="s">
        <v>4081</v>
      </c>
      <c r="E1795" s="3" t="s">
        <v>4111</v>
      </c>
      <c r="F1795" s="3" t="s">
        <v>22</v>
      </c>
      <c r="G1795" s="3" t="s">
        <v>22</v>
      </c>
      <c r="H1795" s="3" t="s">
        <v>4084</v>
      </c>
      <c r="I1795" s="3" t="s">
        <v>4111</v>
      </c>
      <c r="J1795" s="3" t="s">
        <v>22</v>
      </c>
      <c r="K1795" s="3" t="s">
        <v>22</v>
      </c>
      <c r="L1795" s="4">
        <v>0.2</v>
      </c>
      <c r="M1795" s="5">
        <v>0.23</v>
      </c>
      <c r="N1795" s="6">
        <v>0.15</v>
      </c>
      <c r="O1795" s="6">
        <v>0.03</v>
      </c>
      <c r="P1795" s="6">
        <v>0.16999999999999998</v>
      </c>
      <c r="Q1795" s="6">
        <v>0.18</v>
      </c>
      <c r="R1795" s="6">
        <v>0.198</v>
      </c>
    </row>
    <row r="1796" ht="15.75" customHeight="1">
      <c r="A1796" s="3">
        <v>1142.0</v>
      </c>
      <c r="B1796" s="3" t="s">
        <v>3933</v>
      </c>
      <c r="C1796" s="3" t="s">
        <v>3934</v>
      </c>
      <c r="D1796" s="3" t="s">
        <v>4081</v>
      </c>
      <c r="E1796" s="3" t="s">
        <v>4082</v>
      </c>
      <c r="F1796" s="3" t="s">
        <v>4112</v>
      </c>
      <c r="G1796" s="3" t="s">
        <v>22</v>
      </c>
      <c r="H1796" s="3" t="s">
        <v>4084</v>
      </c>
      <c r="I1796" s="3" t="s">
        <v>4085</v>
      </c>
      <c r="J1796" s="3" t="s">
        <v>4113</v>
      </c>
      <c r="K1796" s="3" t="s">
        <v>22</v>
      </c>
      <c r="L1796" s="4">
        <v>0.2</v>
      </c>
      <c r="M1796" s="5">
        <v>0.23</v>
      </c>
      <c r="N1796" s="6">
        <v>0.15</v>
      </c>
      <c r="O1796" s="6">
        <v>0.03</v>
      </c>
      <c r="P1796" s="6">
        <v>0.16999999999999998</v>
      </c>
      <c r="Q1796" s="6">
        <v>0.18</v>
      </c>
      <c r="R1796" s="6">
        <v>0.198</v>
      </c>
    </row>
    <row r="1797" ht="15.75" customHeight="1">
      <c r="A1797" s="3">
        <v>1446.0</v>
      </c>
      <c r="B1797" s="3" t="s">
        <v>3933</v>
      </c>
      <c r="C1797" s="3" t="s">
        <v>3934</v>
      </c>
      <c r="D1797" s="3" t="s">
        <v>4081</v>
      </c>
      <c r="E1797" s="3" t="s">
        <v>4087</v>
      </c>
      <c r="F1797" s="3" t="s">
        <v>4114</v>
      </c>
      <c r="G1797" s="3" t="s">
        <v>22</v>
      </c>
      <c r="H1797" s="3" t="s">
        <v>4084</v>
      </c>
      <c r="I1797" s="3" t="s">
        <v>4089</v>
      </c>
      <c r="J1797" s="3" t="s">
        <v>4115</v>
      </c>
      <c r="K1797" s="3" t="s">
        <v>22</v>
      </c>
      <c r="L1797" s="4">
        <v>0.2</v>
      </c>
      <c r="M1797" s="5">
        <v>0.23</v>
      </c>
      <c r="N1797" s="6">
        <v>0.15</v>
      </c>
      <c r="O1797" s="6">
        <v>0.03</v>
      </c>
      <c r="P1797" s="6">
        <v>0.16999999999999998</v>
      </c>
      <c r="Q1797" s="6">
        <v>0.18</v>
      </c>
      <c r="R1797" s="6">
        <v>0.198</v>
      </c>
    </row>
    <row r="1798" ht="15.75" customHeight="1">
      <c r="A1798" s="3">
        <v>1575.0</v>
      </c>
      <c r="B1798" s="3" t="s">
        <v>3933</v>
      </c>
      <c r="C1798" s="3" t="s">
        <v>3934</v>
      </c>
      <c r="D1798" s="3" t="s">
        <v>4081</v>
      </c>
      <c r="E1798" s="3" t="s">
        <v>4091</v>
      </c>
      <c r="F1798" s="3" t="s">
        <v>4116</v>
      </c>
      <c r="G1798" s="3" t="s">
        <v>22</v>
      </c>
      <c r="H1798" s="3" t="s">
        <v>4084</v>
      </c>
      <c r="I1798" s="3" t="s">
        <v>4093</v>
      </c>
      <c r="J1798" s="3" t="s">
        <v>4117</v>
      </c>
      <c r="K1798" s="3" t="s">
        <v>22</v>
      </c>
      <c r="L1798" s="4">
        <v>0.18</v>
      </c>
      <c r="M1798" s="5">
        <v>0.21</v>
      </c>
      <c r="N1798" s="6">
        <v>0.15</v>
      </c>
      <c r="O1798" s="6">
        <v>0.03</v>
      </c>
      <c r="P1798" s="6">
        <v>0.16999999999999998</v>
      </c>
      <c r="Q1798" s="6">
        <v>0.18</v>
      </c>
      <c r="R1798" s="6">
        <v>0.198</v>
      </c>
    </row>
    <row r="1799" ht="15.75" customHeight="1">
      <c r="A1799" s="3">
        <v>1666.0</v>
      </c>
      <c r="B1799" s="3" t="s">
        <v>3933</v>
      </c>
      <c r="C1799" s="3" t="s">
        <v>3934</v>
      </c>
      <c r="D1799" s="3" t="s">
        <v>4081</v>
      </c>
      <c r="E1799" s="3" t="s">
        <v>4118</v>
      </c>
      <c r="F1799" s="3" t="s">
        <v>4119</v>
      </c>
      <c r="G1799" s="3" t="s">
        <v>22</v>
      </c>
      <c r="H1799" s="3" t="s">
        <v>4084</v>
      </c>
      <c r="I1799" s="3" t="s">
        <v>4120</v>
      </c>
      <c r="J1799" s="3" t="s">
        <v>4121</v>
      </c>
      <c r="K1799" s="3" t="s">
        <v>22</v>
      </c>
      <c r="L1799" s="4">
        <v>0.2</v>
      </c>
      <c r="M1799" s="5">
        <v>0.23</v>
      </c>
      <c r="N1799" s="6">
        <v>0.15</v>
      </c>
      <c r="O1799" s="6">
        <v>0.010000000000000009</v>
      </c>
      <c r="P1799" s="6">
        <v>0.15</v>
      </c>
      <c r="Q1799" s="6">
        <v>0.15</v>
      </c>
      <c r="R1799" s="6">
        <v>0.17600000000000002</v>
      </c>
    </row>
    <row r="1800" ht="15.75" customHeight="1">
      <c r="A1800" s="3">
        <v>1782.0</v>
      </c>
      <c r="B1800" s="3" t="s">
        <v>3933</v>
      </c>
      <c r="C1800" s="3" t="s">
        <v>3934</v>
      </c>
      <c r="D1800" s="3" t="s">
        <v>4081</v>
      </c>
      <c r="E1800" s="3" t="s">
        <v>4087</v>
      </c>
      <c r="F1800" s="3" t="s">
        <v>4122</v>
      </c>
      <c r="G1800" s="3" t="s">
        <v>22</v>
      </c>
      <c r="H1800" s="3" t="s">
        <v>4084</v>
      </c>
      <c r="I1800" s="3" t="s">
        <v>4089</v>
      </c>
      <c r="J1800" s="3" t="s">
        <v>4123</v>
      </c>
      <c r="K1800" s="3" t="s">
        <v>22</v>
      </c>
      <c r="L1800" s="4">
        <v>0.2</v>
      </c>
      <c r="M1800" s="5">
        <v>0.23</v>
      </c>
      <c r="N1800" s="6">
        <v>0.08</v>
      </c>
      <c r="O1800" s="6">
        <v>0.09999999999999999</v>
      </c>
      <c r="P1800" s="6">
        <v>0.16999999999999998</v>
      </c>
      <c r="Q1800" s="6">
        <v>0.18</v>
      </c>
      <c r="R1800" s="6">
        <v>0.198</v>
      </c>
    </row>
    <row r="1801" ht="15.75" customHeight="1">
      <c r="A1801" s="3">
        <v>1925.0</v>
      </c>
      <c r="B1801" s="3" t="s">
        <v>3933</v>
      </c>
      <c r="C1801" s="3" t="s">
        <v>3934</v>
      </c>
      <c r="D1801" s="3" t="s">
        <v>4081</v>
      </c>
      <c r="E1801" s="3" t="s">
        <v>4091</v>
      </c>
      <c r="F1801" s="3" t="s">
        <v>4124</v>
      </c>
      <c r="G1801" s="3" t="s">
        <v>22</v>
      </c>
      <c r="H1801" s="3" t="s">
        <v>4084</v>
      </c>
      <c r="I1801" s="3" t="s">
        <v>4093</v>
      </c>
      <c r="J1801" s="3" t="s">
        <v>4125</v>
      </c>
      <c r="K1801" s="3" t="s">
        <v>22</v>
      </c>
      <c r="L1801" s="4">
        <v>0.18</v>
      </c>
      <c r="M1801" s="5">
        <v>0.21</v>
      </c>
      <c r="N1801" s="6">
        <v>0.14</v>
      </c>
      <c r="O1801" s="6">
        <v>0.03999999999999998</v>
      </c>
      <c r="P1801" s="6">
        <v>0.16999999999999998</v>
      </c>
      <c r="Q1801" s="6">
        <v>0.18</v>
      </c>
      <c r="R1801" s="6">
        <v>0.198</v>
      </c>
    </row>
    <row r="1802" ht="15.75" customHeight="1">
      <c r="A1802" s="3">
        <v>1934.0</v>
      </c>
      <c r="B1802" s="3" t="s">
        <v>3933</v>
      </c>
      <c r="C1802" s="3" t="s">
        <v>3934</v>
      </c>
      <c r="D1802" s="3" t="s">
        <v>4081</v>
      </c>
      <c r="E1802" s="3" t="s">
        <v>4126</v>
      </c>
      <c r="F1802" s="3" t="s">
        <v>4127</v>
      </c>
      <c r="G1802" s="3" t="s">
        <v>22</v>
      </c>
      <c r="H1802" s="3" t="s">
        <v>4084</v>
      </c>
      <c r="I1802" s="3" t="s">
        <v>4128</v>
      </c>
      <c r="J1802" s="3" t="s">
        <v>4129</v>
      </c>
      <c r="K1802" s="3" t="s">
        <v>22</v>
      </c>
      <c r="L1802" s="4">
        <v>0.18</v>
      </c>
      <c r="M1802" s="5">
        <v>0.21</v>
      </c>
      <c r="N1802" s="6">
        <v>0.14</v>
      </c>
      <c r="O1802" s="6">
        <v>0.03999999999999998</v>
      </c>
      <c r="P1802" s="6">
        <v>0.16999999999999998</v>
      </c>
      <c r="Q1802" s="6">
        <v>0.18</v>
      </c>
      <c r="R1802" s="6">
        <v>0.198</v>
      </c>
    </row>
    <row r="1803" ht="15.75" customHeight="1">
      <c r="A1803" s="3">
        <v>1936.0</v>
      </c>
      <c r="B1803" s="3" t="s">
        <v>3933</v>
      </c>
      <c r="C1803" s="3" t="s">
        <v>3934</v>
      </c>
      <c r="D1803" s="3" t="s">
        <v>4081</v>
      </c>
      <c r="E1803" s="3" t="s">
        <v>4126</v>
      </c>
      <c r="F1803" s="3" t="s">
        <v>4130</v>
      </c>
      <c r="G1803" s="3" t="s">
        <v>22</v>
      </c>
      <c r="H1803" s="3" t="s">
        <v>4084</v>
      </c>
      <c r="I1803" s="3" t="s">
        <v>4128</v>
      </c>
      <c r="J1803" s="3" t="s">
        <v>4131</v>
      </c>
      <c r="K1803" s="3" t="s">
        <v>22</v>
      </c>
      <c r="L1803" s="4">
        <v>0.2</v>
      </c>
      <c r="M1803" s="5">
        <v>0.23</v>
      </c>
      <c r="N1803" s="6">
        <v>0.15</v>
      </c>
      <c r="O1803" s="6">
        <v>0.010000000000000009</v>
      </c>
      <c r="P1803" s="6">
        <v>0.15</v>
      </c>
      <c r="Q1803" s="6">
        <v>0.15</v>
      </c>
      <c r="R1803" s="6">
        <v>0.17600000000000002</v>
      </c>
    </row>
    <row r="1804" ht="15.75" customHeight="1">
      <c r="A1804" s="3">
        <v>1939.0</v>
      </c>
      <c r="B1804" s="3" t="s">
        <v>3933</v>
      </c>
      <c r="C1804" s="3" t="s">
        <v>3934</v>
      </c>
      <c r="D1804" s="3" t="s">
        <v>4081</v>
      </c>
      <c r="E1804" s="3" t="s">
        <v>4126</v>
      </c>
      <c r="F1804" s="3" t="s">
        <v>4132</v>
      </c>
      <c r="G1804" s="3" t="s">
        <v>22</v>
      </c>
      <c r="H1804" s="3" t="s">
        <v>4084</v>
      </c>
      <c r="I1804" s="3" t="s">
        <v>4128</v>
      </c>
      <c r="J1804" s="3" t="s">
        <v>4133</v>
      </c>
      <c r="K1804" s="3" t="s">
        <v>22</v>
      </c>
      <c r="L1804" s="4">
        <v>0.16</v>
      </c>
      <c r="M1804" s="5">
        <v>0.18</v>
      </c>
      <c r="N1804" s="6">
        <v>0.15</v>
      </c>
      <c r="O1804" s="6">
        <v>0.03</v>
      </c>
      <c r="P1804" s="6">
        <v>0.16999999999999998</v>
      </c>
      <c r="Q1804" s="6">
        <v>0.18</v>
      </c>
      <c r="R1804" s="6">
        <v>0.198</v>
      </c>
    </row>
    <row r="1805" ht="15.75" customHeight="1">
      <c r="A1805" s="3">
        <v>2139.0</v>
      </c>
      <c r="B1805" s="3" t="s">
        <v>3933</v>
      </c>
      <c r="C1805" s="3" t="s">
        <v>3934</v>
      </c>
      <c r="D1805" s="3" t="s">
        <v>4081</v>
      </c>
      <c r="E1805" s="3" t="s">
        <v>4082</v>
      </c>
      <c r="F1805" s="3" t="s">
        <v>4134</v>
      </c>
      <c r="G1805" s="3" t="s">
        <v>22</v>
      </c>
      <c r="H1805" s="3" t="s">
        <v>4084</v>
      </c>
      <c r="I1805" s="3" t="s">
        <v>4085</v>
      </c>
      <c r="J1805" s="3" t="s">
        <v>4135</v>
      </c>
      <c r="K1805" s="3" t="s">
        <v>22</v>
      </c>
      <c r="L1805" s="4">
        <v>0.2</v>
      </c>
      <c r="M1805" s="5">
        <v>0.23</v>
      </c>
      <c r="N1805" s="6">
        <v>0.15</v>
      </c>
      <c r="O1805" s="6">
        <v>0.03</v>
      </c>
      <c r="P1805" s="6">
        <v>0.16999999999999998</v>
      </c>
      <c r="Q1805" s="6">
        <v>0.18</v>
      </c>
      <c r="R1805" s="6">
        <v>0.198</v>
      </c>
    </row>
    <row r="1806" ht="15.75" customHeight="1">
      <c r="A1806" s="3">
        <v>2143.0</v>
      </c>
      <c r="B1806" s="3" t="s">
        <v>3933</v>
      </c>
      <c r="C1806" s="3" t="s">
        <v>3934</v>
      </c>
      <c r="D1806" s="3" t="s">
        <v>4081</v>
      </c>
      <c r="E1806" s="3" t="s">
        <v>4091</v>
      </c>
      <c r="F1806" s="3" t="s">
        <v>4136</v>
      </c>
      <c r="G1806" s="3" t="s">
        <v>22</v>
      </c>
      <c r="H1806" s="3" t="s">
        <v>4084</v>
      </c>
      <c r="I1806" s="3" t="s">
        <v>4093</v>
      </c>
      <c r="J1806" s="3" t="s">
        <v>4137</v>
      </c>
      <c r="K1806" s="3" t="s">
        <v>22</v>
      </c>
      <c r="L1806" s="4">
        <v>0.16</v>
      </c>
      <c r="M1806" s="5">
        <v>0.18</v>
      </c>
      <c r="N1806" s="6">
        <v>0.15</v>
      </c>
      <c r="O1806" s="6">
        <v>0.03</v>
      </c>
      <c r="P1806" s="6">
        <v>0.16999999999999998</v>
      </c>
      <c r="Q1806" s="6">
        <v>0.18</v>
      </c>
      <c r="R1806" s="6">
        <v>0.198</v>
      </c>
    </row>
    <row r="1807" ht="15.75" customHeight="1">
      <c r="A1807" s="3">
        <v>2191.0</v>
      </c>
      <c r="B1807" s="3" t="s">
        <v>3933</v>
      </c>
      <c r="C1807" s="3" t="s">
        <v>3934</v>
      </c>
      <c r="D1807" s="3" t="s">
        <v>4081</v>
      </c>
      <c r="E1807" s="3" t="s">
        <v>4138</v>
      </c>
      <c r="F1807" s="3" t="s">
        <v>4139</v>
      </c>
      <c r="G1807" s="3" t="s">
        <v>22</v>
      </c>
      <c r="H1807" s="3" t="s">
        <v>4084</v>
      </c>
      <c r="I1807" s="3" t="s">
        <v>4140</v>
      </c>
      <c r="J1807" s="3" t="s">
        <v>4141</v>
      </c>
      <c r="K1807" s="3" t="s">
        <v>22</v>
      </c>
      <c r="L1807" s="4">
        <v>0.2</v>
      </c>
      <c r="M1807" s="5">
        <v>0.23</v>
      </c>
      <c r="N1807" s="6">
        <v>0.15</v>
      </c>
      <c r="O1807" s="6" t="s">
        <v>27</v>
      </c>
      <c r="P1807" s="6">
        <v>0.15</v>
      </c>
      <c r="Q1807" s="6">
        <v>0.15</v>
      </c>
      <c r="R1807" s="6">
        <v>0.15</v>
      </c>
    </row>
    <row r="1808" ht="15.75" customHeight="1">
      <c r="A1808" s="3">
        <v>2205.0</v>
      </c>
      <c r="B1808" s="3" t="s">
        <v>3933</v>
      </c>
      <c r="C1808" s="3" t="s">
        <v>3934</v>
      </c>
      <c r="D1808" s="3" t="s">
        <v>4081</v>
      </c>
      <c r="E1808" s="3" t="s">
        <v>4126</v>
      </c>
      <c r="F1808" s="3" t="s">
        <v>4142</v>
      </c>
      <c r="G1808" s="3" t="s">
        <v>22</v>
      </c>
      <c r="H1808" s="3" t="s">
        <v>4084</v>
      </c>
      <c r="I1808" s="3" t="s">
        <v>4128</v>
      </c>
      <c r="J1808" s="3" t="s">
        <v>4143</v>
      </c>
      <c r="K1808" s="3" t="s">
        <v>22</v>
      </c>
      <c r="L1808" s="4">
        <v>0.2</v>
      </c>
      <c r="M1808" s="5">
        <v>0.23</v>
      </c>
      <c r="N1808" s="6">
        <v>0.15</v>
      </c>
      <c r="O1808" s="6" t="s">
        <v>27</v>
      </c>
      <c r="P1808" s="6">
        <v>0.15</v>
      </c>
      <c r="Q1808" s="6">
        <v>0.15</v>
      </c>
      <c r="R1808" s="6">
        <v>0.15</v>
      </c>
    </row>
    <row r="1809" ht="15.75" customHeight="1">
      <c r="A1809" s="3">
        <v>2206.0</v>
      </c>
      <c r="B1809" s="3" t="s">
        <v>3933</v>
      </c>
      <c r="C1809" s="3" t="s">
        <v>3934</v>
      </c>
      <c r="D1809" s="3" t="s">
        <v>4081</v>
      </c>
      <c r="E1809" s="3" t="s">
        <v>4138</v>
      </c>
      <c r="F1809" s="3" t="s">
        <v>4144</v>
      </c>
      <c r="G1809" s="3" t="s">
        <v>22</v>
      </c>
      <c r="H1809" s="3" t="s">
        <v>4084</v>
      </c>
      <c r="I1809" s="3" t="s">
        <v>4140</v>
      </c>
      <c r="J1809" s="3" t="s">
        <v>4145</v>
      </c>
      <c r="K1809" s="3" t="s">
        <v>22</v>
      </c>
      <c r="L1809" s="4">
        <v>0.2</v>
      </c>
      <c r="M1809" s="5">
        <v>0.23</v>
      </c>
      <c r="N1809" s="6">
        <v>0.15</v>
      </c>
      <c r="O1809" s="6" t="s">
        <v>27</v>
      </c>
      <c r="P1809" s="6">
        <v>0.15</v>
      </c>
      <c r="Q1809" s="6">
        <v>0.15</v>
      </c>
      <c r="R1809" s="6">
        <v>0.15</v>
      </c>
    </row>
    <row r="1810" ht="15.75" customHeight="1">
      <c r="A1810" s="3">
        <v>2227.0</v>
      </c>
      <c r="B1810" s="3" t="s">
        <v>3933</v>
      </c>
      <c r="C1810" s="3" t="s">
        <v>3934</v>
      </c>
      <c r="D1810" s="3" t="s">
        <v>4081</v>
      </c>
      <c r="E1810" s="3" t="s">
        <v>4126</v>
      </c>
      <c r="F1810" s="3" t="s">
        <v>4146</v>
      </c>
      <c r="G1810" s="3" t="s">
        <v>22</v>
      </c>
      <c r="H1810" s="3" t="s">
        <v>4084</v>
      </c>
      <c r="I1810" s="3" t="s">
        <v>4128</v>
      </c>
      <c r="J1810" s="3" t="s">
        <v>4147</v>
      </c>
      <c r="K1810" s="3" t="s">
        <v>22</v>
      </c>
      <c r="L1810" s="4">
        <v>0.16</v>
      </c>
      <c r="M1810" s="5">
        <v>0.18</v>
      </c>
      <c r="N1810" s="6">
        <v>0.15</v>
      </c>
      <c r="O1810" s="6" t="s">
        <v>27</v>
      </c>
      <c r="P1810" s="6">
        <v>0.15</v>
      </c>
      <c r="Q1810" s="6">
        <v>0.15</v>
      </c>
      <c r="R1810" s="6">
        <v>0.15</v>
      </c>
    </row>
    <row r="1811" ht="15.75" customHeight="1">
      <c r="A1811" s="3">
        <v>2229.0</v>
      </c>
      <c r="B1811" s="3" t="s">
        <v>3933</v>
      </c>
      <c r="C1811" s="3" t="s">
        <v>3934</v>
      </c>
      <c r="D1811" s="3" t="s">
        <v>4081</v>
      </c>
      <c r="E1811" s="3" t="s">
        <v>4138</v>
      </c>
      <c r="F1811" s="3" t="s">
        <v>4148</v>
      </c>
      <c r="G1811" s="3" t="s">
        <v>22</v>
      </c>
      <c r="H1811" s="3" t="s">
        <v>4084</v>
      </c>
      <c r="I1811" s="3" t="s">
        <v>4140</v>
      </c>
      <c r="J1811" s="3" t="s">
        <v>4149</v>
      </c>
      <c r="K1811" s="3" t="s">
        <v>22</v>
      </c>
      <c r="L1811" s="4">
        <v>0.2</v>
      </c>
      <c r="M1811" s="5">
        <v>0.23</v>
      </c>
      <c r="N1811" s="6">
        <v>0.15</v>
      </c>
      <c r="O1811" s="6" t="s">
        <v>27</v>
      </c>
      <c r="P1811" s="6">
        <v>0.15</v>
      </c>
      <c r="Q1811" s="6">
        <v>0.15</v>
      </c>
      <c r="R1811" s="6">
        <v>0.15</v>
      </c>
    </row>
    <row r="1812" ht="15.75" customHeight="1">
      <c r="A1812" s="3">
        <v>2284.0</v>
      </c>
      <c r="B1812" s="3" t="s">
        <v>3933</v>
      </c>
      <c r="C1812" s="3" t="s">
        <v>3934</v>
      </c>
      <c r="D1812" s="3" t="s">
        <v>4081</v>
      </c>
      <c r="E1812" s="3" t="s">
        <v>4138</v>
      </c>
      <c r="F1812" s="3" t="s">
        <v>4150</v>
      </c>
      <c r="G1812" s="3" t="s">
        <v>22</v>
      </c>
      <c r="H1812" s="3" t="s">
        <v>4084</v>
      </c>
      <c r="I1812" s="3" t="s">
        <v>4140</v>
      </c>
      <c r="J1812" s="3" t="s">
        <v>4151</v>
      </c>
      <c r="K1812" s="3" t="s">
        <v>22</v>
      </c>
      <c r="L1812" s="4">
        <v>0.2</v>
      </c>
      <c r="M1812" s="5">
        <v>0.23</v>
      </c>
      <c r="N1812" s="6">
        <v>0.15</v>
      </c>
      <c r="O1812" s="6">
        <v>0.03</v>
      </c>
      <c r="P1812" s="6">
        <v>0.16999999999999998</v>
      </c>
      <c r="Q1812" s="6">
        <v>0.18</v>
      </c>
      <c r="R1812" s="6">
        <v>0.198</v>
      </c>
    </row>
    <row r="1813" ht="15.75" customHeight="1">
      <c r="A1813" s="3">
        <v>2290.0</v>
      </c>
      <c r="B1813" s="3" t="s">
        <v>3933</v>
      </c>
      <c r="C1813" s="3" t="s">
        <v>3934</v>
      </c>
      <c r="D1813" s="3" t="s">
        <v>4081</v>
      </c>
      <c r="E1813" s="3" t="s">
        <v>4091</v>
      </c>
      <c r="F1813" s="3" t="s">
        <v>4152</v>
      </c>
      <c r="G1813" s="3" t="s">
        <v>22</v>
      </c>
      <c r="H1813" s="3" t="s">
        <v>4084</v>
      </c>
      <c r="I1813" s="3" t="s">
        <v>4093</v>
      </c>
      <c r="J1813" s="3" t="s">
        <v>4153</v>
      </c>
      <c r="K1813" s="3" t="s">
        <v>22</v>
      </c>
      <c r="L1813" s="4">
        <v>0.2</v>
      </c>
      <c r="M1813" s="5">
        <v>0.23</v>
      </c>
      <c r="N1813" s="6">
        <v>0.15</v>
      </c>
      <c r="O1813" s="6">
        <v>0.03</v>
      </c>
      <c r="P1813" s="6">
        <v>0.16999999999999998</v>
      </c>
      <c r="Q1813" s="6">
        <v>0.18</v>
      </c>
      <c r="R1813" s="6">
        <v>0.198</v>
      </c>
    </row>
    <row r="1814" ht="15.75" customHeight="1">
      <c r="A1814" s="3">
        <v>2291.0</v>
      </c>
      <c r="B1814" s="3" t="s">
        <v>3933</v>
      </c>
      <c r="C1814" s="3" t="s">
        <v>3934</v>
      </c>
      <c r="D1814" s="3" t="s">
        <v>4081</v>
      </c>
      <c r="E1814" s="3" t="s">
        <v>4091</v>
      </c>
      <c r="F1814" s="3" t="s">
        <v>4154</v>
      </c>
      <c r="G1814" s="3" t="s">
        <v>22</v>
      </c>
      <c r="H1814" s="3" t="s">
        <v>4084</v>
      </c>
      <c r="I1814" s="3" t="s">
        <v>4093</v>
      </c>
      <c r="J1814" s="3" t="s">
        <v>4155</v>
      </c>
      <c r="K1814" s="3" t="s">
        <v>22</v>
      </c>
      <c r="L1814" s="4">
        <v>0.18</v>
      </c>
      <c r="M1814" s="5">
        <v>0.21</v>
      </c>
      <c r="N1814" s="6">
        <v>0.15</v>
      </c>
      <c r="O1814" s="6">
        <v>0.010000000000000009</v>
      </c>
      <c r="P1814" s="6">
        <v>0.15</v>
      </c>
      <c r="Q1814" s="6">
        <v>0.15</v>
      </c>
      <c r="R1814" s="6">
        <v>0.17600000000000002</v>
      </c>
    </row>
    <row r="1815" ht="15.75" customHeight="1">
      <c r="A1815" s="3">
        <v>2292.0</v>
      </c>
      <c r="B1815" s="3" t="s">
        <v>3933</v>
      </c>
      <c r="C1815" s="3" t="s">
        <v>3934</v>
      </c>
      <c r="D1815" s="3" t="s">
        <v>4081</v>
      </c>
      <c r="E1815" s="3" t="s">
        <v>4107</v>
      </c>
      <c r="F1815" s="3" t="s">
        <v>4156</v>
      </c>
      <c r="G1815" s="3" t="s">
        <v>22</v>
      </c>
      <c r="H1815" s="3" t="s">
        <v>4084</v>
      </c>
      <c r="I1815" s="3" t="s">
        <v>4109</v>
      </c>
      <c r="J1815" s="3" t="s">
        <v>4157</v>
      </c>
      <c r="K1815" s="3" t="s">
        <v>22</v>
      </c>
      <c r="L1815" s="4">
        <v>0.14</v>
      </c>
      <c r="M1815" s="5">
        <v>0.16</v>
      </c>
      <c r="N1815" s="6">
        <v>0.15</v>
      </c>
      <c r="O1815" s="6">
        <v>0.010000000000000009</v>
      </c>
      <c r="P1815" s="6">
        <v>0.15</v>
      </c>
      <c r="Q1815" s="6">
        <v>0.15</v>
      </c>
      <c r="R1815" s="6">
        <v>0.17600000000000002</v>
      </c>
    </row>
    <row r="1816" ht="15.75" customHeight="1">
      <c r="A1816" s="3">
        <v>2293.0</v>
      </c>
      <c r="B1816" s="3" t="s">
        <v>3933</v>
      </c>
      <c r="C1816" s="3" t="s">
        <v>3934</v>
      </c>
      <c r="D1816" s="3" t="s">
        <v>4081</v>
      </c>
      <c r="E1816" s="3" t="s">
        <v>4091</v>
      </c>
      <c r="F1816" s="3" t="s">
        <v>4158</v>
      </c>
      <c r="G1816" s="3" t="s">
        <v>22</v>
      </c>
      <c r="H1816" s="3" t="s">
        <v>4084</v>
      </c>
      <c r="I1816" s="3" t="s">
        <v>4093</v>
      </c>
      <c r="J1816" s="3" t="s">
        <v>4159</v>
      </c>
      <c r="K1816" s="3" t="s">
        <v>22</v>
      </c>
      <c r="L1816" s="4">
        <v>0.16</v>
      </c>
      <c r="M1816" s="5">
        <v>0.18</v>
      </c>
      <c r="N1816" s="6">
        <v>0.15</v>
      </c>
      <c r="O1816" s="6">
        <v>0.010000000000000009</v>
      </c>
      <c r="P1816" s="6">
        <v>0.15</v>
      </c>
      <c r="Q1816" s="6">
        <v>0.15</v>
      </c>
      <c r="R1816" s="6">
        <v>0.17600000000000002</v>
      </c>
    </row>
    <row r="1817" ht="15.75" customHeight="1">
      <c r="A1817" s="3">
        <v>2294.0</v>
      </c>
      <c r="B1817" s="3" t="s">
        <v>3933</v>
      </c>
      <c r="C1817" s="3" t="s">
        <v>3934</v>
      </c>
      <c r="D1817" s="3" t="s">
        <v>4081</v>
      </c>
      <c r="E1817" s="3" t="s">
        <v>4091</v>
      </c>
      <c r="F1817" s="3" t="s">
        <v>4160</v>
      </c>
      <c r="G1817" s="3" t="s">
        <v>22</v>
      </c>
      <c r="H1817" s="3" t="s">
        <v>4084</v>
      </c>
      <c r="I1817" s="3" t="s">
        <v>4093</v>
      </c>
      <c r="J1817" s="3" t="s">
        <v>4161</v>
      </c>
      <c r="K1817" s="3" t="s">
        <v>22</v>
      </c>
      <c r="L1817" s="4">
        <v>0.2</v>
      </c>
      <c r="M1817" s="5">
        <v>0.23</v>
      </c>
      <c r="N1817" s="6">
        <v>0.15</v>
      </c>
      <c r="O1817" s="6">
        <v>0.010000000000000009</v>
      </c>
      <c r="P1817" s="6">
        <v>0.15</v>
      </c>
      <c r="Q1817" s="6">
        <v>0.15</v>
      </c>
      <c r="R1817" s="6">
        <v>0.17600000000000002</v>
      </c>
    </row>
    <row r="1818" ht="15.75" customHeight="1">
      <c r="A1818" s="3">
        <v>2295.0</v>
      </c>
      <c r="B1818" s="3" t="s">
        <v>3933</v>
      </c>
      <c r="C1818" s="3" t="s">
        <v>3934</v>
      </c>
      <c r="D1818" s="3" t="s">
        <v>4081</v>
      </c>
      <c r="E1818" s="3" t="s">
        <v>4091</v>
      </c>
      <c r="F1818" s="3" t="s">
        <v>4162</v>
      </c>
      <c r="G1818" s="3" t="s">
        <v>22</v>
      </c>
      <c r="H1818" s="3" t="s">
        <v>4084</v>
      </c>
      <c r="I1818" s="3" t="s">
        <v>4093</v>
      </c>
      <c r="J1818" s="3" t="s">
        <v>4163</v>
      </c>
      <c r="K1818" s="3" t="s">
        <v>22</v>
      </c>
      <c r="L1818" s="4">
        <v>0.16</v>
      </c>
      <c r="M1818" s="5">
        <v>0.18</v>
      </c>
      <c r="N1818" s="6">
        <v>0.15</v>
      </c>
      <c r="O1818" s="6">
        <v>0.010000000000000009</v>
      </c>
      <c r="P1818" s="6">
        <v>0.15</v>
      </c>
      <c r="Q1818" s="6">
        <v>0.15</v>
      </c>
      <c r="R1818" s="6">
        <v>0.17600000000000002</v>
      </c>
    </row>
    <row r="1819" ht="15.75" customHeight="1">
      <c r="A1819" s="3">
        <v>2297.0</v>
      </c>
      <c r="B1819" s="3" t="s">
        <v>3933</v>
      </c>
      <c r="C1819" s="3" t="s">
        <v>3934</v>
      </c>
      <c r="D1819" s="3" t="s">
        <v>4081</v>
      </c>
      <c r="E1819" s="3" t="s">
        <v>4087</v>
      </c>
      <c r="F1819" s="3" t="s">
        <v>4164</v>
      </c>
      <c r="G1819" s="3" t="s">
        <v>22</v>
      </c>
      <c r="H1819" s="3" t="s">
        <v>4084</v>
      </c>
      <c r="I1819" s="3" t="s">
        <v>4089</v>
      </c>
      <c r="J1819" s="3" t="s">
        <v>4165</v>
      </c>
      <c r="K1819" s="3" t="s">
        <v>22</v>
      </c>
      <c r="L1819" s="4">
        <v>0.2</v>
      </c>
      <c r="M1819" s="5">
        <v>0.23</v>
      </c>
      <c r="N1819" s="6">
        <v>0.15</v>
      </c>
      <c r="O1819" s="6">
        <v>0.03</v>
      </c>
      <c r="P1819" s="6">
        <v>0.16999999999999998</v>
      </c>
      <c r="Q1819" s="6">
        <v>0.18</v>
      </c>
      <c r="R1819" s="6">
        <v>0.198</v>
      </c>
    </row>
    <row r="1820" ht="15.75" customHeight="1">
      <c r="A1820" s="3">
        <v>2298.0</v>
      </c>
      <c r="B1820" s="3" t="s">
        <v>3933</v>
      </c>
      <c r="C1820" s="3" t="s">
        <v>3934</v>
      </c>
      <c r="D1820" s="3" t="s">
        <v>4081</v>
      </c>
      <c r="E1820" s="3" t="s">
        <v>4087</v>
      </c>
      <c r="F1820" s="3" t="s">
        <v>4166</v>
      </c>
      <c r="G1820" s="3" t="s">
        <v>22</v>
      </c>
      <c r="H1820" s="3" t="s">
        <v>4084</v>
      </c>
      <c r="I1820" s="3" t="s">
        <v>4089</v>
      </c>
      <c r="J1820" s="3" t="s">
        <v>4167</v>
      </c>
      <c r="K1820" s="3" t="s">
        <v>22</v>
      </c>
      <c r="L1820" s="4">
        <v>0.2</v>
      </c>
      <c r="M1820" s="5">
        <v>0.23</v>
      </c>
      <c r="N1820" s="6">
        <v>0.15</v>
      </c>
      <c r="O1820" s="6">
        <v>0.03</v>
      </c>
      <c r="P1820" s="6">
        <v>0.16999999999999998</v>
      </c>
      <c r="Q1820" s="6">
        <v>0.18</v>
      </c>
      <c r="R1820" s="6">
        <v>0.198</v>
      </c>
    </row>
    <row r="1821" ht="15.75" customHeight="1">
      <c r="A1821" s="3">
        <v>2299.0</v>
      </c>
      <c r="B1821" s="3" t="s">
        <v>3933</v>
      </c>
      <c r="C1821" s="3" t="s">
        <v>3934</v>
      </c>
      <c r="D1821" s="3" t="s">
        <v>4081</v>
      </c>
      <c r="E1821" s="3" t="s">
        <v>4087</v>
      </c>
      <c r="F1821" s="3" t="s">
        <v>4168</v>
      </c>
      <c r="G1821" s="3" t="s">
        <v>22</v>
      </c>
      <c r="H1821" s="3" t="s">
        <v>4084</v>
      </c>
      <c r="I1821" s="3" t="s">
        <v>4089</v>
      </c>
      <c r="J1821" s="3" t="s">
        <v>4169</v>
      </c>
      <c r="K1821" s="3" t="s">
        <v>22</v>
      </c>
      <c r="L1821" s="4">
        <v>0.2</v>
      </c>
      <c r="M1821" s="5">
        <v>0.23</v>
      </c>
      <c r="N1821" s="6">
        <v>0.15</v>
      </c>
      <c r="O1821" s="6">
        <v>0.03</v>
      </c>
      <c r="P1821" s="6">
        <v>0.16999999999999998</v>
      </c>
      <c r="Q1821" s="6">
        <v>0.18</v>
      </c>
      <c r="R1821" s="6">
        <v>0.198</v>
      </c>
    </row>
    <row r="1822" ht="15.75" customHeight="1">
      <c r="A1822" s="3">
        <v>2300.0</v>
      </c>
      <c r="B1822" s="3" t="s">
        <v>3933</v>
      </c>
      <c r="C1822" s="3" t="s">
        <v>3934</v>
      </c>
      <c r="D1822" s="3" t="s">
        <v>4081</v>
      </c>
      <c r="E1822" s="3" t="s">
        <v>4087</v>
      </c>
      <c r="F1822" s="3" t="s">
        <v>4170</v>
      </c>
      <c r="G1822" s="3" t="s">
        <v>22</v>
      </c>
      <c r="H1822" s="3" t="s">
        <v>4084</v>
      </c>
      <c r="I1822" s="3" t="s">
        <v>4089</v>
      </c>
      <c r="J1822" s="3" t="s">
        <v>4171</v>
      </c>
      <c r="K1822" s="3" t="s">
        <v>22</v>
      </c>
      <c r="L1822" s="4">
        <v>0.2</v>
      </c>
      <c r="M1822" s="5">
        <v>0.23</v>
      </c>
      <c r="N1822" s="6">
        <v>0.0</v>
      </c>
      <c r="O1822" s="6">
        <v>0.18</v>
      </c>
      <c r="P1822" s="6">
        <v>0.16999999999999998</v>
      </c>
      <c r="Q1822" s="6">
        <v>0.18</v>
      </c>
      <c r="R1822" s="6">
        <v>0.198</v>
      </c>
    </row>
    <row r="1823" ht="15.75" customHeight="1">
      <c r="A1823" s="3">
        <v>2301.0</v>
      </c>
      <c r="B1823" s="3" t="s">
        <v>3933</v>
      </c>
      <c r="C1823" s="3" t="s">
        <v>3934</v>
      </c>
      <c r="D1823" s="3" t="s">
        <v>4081</v>
      </c>
      <c r="E1823" s="3" t="s">
        <v>4087</v>
      </c>
      <c r="F1823" s="3" t="s">
        <v>4172</v>
      </c>
      <c r="G1823" s="3" t="s">
        <v>22</v>
      </c>
      <c r="H1823" s="3" t="s">
        <v>4084</v>
      </c>
      <c r="I1823" s="3" t="s">
        <v>4089</v>
      </c>
      <c r="J1823" s="3" t="s">
        <v>4173</v>
      </c>
      <c r="K1823" s="3" t="s">
        <v>22</v>
      </c>
      <c r="L1823" s="4">
        <v>0.2</v>
      </c>
      <c r="M1823" s="5">
        <v>0.23</v>
      </c>
      <c r="N1823" s="6">
        <v>0.15</v>
      </c>
      <c r="O1823" s="6">
        <v>0.03</v>
      </c>
      <c r="P1823" s="6">
        <v>0.16999999999999998</v>
      </c>
      <c r="Q1823" s="6">
        <v>0.18</v>
      </c>
      <c r="R1823" s="6">
        <v>0.198</v>
      </c>
    </row>
    <row r="1824" ht="15.75" customHeight="1">
      <c r="A1824" s="3">
        <v>2302.0</v>
      </c>
      <c r="B1824" s="3" t="s">
        <v>3933</v>
      </c>
      <c r="C1824" s="3" t="s">
        <v>3934</v>
      </c>
      <c r="D1824" s="3" t="s">
        <v>4081</v>
      </c>
      <c r="E1824" s="3" t="s">
        <v>4087</v>
      </c>
      <c r="F1824" s="3" t="s">
        <v>4174</v>
      </c>
      <c r="G1824" s="3" t="s">
        <v>22</v>
      </c>
      <c r="H1824" s="3" t="s">
        <v>4084</v>
      </c>
      <c r="I1824" s="3" t="s">
        <v>4089</v>
      </c>
      <c r="J1824" s="3" t="s">
        <v>4175</v>
      </c>
      <c r="K1824" s="3" t="s">
        <v>22</v>
      </c>
      <c r="L1824" s="4">
        <v>0.2</v>
      </c>
      <c r="M1824" s="5">
        <v>0.23</v>
      </c>
      <c r="N1824" s="6">
        <v>0.0</v>
      </c>
      <c r="O1824" s="6">
        <v>0.18</v>
      </c>
      <c r="P1824" s="6">
        <v>0.16999999999999998</v>
      </c>
      <c r="Q1824" s="6">
        <v>0.18</v>
      </c>
      <c r="R1824" s="6">
        <v>0.198</v>
      </c>
    </row>
    <row r="1825" ht="15.75" customHeight="1">
      <c r="A1825" s="3">
        <v>2303.0</v>
      </c>
      <c r="B1825" s="3" t="s">
        <v>3933</v>
      </c>
      <c r="C1825" s="3" t="s">
        <v>3934</v>
      </c>
      <c r="D1825" s="3" t="s">
        <v>4081</v>
      </c>
      <c r="E1825" s="3" t="s">
        <v>4087</v>
      </c>
      <c r="F1825" s="3" t="s">
        <v>4176</v>
      </c>
      <c r="G1825" s="3" t="s">
        <v>22</v>
      </c>
      <c r="H1825" s="3" t="s">
        <v>4084</v>
      </c>
      <c r="I1825" s="3" t="s">
        <v>4089</v>
      </c>
      <c r="J1825" s="3" t="s">
        <v>4177</v>
      </c>
      <c r="K1825" s="3" t="s">
        <v>22</v>
      </c>
      <c r="L1825" s="4">
        <v>0.2</v>
      </c>
      <c r="M1825" s="5">
        <v>0.23</v>
      </c>
      <c r="N1825" s="6">
        <v>0.15</v>
      </c>
      <c r="O1825" s="6">
        <v>0.03</v>
      </c>
      <c r="P1825" s="6">
        <v>0.16999999999999998</v>
      </c>
      <c r="Q1825" s="6">
        <v>0.18</v>
      </c>
      <c r="R1825" s="6">
        <v>0.198</v>
      </c>
    </row>
    <row r="1826" ht="15.75" customHeight="1">
      <c r="A1826" s="3">
        <v>2305.0</v>
      </c>
      <c r="B1826" s="3" t="s">
        <v>3933</v>
      </c>
      <c r="C1826" s="3" t="s">
        <v>3934</v>
      </c>
      <c r="D1826" s="3" t="s">
        <v>4081</v>
      </c>
      <c r="E1826" s="3" t="s">
        <v>4178</v>
      </c>
      <c r="F1826" s="3" t="s">
        <v>4179</v>
      </c>
      <c r="G1826" s="3" t="s">
        <v>22</v>
      </c>
      <c r="H1826" s="3" t="s">
        <v>4084</v>
      </c>
      <c r="I1826" s="3" t="s">
        <v>4180</v>
      </c>
      <c r="J1826" s="3" t="s">
        <v>4181</v>
      </c>
      <c r="K1826" s="3" t="s">
        <v>22</v>
      </c>
      <c r="L1826" s="4">
        <v>0.18</v>
      </c>
      <c r="M1826" s="5">
        <v>0.21</v>
      </c>
      <c r="N1826" s="6">
        <v>0.15</v>
      </c>
      <c r="O1826" s="6">
        <v>0.03</v>
      </c>
      <c r="P1826" s="6">
        <v>0.16999999999999998</v>
      </c>
      <c r="Q1826" s="6">
        <v>0.18</v>
      </c>
      <c r="R1826" s="6">
        <v>0.198</v>
      </c>
    </row>
    <row r="1827" ht="15.75" customHeight="1">
      <c r="A1827" s="3">
        <v>2306.0</v>
      </c>
      <c r="B1827" s="3" t="s">
        <v>3933</v>
      </c>
      <c r="C1827" s="3" t="s">
        <v>3934</v>
      </c>
      <c r="D1827" s="3" t="s">
        <v>4081</v>
      </c>
      <c r="E1827" s="3" t="s">
        <v>4178</v>
      </c>
      <c r="F1827" s="3" t="s">
        <v>4182</v>
      </c>
      <c r="G1827" s="3" t="s">
        <v>22</v>
      </c>
      <c r="H1827" s="3" t="s">
        <v>4084</v>
      </c>
      <c r="I1827" s="3" t="s">
        <v>4180</v>
      </c>
      <c r="J1827" s="3" t="s">
        <v>4183</v>
      </c>
      <c r="K1827" s="3" t="s">
        <v>22</v>
      </c>
      <c r="L1827" s="4">
        <v>0.18</v>
      </c>
      <c r="M1827" s="5">
        <v>0.21</v>
      </c>
      <c r="N1827" s="6">
        <v>0.15</v>
      </c>
      <c r="O1827" s="6">
        <v>0.03</v>
      </c>
      <c r="P1827" s="6">
        <v>0.16999999999999998</v>
      </c>
      <c r="Q1827" s="6">
        <v>0.18</v>
      </c>
      <c r="R1827" s="6">
        <v>0.198</v>
      </c>
    </row>
    <row r="1828" ht="15.75" customHeight="1">
      <c r="A1828" s="3">
        <v>2307.0</v>
      </c>
      <c r="B1828" s="3" t="s">
        <v>3933</v>
      </c>
      <c r="C1828" s="3" t="s">
        <v>3934</v>
      </c>
      <c r="D1828" s="3" t="s">
        <v>4081</v>
      </c>
      <c r="E1828" s="3" t="s">
        <v>4082</v>
      </c>
      <c r="F1828" s="3" t="s">
        <v>4184</v>
      </c>
      <c r="G1828" s="3" t="s">
        <v>22</v>
      </c>
      <c r="H1828" s="3" t="s">
        <v>4084</v>
      </c>
      <c r="I1828" s="3" t="s">
        <v>4085</v>
      </c>
      <c r="J1828" s="3" t="s">
        <v>4185</v>
      </c>
      <c r="K1828" s="3" t="s">
        <v>22</v>
      </c>
      <c r="L1828" s="4">
        <v>0.16</v>
      </c>
      <c r="M1828" s="5">
        <v>0.18</v>
      </c>
      <c r="N1828" s="6">
        <v>0.15</v>
      </c>
      <c r="O1828" s="6">
        <v>0.03</v>
      </c>
      <c r="P1828" s="6">
        <v>0.16999999999999998</v>
      </c>
      <c r="Q1828" s="6">
        <v>0.18</v>
      </c>
      <c r="R1828" s="6">
        <v>0.198</v>
      </c>
    </row>
    <row r="1829" ht="15.75" customHeight="1">
      <c r="A1829" s="3">
        <v>2308.0</v>
      </c>
      <c r="B1829" s="3" t="s">
        <v>3933</v>
      </c>
      <c r="C1829" s="3" t="s">
        <v>3934</v>
      </c>
      <c r="D1829" s="3" t="s">
        <v>4081</v>
      </c>
      <c r="E1829" s="3" t="s">
        <v>4178</v>
      </c>
      <c r="F1829" s="3" t="s">
        <v>4186</v>
      </c>
      <c r="G1829" s="3" t="s">
        <v>22</v>
      </c>
      <c r="H1829" s="3" t="s">
        <v>4084</v>
      </c>
      <c r="I1829" s="3" t="s">
        <v>4180</v>
      </c>
      <c r="J1829" s="3" t="s">
        <v>4187</v>
      </c>
      <c r="K1829" s="3" t="s">
        <v>22</v>
      </c>
      <c r="L1829" s="4">
        <v>0.18</v>
      </c>
      <c r="M1829" s="5">
        <v>0.21</v>
      </c>
      <c r="N1829" s="6">
        <v>0.15</v>
      </c>
      <c r="O1829" s="6">
        <v>0.03</v>
      </c>
      <c r="P1829" s="6">
        <v>0.16999999999999998</v>
      </c>
      <c r="Q1829" s="6">
        <v>0.18</v>
      </c>
      <c r="R1829" s="6">
        <v>0.198</v>
      </c>
    </row>
    <row r="1830" ht="15.75" customHeight="1">
      <c r="A1830" s="3">
        <v>2309.0</v>
      </c>
      <c r="B1830" s="3" t="s">
        <v>3933</v>
      </c>
      <c r="C1830" s="3" t="s">
        <v>3934</v>
      </c>
      <c r="D1830" s="3" t="s">
        <v>4081</v>
      </c>
      <c r="E1830" s="3" t="s">
        <v>4178</v>
      </c>
      <c r="F1830" s="3" t="s">
        <v>4188</v>
      </c>
      <c r="G1830" s="3" t="s">
        <v>22</v>
      </c>
      <c r="H1830" s="3" t="s">
        <v>4084</v>
      </c>
      <c r="I1830" s="3" t="s">
        <v>4180</v>
      </c>
      <c r="J1830" s="3" t="s">
        <v>4189</v>
      </c>
      <c r="K1830" s="3" t="s">
        <v>22</v>
      </c>
      <c r="L1830" s="4">
        <v>0.18</v>
      </c>
      <c r="M1830" s="5">
        <v>0.21</v>
      </c>
      <c r="N1830" s="6">
        <v>0.15</v>
      </c>
      <c r="O1830" s="6">
        <v>0.03</v>
      </c>
      <c r="P1830" s="6">
        <v>0.16999999999999998</v>
      </c>
      <c r="Q1830" s="6">
        <v>0.18</v>
      </c>
      <c r="R1830" s="6">
        <v>0.198</v>
      </c>
    </row>
    <row r="1831" ht="15.75" customHeight="1">
      <c r="A1831" s="3">
        <v>2310.0</v>
      </c>
      <c r="B1831" s="3" t="s">
        <v>3933</v>
      </c>
      <c r="C1831" s="3" t="s">
        <v>3934</v>
      </c>
      <c r="D1831" s="3" t="s">
        <v>4081</v>
      </c>
      <c r="E1831" s="3" t="s">
        <v>4178</v>
      </c>
      <c r="F1831" s="3" t="s">
        <v>4190</v>
      </c>
      <c r="G1831" s="3" t="s">
        <v>22</v>
      </c>
      <c r="H1831" s="3" t="s">
        <v>4084</v>
      </c>
      <c r="I1831" s="3" t="s">
        <v>4180</v>
      </c>
      <c r="J1831" s="3" t="s">
        <v>4191</v>
      </c>
      <c r="K1831" s="3" t="s">
        <v>22</v>
      </c>
      <c r="L1831" s="4">
        <v>0.18</v>
      </c>
      <c r="M1831" s="5">
        <v>0.21</v>
      </c>
      <c r="N1831" s="6">
        <v>0.0</v>
      </c>
      <c r="O1831" s="6">
        <v>0.18</v>
      </c>
      <c r="P1831" s="6">
        <v>0.16999999999999998</v>
      </c>
      <c r="Q1831" s="6">
        <v>0.18</v>
      </c>
      <c r="R1831" s="6">
        <v>0.198</v>
      </c>
    </row>
    <row r="1832" ht="15.75" customHeight="1">
      <c r="A1832" s="3">
        <v>2311.0</v>
      </c>
      <c r="B1832" s="3" t="s">
        <v>3933</v>
      </c>
      <c r="C1832" s="3" t="s">
        <v>3934</v>
      </c>
      <c r="D1832" s="3" t="s">
        <v>4081</v>
      </c>
      <c r="E1832" s="3" t="s">
        <v>4178</v>
      </c>
      <c r="F1832" s="3" t="s">
        <v>4192</v>
      </c>
      <c r="G1832" s="3" t="s">
        <v>22</v>
      </c>
      <c r="H1832" s="3" t="s">
        <v>4084</v>
      </c>
      <c r="I1832" s="3" t="s">
        <v>4180</v>
      </c>
      <c r="J1832" s="3" t="s">
        <v>4193</v>
      </c>
      <c r="K1832" s="3" t="s">
        <v>22</v>
      </c>
      <c r="L1832" s="4">
        <v>0.18</v>
      </c>
      <c r="M1832" s="5">
        <v>0.21</v>
      </c>
      <c r="N1832" s="6">
        <v>0.15</v>
      </c>
      <c r="O1832" s="6">
        <v>0.03</v>
      </c>
      <c r="P1832" s="6">
        <v>0.16999999999999998</v>
      </c>
      <c r="Q1832" s="6">
        <v>0.18</v>
      </c>
      <c r="R1832" s="6">
        <v>0.198</v>
      </c>
    </row>
    <row r="1833" ht="15.75" customHeight="1">
      <c r="A1833" s="3">
        <v>2312.0</v>
      </c>
      <c r="B1833" s="3" t="s">
        <v>3933</v>
      </c>
      <c r="C1833" s="3" t="s">
        <v>3934</v>
      </c>
      <c r="D1833" s="3" t="s">
        <v>4081</v>
      </c>
      <c r="E1833" s="3" t="s">
        <v>4178</v>
      </c>
      <c r="F1833" s="3" t="s">
        <v>4194</v>
      </c>
      <c r="G1833" s="3" t="s">
        <v>22</v>
      </c>
      <c r="H1833" s="3" t="s">
        <v>4084</v>
      </c>
      <c r="I1833" s="3" t="s">
        <v>4180</v>
      </c>
      <c r="J1833" s="3" t="s">
        <v>4195</v>
      </c>
      <c r="K1833" s="3" t="s">
        <v>22</v>
      </c>
      <c r="L1833" s="4">
        <v>0.2</v>
      </c>
      <c r="M1833" s="5">
        <v>0.23</v>
      </c>
      <c r="N1833" s="6">
        <v>0.15</v>
      </c>
      <c r="O1833" s="6">
        <v>0.03</v>
      </c>
      <c r="P1833" s="6">
        <v>0.16999999999999998</v>
      </c>
      <c r="Q1833" s="6">
        <v>0.18</v>
      </c>
      <c r="R1833" s="6">
        <v>0.198</v>
      </c>
    </row>
    <row r="1834" ht="15.75" customHeight="1">
      <c r="A1834" s="3">
        <v>2313.0</v>
      </c>
      <c r="B1834" s="3" t="s">
        <v>3933</v>
      </c>
      <c r="C1834" s="3" t="s">
        <v>3934</v>
      </c>
      <c r="D1834" s="3" t="s">
        <v>4081</v>
      </c>
      <c r="E1834" s="3" t="s">
        <v>4178</v>
      </c>
      <c r="F1834" s="3" t="s">
        <v>4196</v>
      </c>
      <c r="G1834" s="3" t="s">
        <v>22</v>
      </c>
      <c r="H1834" s="3" t="s">
        <v>4084</v>
      </c>
      <c r="I1834" s="3" t="s">
        <v>4180</v>
      </c>
      <c r="J1834" s="3" t="s">
        <v>4197</v>
      </c>
      <c r="K1834" s="3" t="s">
        <v>22</v>
      </c>
      <c r="L1834" s="4">
        <v>0.2</v>
      </c>
      <c r="M1834" s="5">
        <v>0.23</v>
      </c>
      <c r="N1834" s="6">
        <v>0.15</v>
      </c>
      <c r="O1834" s="6">
        <v>0.010000000000000009</v>
      </c>
      <c r="P1834" s="6">
        <v>0.15</v>
      </c>
      <c r="Q1834" s="6">
        <v>0.15</v>
      </c>
      <c r="R1834" s="6">
        <v>0.17600000000000002</v>
      </c>
    </row>
    <row r="1835" ht="15.75" customHeight="1">
      <c r="A1835" s="3">
        <v>2314.0</v>
      </c>
      <c r="B1835" s="3" t="s">
        <v>3933</v>
      </c>
      <c r="C1835" s="3" t="s">
        <v>3934</v>
      </c>
      <c r="D1835" s="3" t="s">
        <v>4081</v>
      </c>
      <c r="E1835" s="3" t="s">
        <v>4178</v>
      </c>
      <c r="F1835" s="3" t="s">
        <v>4198</v>
      </c>
      <c r="G1835" s="3" t="s">
        <v>22</v>
      </c>
      <c r="H1835" s="3" t="s">
        <v>4084</v>
      </c>
      <c r="I1835" s="3" t="s">
        <v>4180</v>
      </c>
      <c r="J1835" s="3" t="s">
        <v>4199</v>
      </c>
      <c r="K1835" s="3" t="s">
        <v>22</v>
      </c>
      <c r="L1835" s="4">
        <v>0.18</v>
      </c>
      <c r="M1835" s="5">
        <v>0.21</v>
      </c>
      <c r="N1835" s="6">
        <v>0.15</v>
      </c>
      <c r="O1835" s="6">
        <v>0.010000000000000009</v>
      </c>
      <c r="P1835" s="6">
        <v>0.15</v>
      </c>
      <c r="Q1835" s="6">
        <v>0.15</v>
      </c>
      <c r="R1835" s="6">
        <v>0.17600000000000002</v>
      </c>
    </row>
    <row r="1836" ht="15.75" customHeight="1">
      <c r="A1836" s="3">
        <v>2315.0</v>
      </c>
      <c r="B1836" s="3" t="s">
        <v>3933</v>
      </c>
      <c r="C1836" s="3" t="s">
        <v>3934</v>
      </c>
      <c r="D1836" s="3" t="s">
        <v>4081</v>
      </c>
      <c r="E1836" s="3" t="s">
        <v>4178</v>
      </c>
      <c r="F1836" s="3" t="s">
        <v>4200</v>
      </c>
      <c r="G1836" s="3" t="s">
        <v>22</v>
      </c>
      <c r="H1836" s="3" t="s">
        <v>4084</v>
      </c>
      <c r="I1836" s="3" t="s">
        <v>4180</v>
      </c>
      <c r="J1836" s="3" t="s">
        <v>4201</v>
      </c>
      <c r="K1836" s="3" t="s">
        <v>22</v>
      </c>
      <c r="L1836" s="4">
        <v>0.18</v>
      </c>
      <c r="M1836" s="5">
        <v>0.21</v>
      </c>
      <c r="N1836" s="6">
        <v>0.17</v>
      </c>
      <c r="O1836" s="6" t="s">
        <v>27</v>
      </c>
      <c r="P1836" s="6">
        <v>0.17</v>
      </c>
      <c r="Q1836" s="6">
        <v>0.17</v>
      </c>
      <c r="R1836" s="6">
        <v>0.17</v>
      </c>
    </row>
    <row r="1837" ht="15.75" customHeight="1">
      <c r="A1837" s="3">
        <v>2316.0</v>
      </c>
      <c r="B1837" s="3" t="s">
        <v>3933</v>
      </c>
      <c r="C1837" s="3" t="s">
        <v>3934</v>
      </c>
      <c r="D1837" s="3" t="s">
        <v>4081</v>
      </c>
      <c r="E1837" s="3" t="s">
        <v>4138</v>
      </c>
      <c r="F1837" s="3" t="s">
        <v>4202</v>
      </c>
      <c r="G1837" s="3" t="s">
        <v>22</v>
      </c>
      <c r="H1837" s="3" t="s">
        <v>4084</v>
      </c>
      <c r="I1837" s="3" t="s">
        <v>4140</v>
      </c>
      <c r="J1837" s="3" t="s">
        <v>4203</v>
      </c>
      <c r="K1837" s="3" t="s">
        <v>22</v>
      </c>
      <c r="L1837" s="4">
        <v>0.2</v>
      </c>
      <c r="M1837" s="5">
        <v>0.23</v>
      </c>
      <c r="N1837" s="6">
        <v>0.15</v>
      </c>
      <c r="O1837" s="6">
        <v>0.010000000000000009</v>
      </c>
      <c r="P1837" s="6">
        <v>0.15</v>
      </c>
      <c r="Q1837" s="6">
        <v>0.15</v>
      </c>
      <c r="R1837" s="6">
        <v>0.17600000000000002</v>
      </c>
    </row>
    <row r="1838" ht="15.75" customHeight="1">
      <c r="A1838" s="3">
        <v>2317.0</v>
      </c>
      <c r="B1838" s="3" t="s">
        <v>3933</v>
      </c>
      <c r="C1838" s="3" t="s">
        <v>3934</v>
      </c>
      <c r="D1838" s="3" t="s">
        <v>4081</v>
      </c>
      <c r="E1838" s="3" t="s">
        <v>4138</v>
      </c>
      <c r="F1838" s="3" t="s">
        <v>4204</v>
      </c>
      <c r="G1838" s="3" t="s">
        <v>22</v>
      </c>
      <c r="H1838" s="3" t="s">
        <v>4084</v>
      </c>
      <c r="I1838" s="3" t="s">
        <v>4140</v>
      </c>
      <c r="J1838" s="3" t="s">
        <v>4205</v>
      </c>
      <c r="K1838" s="3" t="s">
        <v>22</v>
      </c>
      <c r="L1838" s="4">
        <v>0.2</v>
      </c>
      <c r="M1838" s="5">
        <v>0.23</v>
      </c>
      <c r="N1838" s="6">
        <v>0.15</v>
      </c>
      <c r="O1838" s="6">
        <v>0.010000000000000009</v>
      </c>
      <c r="P1838" s="6">
        <v>0.15</v>
      </c>
      <c r="Q1838" s="6">
        <v>0.15</v>
      </c>
      <c r="R1838" s="6">
        <v>0.17600000000000002</v>
      </c>
    </row>
    <row r="1839" ht="15.75" customHeight="1">
      <c r="A1839" s="3">
        <v>2318.0</v>
      </c>
      <c r="B1839" s="3" t="s">
        <v>3933</v>
      </c>
      <c r="C1839" s="3" t="s">
        <v>3934</v>
      </c>
      <c r="D1839" s="3" t="s">
        <v>4081</v>
      </c>
      <c r="E1839" s="3" t="s">
        <v>4138</v>
      </c>
      <c r="F1839" s="3" t="s">
        <v>4206</v>
      </c>
      <c r="G1839" s="3" t="s">
        <v>22</v>
      </c>
      <c r="H1839" s="3" t="s">
        <v>4084</v>
      </c>
      <c r="I1839" s="3" t="s">
        <v>4140</v>
      </c>
      <c r="J1839" s="3" t="s">
        <v>4207</v>
      </c>
      <c r="K1839" s="3" t="s">
        <v>22</v>
      </c>
      <c r="L1839" s="4">
        <v>0.2</v>
      </c>
      <c r="M1839" s="5">
        <v>0.23</v>
      </c>
      <c r="N1839" s="6">
        <v>0.15666666666666665</v>
      </c>
      <c r="O1839" s="6">
        <v>0.003333333333333355</v>
      </c>
      <c r="P1839" s="6">
        <v>0.15666666666666665</v>
      </c>
      <c r="Q1839" s="6">
        <v>0.15666666666666665</v>
      </c>
      <c r="R1839" s="6">
        <v>0.17600000000000002</v>
      </c>
    </row>
    <row r="1840" ht="15.75" customHeight="1">
      <c r="A1840" s="3">
        <v>2319.0</v>
      </c>
      <c r="B1840" s="3" t="s">
        <v>3933</v>
      </c>
      <c r="C1840" s="3" t="s">
        <v>3934</v>
      </c>
      <c r="D1840" s="3" t="s">
        <v>4081</v>
      </c>
      <c r="E1840" s="3" t="s">
        <v>4138</v>
      </c>
      <c r="F1840" s="3" t="s">
        <v>4208</v>
      </c>
      <c r="G1840" s="3" t="s">
        <v>22</v>
      </c>
      <c r="H1840" s="3" t="s">
        <v>4084</v>
      </c>
      <c r="I1840" s="3" t="s">
        <v>4140</v>
      </c>
      <c r="J1840" s="3" t="s">
        <v>4209</v>
      </c>
      <c r="K1840" s="3" t="s">
        <v>22</v>
      </c>
      <c r="L1840" s="4">
        <v>0.2</v>
      </c>
      <c r="M1840" s="5">
        <v>0.23</v>
      </c>
      <c r="N1840" s="6">
        <v>0.15</v>
      </c>
      <c r="O1840" s="6">
        <v>0.010000000000000009</v>
      </c>
      <c r="P1840" s="6">
        <v>0.15</v>
      </c>
      <c r="Q1840" s="6">
        <v>0.15</v>
      </c>
      <c r="R1840" s="6">
        <v>0.17600000000000002</v>
      </c>
    </row>
    <row r="1841" ht="15.75" customHeight="1">
      <c r="A1841" s="3">
        <v>2320.0</v>
      </c>
      <c r="B1841" s="3" t="s">
        <v>3933</v>
      </c>
      <c r="C1841" s="3" t="s">
        <v>3934</v>
      </c>
      <c r="D1841" s="3" t="s">
        <v>4081</v>
      </c>
      <c r="E1841" s="3" t="s">
        <v>4118</v>
      </c>
      <c r="F1841" s="3" t="s">
        <v>4210</v>
      </c>
      <c r="G1841" s="3" t="s">
        <v>22</v>
      </c>
      <c r="H1841" s="3" t="s">
        <v>4084</v>
      </c>
      <c r="I1841" s="3" t="s">
        <v>4120</v>
      </c>
      <c r="J1841" s="3" t="s">
        <v>4211</v>
      </c>
      <c r="K1841" s="3" t="s">
        <v>22</v>
      </c>
      <c r="L1841" s="4">
        <v>0.18</v>
      </c>
      <c r="M1841" s="5">
        <v>0.21</v>
      </c>
      <c r="N1841" s="6">
        <v>0.15</v>
      </c>
      <c r="O1841" s="6">
        <v>0.010000000000000009</v>
      </c>
      <c r="P1841" s="6">
        <v>0.15</v>
      </c>
      <c r="Q1841" s="6">
        <v>0.15</v>
      </c>
      <c r="R1841" s="6">
        <v>0.17600000000000002</v>
      </c>
    </row>
    <row r="1842" ht="15.75" customHeight="1">
      <c r="A1842" s="3">
        <v>2321.0</v>
      </c>
      <c r="B1842" s="3" t="s">
        <v>3933</v>
      </c>
      <c r="C1842" s="3" t="s">
        <v>3934</v>
      </c>
      <c r="D1842" s="3" t="s">
        <v>4081</v>
      </c>
      <c r="E1842" s="3" t="s">
        <v>4118</v>
      </c>
      <c r="F1842" s="3" t="s">
        <v>4212</v>
      </c>
      <c r="G1842" s="3" t="s">
        <v>22</v>
      </c>
      <c r="H1842" s="3" t="s">
        <v>4084</v>
      </c>
      <c r="I1842" s="3" t="s">
        <v>4120</v>
      </c>
      <c r="J1842" s="3" t="s">
        <v>4213</v>
      </c>
      <c r="K1842" s="3" t="s">
        <v>22</v>
      </c>
      <c r="L1842" s="4">
        <v>0.18</v>
      </c>
      <c r="M1842" s="5">
        <v>0.21</v>
      </c>
      <c r="N1842" s="6">
        <v>0.15</v>
      </c>
      <c r="O1842" s="6">
        <v>0.010000000000000009</v>
      </c>
      <c r="P1842" s="6">
        <v>0.15</v>
      </c>
      <c r="Q1842" s="6">
        <v>0.15</v>
      </c>
      <c r="R1842" s="6">
        <v>0.17600000000000002</v>
      </c>
    </row>
    <row r="1843" ht="15.75" customHeight="1">
      <c r="A1843" s="3">
        <v>2322.0</v>
      </c>
      <c r="B1843" s="3" t="s">
        <v>3933</v>
      </c>
      <c r="C1843" s="3" t="s">
        <v>3934</v>
      </c>
      <c r="D1843" s="3" t="s">
        <v>4081</v>
      </c>
      <c r="E1843" s="3" t="s">
        <v>4118</v>
      </c>
      <c r="F1843" s="3" t="s">
        <v>4214</v>
      </c>
      <c r="G1843" s="3" t="s">
        <v>22</v>
      </c>
      <c r="H1843" s="3" t="s">
        <v>4084</v>
      </c>
      <c r="I1843" s="3" t="s">
        <v>4120</v>
      </c>
      <c r="J1843" s="3" t="s">
        <v>4215</v>
      </c>
      <c r="K1843" s="3" t="s">
        <v>22</v>
      </c>
      <c r="L1843" s="4">
        <v>0.18</v>
      </c>
      <c r="M1843" s="5">
        <v>0.21</v>
      </c>
      <c r="N1843" s="6">
        <v>0.15</v>
      </c>
      <c r="O1843" s="6">
        <v>0.010000000000000009</v>
      </c>
      <c r="P1843" s="6">
        <v>0.15</v>
      </c>
      <c r="Q1843" s="6">
        <v>0.15</v>
      </c>
      <c r="R1843" s="6">
        <v>0.17600000000000002</v>
      </c>
    </row>
    <row r="1844" ht="15.75" customHeight="1">
      <c r="A1844" s="3">
        <v>2323.0</v>
      </c>
      <c r="B1844" s="3" t="s">
        <v>3933</v>
      </c>
      <c r="C1844" s="3" t="s">
        <v>3934</v>
      </c>
      <c r="D1844" s="3" t="s">
        <v>4081</v>
      </c>
      <c r="E1844" s="3" t="s">
        <v>4118</v>
      </c>
      <c r="F1844" s="3" t="s">
        <v>4216</v>
      </c>
      <c r="G1844" s="3" t="s">
        <v>22</v>
      </c>
      <c r="H1844" s="3" t="s">
        <v>4084</v>
      </c>
      <c r="I1844" s="3" t="s">
        <v>4120</v>
      </c>
      <c r="J1844" s="3" t="s">
        <v>4217</v>
      </c>
      <c r="K1844" s="3" t="s">
        <v>22</v>
      </c>
      <c r="L1844" s="4">
        <v>0.2</v>
      </c>
      <c r="M1844" s="5">
        <v>0.23</v>
      </c>
      <c r="N1844" s="6">
        <v>0.15</v>
      </c>
      <c r="O1844" s="6" t="s">
        <v>27</v>
      </c>
      <c r="P1844" s="6">
        <v>0.15</v>
      </c>
      <c r="Q1844" s="6">
        <v>0.15</v>
      </c>
      <c r="R1844" s="6">
        <v>0.15</v>
      </c>
    </row>
    <row r="1845" ht="15.75" customHeight="1">
      <c r="A1845" s="3">
        <v>2325.0</v>
      </c>
      <c r="B1845" s="3" t="s">
        <v>3933</v>
      </c>
      <c r="C1845" s="3" t="s">
        <v>3934</v>
      </c>
      <c r="D1845" s="3" t="s">
        <v>4081</v>
      </c>
      <c r="E1845" s="3" t="s">
        <v>4107</v>
      </c>
      <c r="F1845" s="3" t="s">
        <v>4218</v>
      </c>
      <c r="G1845" s="3" t="s">
        <v>22</v>
      </c>
      <c r="H1845" s="3" t="s">
        <v>4084</v>
      </c>
      <c r="I1845" s="3" t="s">
        <v>4109</v>
      </c>
      <c r="J1845" s="3" t="s">
        <v>4219</v>
      </c>
      <c r="K1845" s="3" t="s">
        <v>22</v>
      </c>
      <c r="L1845" s="4">
        <v>0.18</v>
      </c>
      <c r="M1845" s="5">
        <v>0.21</v>
      </c>
      <c r="N1845" s="6">
        <v>0.15</v>
      </c>
      <c r="O1845" s="6">
        <v>0.010000000000000009</v>
      </c>
      <c r="P1845" s="6">
        <v>0.15</v>
      </c>
      <c r="Q1845" s="6">
        <v>0.15</v>
      </c>
      <c r="R1845" s="6">
        <v>0.17600000000000002</v>
      </c>
    </row>
    <row r="1846" ht="15.75" customHeight="1">
      <c r="A1846" s="3">
        <v>2326.0</v>
      </c>
      <c r="B1846" s="3" t="s">
        <v>3933</v>
      </c>
      <c r="C1846" s="3" t="s">
        <v>3934</v>
      </c>
      <c r="D1846" s="3" t="s">
        <v>4081</v>
      </c>
      <c r="E1846" s="3" t="s">
        <v>4107</v>
      </c>
      <c r="F1846" s="3" t="s">
        <v>4220</v>
      </c>
      <c r="G1846" s="3" t="s">
        <v>22</v>
      </c>
      <c r="H1846" s="3" t="s">
        <v>4084</v>
      </c>
      <c r="I1846" s="3" t="s">
        <v>4109</v>
      </c>
      <c r="J1846" s="3" t="s">
        <v>4221</v>
      </c>
      <c r="K1846" s="3" t="s">
        <v>22</v>
      </c>
      <c r="L1846" s="4">
        <v>0.16</v>
      </c>
      <c r="M1846" s="5">
        <v>0.18</v>
      </c>
      <c r="N1846" s="6">
        <v>0.15</v>
      </c>
      <c r="O1846" s="6">
        <v>0.010000000000000009</v>
      </c>
      <c r="P1846" s="6">
        <v>0.15</v>
      </c>
      <c r="Q1846" s="6">
        <v>0.15</v>
      </c>
      <c r="R1846" s="6">
        <v>0.17600000000000002</v>
      </c>
    </row>
    <row r="1847" ht="15.75" customHeight="1">
      <c r="A1847" s="3">
        <v>2327.0</v>
      </c>
      <c r="B1847" s="3" t="s">
        <v>3933</v>
      </c>
      <c r="C1847" s="3" t="s">
        <v>3934</v>
      </c>
      <c r="D1847" s="3" t="s">
        <v>4081</v>
      </c>
      <c r="E1847" s="3" t="s">
        <v>4107</v>
      </c>
      <c r="F1847" s="3" t="s">
        <v>4222</v>
      </c>
      <c r="G1847" s="3" t="s">
        <v>22</v>
      </c>
      <c r="H1847" s="3" t="s">
        <v>4084</v>
      </c>
      <c r="I1847" s="3" t="s">
        <v>4109</v>
      </c>
      <c r="J1847" s="3" t="s">
        <v>4223</v>
      </c>
      <c r="K1847" s="3" t="s">
        <v>22</v>
      </c>
      <c r="L1847" s="4">
        <v>0.14</v>
      </c>
      <c r="M1847" s="5">
        <v>0.16</v>
      </c>
      <c r="N1847" s="6">
        <v>0.15</v>
      </c>
      <c r="O1847" s="6">
        <v>0.010000000000000009</v>
      </c>
      <c r="P1847" s="6">
        <v>0.15</v>
      </c>
      <c r="Q1847" s="6">
        <v>0.15</v>
      </c>
      <c r="R1847" s="6">
        <v>0.17600000000000002</v>
      </c>
    </row>
    <row r="1848" ht="15.75" customHeight="1">
      <c r="A1848" s="3">
        <v>2328.0</v>
      </c>
      <c r="B1848" s="3" t="s">
        <v>3933</v>
      </c>
      <c r="C1848" s="3" t="s">
        <v>3934</v>
      </c>
      <c r="D1848" s="3" t="s">
        <v>4081</v>
      </c>
      <c r="E1848" s="3" t="s">
        <v>4107</v>
      </c>
      <c r="F1848" s="3" t="s">
        <v>4224</v>
      </c>
      <c r="G1848" s="3" t="s">
        <v>22</v>
      </c>
      <c r="H1848" s="3" t="s">
        <v>4084</v>
      </c>
      <c r="I1848" s="3" t="s">
        <v>4109</v>
      </c>
      <c r="J1848" s="3" t="s">
        <v>4225</v>
      </c>
      <c r="K1848" s="3" t="s">
        <v>22</v>
      </c>
      <c r="L1848" s="4">
        <v>0.2</v>
      </c>
      <c r="M1848" s="5">
        <v>0.23</v>
      </c>
      <c r="N1848" s="6">
        <v>0.15</v>
      </c>
      <c r="O1848" s="6">
        <v>0.010000000000000009</v>
      </c>
      <c r="P1848" s="6">
        <v>0.15</v>
      </c>
      <c r="Q1848" s="6">
        <v>0.15</v>
      </c>
      <c r="R1848" s="6">
        <v>0.17600000000000002</v>
      </c>
    </row>
    <row r="1849" ht="15.75" customHeight="1">
      <c r="A1849" s="3">
        <v>2656.0</v>
      </c>
      <c r="B1849" s="3" t="s">
        <v>3933</v>
      </c>
      <c r="C1849" s="3" t="s">
        <v>3934</v>
      </c>
      <c r="D1849" s="3" t="s">
        <v>4081</v>
      </c>
      <c r="E1849" s="3" t="s">
        <v>4082</v>
      </c>
      <c r="F1849" s="3" t="s">
        <v>4226</v>
      </c>
      <c r="G1849" s="3" t="s">
        <v>22</v>
      </c>
      <c r="H1849" s="3" t="s">
        <v>4084</v>
      </c>
      <c r="I1849" s="3" t="s">
        <v>4085</v>
      </c>
      <c r="J1849" s="3" t="s">
        <v>4227</v>
      </c>
      <c r="K1849" s="3" t="s">
        <v>22</v>
      </c>
      <c r="L1849" s="4">
        <v>0.2</v>
      </c>
      <c r="M1849" s="5">
        <v>0.23</v>
      </c>
      <c r="N1849" s="6">
        <v>0.15</v>
      </c>
      <c r="O1849" s="6">
        <v>0.010000000000000009</v>
      </c>
      <c r="P1849" s="6">
        <v>0.15</v>
      </c>
      <c r="Q1849" s="6">
        <v>0.15</v>
      </c>
      <c r="R1849" s="6">
        <v>0.17600000000000002</v>
      </c>
    </row>
    <row r="1850" ht="15.75" customHeight="1">
      <c r="A1850" s="3">
        <v>2676.0</v>
      </c>
      <c r="B1850" s="3" t="s">
        <v>3933</v>
      </c>
      <c r="C1850" s="3" t="s">
        <v>3934</v>
      </c>
      <c r="D1850" s="3" t="s">
        <v>4081</v>
      </c>
      <c r="E1850" s="3" t="s">
        <v>4126</v>
      </c>
      <c r="F1850" s="3" t="s">
        <v>4228</v>
      </c>
      <c r="G1850" s="3" t="s">
        <v>22</v>
      </c>
      <c r="H1850" s="3" t="s">
        <v>4084</v>
      </c>
      <c r="I1850" s="3" t="s">
        <v>4128</v>
      </c>
      <c r="J1850" s="3" t="s">
        <v>4229</v>
      </c>
      <c r="K1850" s="3" t="s">
        <v>22</v>
      </c>
      <c r="L1850" s="4">
        <v>0.04</v>
      </c>
      <c r="M1850" s="5">
        <v>0.05</v>
      </c>
      <c r="N1850" s="6">
        <v>0.15</v>
      </c>
      <c r="O1850" s="6">
        <v>0.010000000000000009</v>
      </c>
      <c r="P1850" s="6">
        <v>0.15</v>
      </c>
      <c r="Q1850" s="6">
        <v>0.15</v>
      </c>
      <c r="R1850" s="6">
        <v>0.17600000000000002</v>
      </c>
    </row>
    <row r="1851" ht="15.75" customHeight="1">
      <c r="A1851" s="3">
        <v>2753.0</v>
      </c>
      <c r="B1851" s="3" t="s">
        <v>3933</v>
      </c>
      <c r="C1851" s="3" t="s">
        <v>3934</v>
      </c>
      <c r="D1851" s="3" t="s">
        <v>4081</v>
      </c>
      <c r="E1851" s="3" t="s">
        <v>4091</v>
      </c>
      <c r="F1851" s="3" t="s">
        <v>4230</v>
      </c>
      <c r="G1851" s="3" t="s">
        <v>22</v>
      </c>
      <c r="H1851" s="3" t="s">
        <v>4084</v>
      </c>
      <c r="I1851" s="3" t="s">
        <v>4093</v>
      </c>
      <c r="J1851" s="3" t="s">
        <v>4231</v>
      </c>
      <c r="K1851" s="3" t="s">
        <v>22</v>
      </c>
      <c r="L1851" s="4">
        <v>0.2</v>
      </c>
      <c r="M1851" s="5">
        <v>0.23</v>
      </c>
      <c r="N1851" s="6">
        <v>0.15</v>
      </c>
      <c r="O1851" s="6">
        <v>0.010000000000000009</v>
      </c>
      <c r="P1851" s="6">
        <v>0.15</v>
      </c>
      <c r="Q1851" s="6">
        <v>0.15</v>
      </c>
      <c r="R1851" s="6">
        <v>0.17600000000000002</v>
      </c>
    </row>
    <row r="1852" ht="15.75" customHeight="1">
      <c r="A1852" s="3">
        <v>2755.0</v>
      </c>
      <c r="B1852" s="3" t="s">
        <v>3933</v>
      </c>
      <c r="C1852" s="3" t="s">
        <v>3934</v>
      </c>
      <c r="D1852" s="3" t="s">
        <v>4081</v>
      </c>
      <c r="E1852" s="3" t="s">
        <v>4082</v>
      </c>
      <c r="F1852" s="3" t="s">
        <v>4232</v>
      </c>
      <c r="G1852" s="3" t="s">
        <v>22</v>
      </c>
      <c r="H1852" s="3" t="s">
        <v>4084</v>
      </c>
      <c r="I1852" s="3" t="s">
        <v>4085</v>
      </c>
      <c r="J1852" s="3" t="s">
        <v>4233</v>
      </c>
      <c r="K1852" s="3" t="s">
        <v>22</v>
      </c>
      <c r="L1852" s="4">
        <v>0.18</v>
      </c>
      <c r="M1852" s="5">
        <v>0.21</v>
      </c>
      <c r="N1852" s="6">
        <v>0.15</v>
      </c>
      <c r="O1852" s="6" t="s">
        <v>27</v>
      </c>
      <c r="P1852" s="6">
        <v>0.15</v>
      </c>
      <c r="Q1852" s="6">
        <v>0.15</v>
      </c>
      <c r="R1852" s="6">
        <v>0.15</v>
      </c>
    </row>
    <row r="1853" ht="15.75" customHeight="1">
      <c r="A1853" s="3">
        <v>2756.0</v>
      </c>
      <c r="B1853" s="3" t="s">
        <v>3933</v>
      </c>
      <c r="C1853" s="3" t="s">
        <v>3934</v>
      </c>
      <c r="D1853" s="3" t="s">
        <v>4081</v>
      </c>
      <c r="E1853" s="3" t="s">
        <v>4082</v>
      </c>
      <c r="F1853" s="3" t="s">
        <v>4234</v>
      </c>
      <c r="G1853" s="3" t="s">
        <v>22</v>
      </c>
      <c r="H1853" s="3" t="s">
        <v>4084</v>
      </c>
      <c r="I1853" s="3" t="s">
        <v>4085</v>
      </c>
      <c r="J1853" s="3" t="s">
        <v>4235</v>
      </c>
      <c r="K1853" s="3" t="s">
        <v>22</v>
      </c>
      <c r="L1853" s="4">
        <v>0.16</v>
      </c>
      <c r="M1853" s="5">
        <v>0.18</v>
      </c>
      <c r="N1853" s="6">
        <v>0.15</v>
      </c>
      <c r="O1853" s="6">
        <v>0.010000000000000009</v>
      </c>
      <c r="P1853" s="6">
        <v>0.15</v>
      </c>
      <c r="Q1853" s="6">
        <v>0.15</v>
      </c>
      <c r="R1853" s="6">
        <v>0.17600000000000002</v>
      </c>
    </row>
    <row r="1854" ht="15.75" customHeight="1">
      <c r="A1854" s="3">
        <v>2757.0</v>
      </c>
      <c r="B1854" s="3" t="s">
        <v>3933</v>
      </c>
      <c r="C1854" s="3" t="s">
        <v>3934</v>
      </c>
      <c r="D1854" s="3" t="s">
        <v>4081</v>
      </c>
      <c r="E1854" s="3" t="s">
        <v>4082</v>
      </c>
      <c r="F1854" s="3" t="s">
        <v>4236</v>
      </c>
      <c r="G1854" s="3" t="s">
        <v>22</v>
      </c>
      <c r="H1854" s="3" t="s">
        <v>4084</v>
      </c>
      <c r="I1854" s="3" t="s">
        <v>4085</v>
      </c>
      <c r="J1854" s="3" t="s">
        <v>4237</v>
      </c>
      <c r="K1854" s="3" t="s">
        <v>22</v>
      </c>
      <c r="L1854" s="4">
        <v>0.14</v>
      </c>
      <c r="M1854" s="5">
        <v>0.16</v>
      </c>
      <c r="N1854" s="6">
        <v>0.15</v>
      </c>
      <c r="O1854" s="6">
        <v>0.010000000000000009</v>
      </c>
      <c r="P1854" s="6">
        <v>0.15</v>
      </c>
      <c r="Q1854" s="6">
        <v>0.15</v>
      </c>
      <c r="R1854" s="6">
        <v>0.17600000000000002</v>
      </c>
    </row>
    <row r="1855" ht="15.75" customHeight="1">
      <c r="A1855" s="3">
        <v>2771.0</v>
      </c>
      <c r="B1855" s="3" t="s">
        <v>3933</v>
      </c>
      <c r="C1855" s="3" t="s">
        <v>3934</v>
      </c>
      <c r="D1855" s="3" t="s">
        <v>4081</v>
      </c>
      <c r="E1855" s="3" t="s">
        <v>4107</v>
      </c>
      <c r="F1855" s="3" t="s">
        <v>4238</v>
      </c>
      <c r="G1855" s="3" t="s">
        <v>22</v>
      </c>
      <c r="H1855" s="3" t="s">
        <v>4084</v>
      </c>
      <c r="I1855" s="3" t="s">
        <v>4109</v>
      </c>
      <c r="J1855" s="3" t="s">
        <v>4239</v>
      </c>
      <c r="K1855" s="3" t="s">
        <v>22</v>
      </c>
      <c r="L1855" s="4">
        <v>0.18</v>
      </c>
      <c r="M1855" s="5">
        <v>0.21</v>
      </c>
      <c r="N1855" s="6">
        <v>0.12</v>
      </c>
      <c r="O1855" s="6">
        <v>0.04000000000000001</v>
      </c>
      <c r="P1855" s="6">
        <v>0.15</v>
      </c>
      <c r="Q1855" s="6">
        <v>0.16</v>
      </c>
      <c r="R1855" s="6">
        <v>0.17600000000000002</v>
      </c>
    </row>
    <row r="1856" ht="15.75" customHeight="1">
      <c r="A1856" s="3">
        <v>2773.0</v>
      </c>
      <c r="B1856" s="3" t="s">
        <v>3933</v>
      </c>
      <c r="C1856" s="3" t="s">
        <v>3934</v>
      </c>
      <c r="D1856" s="3" t="s">
        <v>4081</v>
      </c>
      <c r="E1856" s="3" t="s">
        <v>4107</v>
      </c>
      <c r="F1856" s="3" t="s">
        <v>4240</v>
      </c>
      <c r="G1856" s="3" t="s">
        <v>22</v>
      </c>
      <c r="H1856" s="3" t="s">
        <v>4084</v>
      </c>
      <c r="I1856" s="3" t="s">
        <v>4109</v>
      </c>
      <c r="J1856" s="3" t="s">
        <v>4241</v>
      </c>
      <c r="K1856" s="3" t="s">
        <v>22</v>
      </c>
      <c r="L1856" s="4">
        <v>0.2</v>
      </c>
      <c r="M1856" s="5">
        <v>0.23</v>
      </c>
      <c r="N1856" s="6">
        <v>0.15</v>
      </c>
      <c r="O1856" s="6" t="s">
        <v>27</v>
      </c>
      <c r="P1856" s="6">
        <v>0.15</v>
      </c>
      <c r="Q1856" s="6">
        <v>0.15</v>
      </c>
      <c r="R1856" s="6">
        <v>0.15</v>
      </c>
    </row>
    <row r="1857" ht="15.75" customHeight="1">
      <c r="A1857" s="3">
        <v>2774.0</v>
      </c>
      <c r="B1857" s="3" t="s">
        <v>3933</v>
      </c>
      <c r="C1857" s="3" t="s">
        <v>3934</v>
      </c>
      <c r="D1857" s="3" t="s">
        <v>4081</v>
      </c>
      <c r="E1857" s="3" t="s">
        <v>4107</v>
      </c>
      <c r="F1857" s="3" t="s">
        <v>4242</v>
      </c>
      <c r="G1857" s="3" t="s">
        <v>22</v>
      </c>
      <c r="H1857" s="3" t="s">
        <v>4084</v>
      </c>
      <c r="I1857" s="3" t="s">
        <v>4109</v>
      </c>
      <c r="J1857" s="3" t="s">
        <v>4243</v>
      </c>
      <c r="K1857" s="3" t="s">
        <v>22</v>
      </c>
      <c r="L1857" s="4">
        <v>0.2</v>
      </c>
      <c r="M1857" s="5">
        <v>0.23</v>
      </c>
      <c r="N1857" s="6">
        <v>0.145</v>
      </c>
      <c r="O1857" s="6" t="s">
        <v>27</v>
      </c>
      <c r="P1857" s="6">
        <v>0.145</v>
      </c>
      <c r="Q1857" s="6">
        <v>0.145</v>
      </c>
      <c r="R1857" s="6">
        <v>0.145</v>
      </c>
    </row>
    <row r="1858" ht="15.75" customHeight="1">
      <c r="A1858" s="3">
        <v>2775.0</v>
      </c>
      <c r="B1858" s="3" t="s">
        <v>3933</v>
      </c>
      <c r="C1858" s="3" t="s">
        <v>3934</v>
      </c>
      <c r="D1858" s="3" t="s">
        <v>4081</v>
      </c>
      <c r="E1858" s="3" t="s">
        <v>4107</v>
      </c>
      <c r="F1858" s="3" t="s">
        <v>4244</v>
      </c>
      <c r="G1858" s="3" t="s">
        <v>22</v>
      </c>
      <c r="H1858" s="3" t="s">
        <v>4084</v>
      </c>
      <c r="I1858" s="3" t="s">
        <v>4109</v>
      </c>
      <c r="J1858" s="3" t="s">
        <v>4245</v>
      </c>
      <c r="K1858" s="3" t="s">
        <v>22</v>
      </c>
      <c r="L1858" s="4">
        <v>0.18</v>
      </c>
      <c r="M1858" s="5">
        <v>0.21</v>
      </c>
      <c r="N1858" s="6">
        <v>0.15</v>
      </c>
      <c r="O1858" s="6" t="s">
        <v>27</v>
      </c>
      <c r="P1858" s="6">
        <v>0.15</v>
      </c>
      <c r="Q1858" s="6">
        <v>0.15</v>
      </c>
      <c r="R1858" s="6">
        <v>0.15</v>
      </c>
    </row>
    <row r="1859" ht="15.75" customHeight="1">
      <c r="A1859" s="3">
        <v>2776.0</v>
      </c>
      <c r="B1859" s="3" t="s">
        <v>3933</v>
      </c>
      <c r="C1859" s="3" t="s">
        <v>3934</v>
      </c>
      <c r="D1859" s="3" t="s">
        <v>4081</v>
      </c>
      <c r="E1859" s="3" t="s">
        <v>4107</v>
      </c>
      <c r="F1859" s="3" t="s">
        <v>4246</v>
      </c>
      <c r="G1859" s="3" t="s">
        <v>22</v>
      </c>
      <c r="H1859" s="3" t="s">
        <v>4084</v>
      </c>
      <c r="I1859" s="3" t="s">
        <v>4109</v>
      </c>
      <c r="J1859" s="3" t="s">
        <v>4247</v>
      </c>
      <c r="K1859" s="3" t="s">
        <v>22</v>
      </c>
      <c r="L1859" s="4">
        <v>0.2</v>
      </c>
      <c r="M1859" s="5">
        <v>0.23</v>
      </c>
      <c r="N1859" s="6">
        <v>0.15</v>
      </c>
      <c r="O1859" s="6">
        <v>0.03</v>
      </c>
      <c r="P1859" s="6">
        <v>0.16999999999999998</v>
      </c>
      <c r="Q1859" s="6">
        <v>0.18</v>
      </c>
      <c r="R1859" s="6">
        <v>0.198</v>
      </c>
    </row>
    <row r="1860" ht="15.75" customHeight="1">
      <c r="A1860" s="3">
        <v>2777.0</v>
      </c>
      <c r="B1860" s="3" t="s">
        <v>3933</v>
      </c>
      <c r="C1860" s="3" t="s">
        <v>3934</v>
      </c>
      <c r="D1860" s="3" t="s">
        <v>4081</v>
      </c>
      <c r="E1860" s="3" t="s">
        <v>4107</v>
      </c>
      <c r="F1860" s="3" t="s">
        <v>4248</v>
      </c>
      <c r="G1860" s="3" t="s">
        <v>22</v>
      </c>
      <c r="H1860" s="3" t="s">
        <v>4084</v>
      </c>
      <c r="I1860" s="3" t="s">
        <v>4109</v>
      </c>
      <c r="J1860" s="3" t="s">
        <v>4249</v>
      </c>
      <c r="K1860" s="3" t="s">
        <v>22</v>
      </c>
      <c r="L1860" s="4">
        <v>0.2</v>
      </c>
      <c r="M1860" s="5">
        <v>0.23</v>
      </c>
      <c r="N1860" s="6">
        <v>0.15</v>
      </c>
      <c r="O1860" s="6">
        <v>0.03</v>
      </c>
      <c r="P1860" s="6">
        <v>0.16999999999999998</v>
      </c>
      <c r="Q1860" s="6">
        <v>0.18</v>
      </c>
      <c r="R1860" s="6">
        <v>0.198</v>
      </c>
    </row>
    <row r="1861" ht="15.75" customHeight="1">
      <c r="A1861" s="3">
        <v>2778.0</v>
      </c>
      <c r="B1861" s="3" t="s">
        <v>3933</v>
      </c>
      <c r="C1861" s="3" t="s">
        <v>3934</v>
      </c>
      <c r="D1861" s="3" t="s">
        <v>4081</v>
      </c>
      <c r="E1861" s="3" t="s">
        <v>4107</v>
      </c>
      <c r="F1861" s="3" t="s">
        <v>4250</v>
      </c>
      <c r="G1861" s="3" t="s">
        <v>22</v>
      </c>
      <c r="H1861" s="3" t="s">
        <v>4084</v>
      </c>
      <c r="I1861" s="3" t="s">
        <v>4109</v>
      </c>
      <c r="J1861" s="3" t="s">
        <v>4251</v>
      </c>
      <c r="K1861" s="3" t="s">
        <v>22</v>
      </c>
      <c r="L1861" s="4">
        <v>0.18</v>
      </c>
      <c r="M1861" s="5">
        <v>0.21</v>
      </c>
      <c r="N1861" s="6">
        <v>0.15</v>
      </c>
      <c r="O1861" s="6">
        <v>0.010000000000000009</v>
      </c>
      <c r="P1861" s="6">
        <v>0.15</v>
      </c>
      <c r="Q1861" s="6">
        <v>0.15</v>
      </c>
      <c r="R1861" s="6">
        <v>0.17600000000000002</v>
      </c>
    </row>
    <row r="1862" ht="15.75" customHeight="1">
      <c r="A1862" s="3">
        <v>2779.0</v>
      </c>
      <c r="B1862" s="3" t="s">
        <v>3933</v>
      </c>
      <c r="C1862" s="3" t="s">
        <v>3934</v>
      </c>
      <c r="D1862" s="3" t="s">
        <v>4081</v>
      </c>
      <c r="E1862" s="3" t="s">
        <v>4107</v>
      </c>
      <c r="F1862" s="3" t="s">
        <v>4252</v>
      </c>
      <c r="G1862" s="3" t="s">
        <v>22</v>
      </c>
      <c r="H1862" s="3" t="s">
        <v>4084</v>
      </c>
      <c r="I1862" s="3" t="s">
        <v>4109</v>
      </c>
      <c r="J1862" s="3" t="s">
        <v>4253</v>
      </c>
      <c r="K1862" s="3" t="s">
        <v>22</v>
      </c>
      <c r="L1862" s="4">
        <v>0.18</v>
      </c>
      <c r="M1862" s="5">
        <v>0.21</v>
      </c>
      <c r="N1862" s="6">
        <v>0.15</v>
      </c>
      <c r="O1862" s="6">
        <v>0.010000000000000009</v>
      </c>
      <c r="P1862" s="6">
        <v>0.15</v>
      </c>
      <c r="Q1862" s="6">
        <v>0.15</v>
      </c>
      <c r="R1862" s="6">
        <v>0.17600000000000002</v>
      </c>
    </row>
    <row r="1863" ht="15.75" customHeight="1">
      <c r="A1863" s="3">
        <v>2780.0</v>
      </c>
      <c r="B1863" s="3" t="s">
        <v>3933</v>
      </c>
      <c r="C1863" s="3" t="s">
        <v>3934</v>
      </c>
      <c r="D1863" s="3" t="s">
        <v>4081</v>
      </c>
      <c r="E1863" s="3" t="s">
        <v>4107</v>
      </c>
      <c r="F1863" s="3" t="s">
        <v>4254</v>
      </c>
      <c r="G1863" s="3" t="s">
        <v>22</v>
      </c>
      <c r="H1863" s="3" t="s">
        <v>4084</v>
      </c>
      <c r="I1863" s="3" t="s">
        <v>4109</v>
      </c>
      <c r="J1863" s="3" t="s">
        <v>4255</v>
      </c>
      <c r="K1863" s="3" t="s">
        <v>22</v>
      </c>
      <c r="L1863" s="4">
        <v>0.13</v>
      </c>
      <c r="M1863" s="5">
        <v>0.15</v>
      </c>
      <c r="N1863" s="6">
        <v>0.14999999999999997</v>
      </c>
      <c r="O1863" s="6">
        <v>0.010000000000000037</v>
      </c>
      <c r="P1863" s="6">
        <v>0.14999999999999997</v>
      </c>
      <c r="Q1863" s="6">
        <v>0.14999999999999997</v>
      </c>
      <c r="R1863" s="6">
        <v>0.17600000000000002</v>
      </c>
    </row>
    <row r="1864" ht="15.75" customHeight="1">
      <c r="A1864" s="3">
        <v>3247.0</v>
      </c>
      <c r="B1864" s="3" t="s">
        <v>3933</v>
      </c>
      <c r="C1864" s="3" t="s">
        <v>3934</v>
      </c>
      <c r="D1864" s="3" t="s">
        <v>4081</v>
      </c>
      <c r="E1864" s="3" t="s">
        <v>4107</v>
      </c>
      <c r="F1864" s="3" t="s">
        <v>4256</v>
      </c>
      <c r="G1864" s="3" t="s">
        <v>22</v>
      </c>
      <c r="H1864" s="3" t="s">
        <v>4084</v>
      </c>
      <c r="I1864" s="3" t="s">
        <v>4109</v>
      </c>
      <c r="J1864" s="3" t="s">
        <v>4257</v>
      </c>
      <c r="K1864" s="3" t="s">
        <v>22</v>
      </c>
      <c r="L1864" s="4">
        <v>0.18</v>
      </c>
      <c r="M1864" s="5">
        <v>0.21</v>
      </c>
      <c r="N1864" s="6">
        <v>0.15</v>
      </c>
      <c r="O1864" s="6">
        <v>0.010000000000000009</v>
      </c>
      <c r="P1864" s="6">
        <v>0.15</v>
      </c>
      <c r="Q1864" s="6">
        <v>0.15</v>
      </c>
      <c r="R1864" s="6">
        <v>0.17600000000000002</v>
      </c>
    </row>
    <row r="1865" ht="15.75" customHeight="1">
      <c r="A1865" s="3">
        <v>3332.0</v>
      </c>
      <c r="B1865" s="3" t="s">
        <v>3933</v>
      </c>
      <c r="C1865" s="3" t="s">
        <v>3934</v>
      </c>
      <c r="D1865" s="3" t="s">
        <v>4081</v>
      </c>
      <c r="E1865" s="3" t="s">
        <v>4107</v>
      </c>
      <c r="F1865" s="3" t="s">
        <v>4258</v>
      </c>
      <c r="G1865" s="3" t="s">
        <v>22</v>
      </c>
      <c r="H1865" s="3" t="s">
        <v>4084</v>
      </c>
      <c r="I1865" s="3" t="s">
        <v>4109</v>
      </c>
      <c r="J1865" s="3" t="s">
        <v>4259</v>
      </c>
      <c r="K1865" s="3" t="s">
        <v>22</v>
      </c>
      <c r="L1865" s="4">
        <v>0.18</v>
      </c>
      <c r="M1865" s="5">
        <v>0.21</v>
      </c>
      <c r="N1865" s="6">
        <v>0.15</v>
      </c>
      <c r="O1865" s="6">
        <v>0.03</v>
      </c>
      <c r="P1865" s="6">
        <v>0.16999999999999998</v>
      </c>
      <c r="Q1865" s="6">
        <v>0.18</v>
      </c>
      <c r="R1865" s="6">
        <v>0.198</v>
      </c>
    </row>
    <row r="1866" ht="15.75" customHeight="1">
      <c r="A1866" s="3">
        <v>3367.0</v>
      </c>
      <c r="B1866" s="3" t="s">
        <v>3933</v>
      </c>
      <c r="C1866" s="3" t="s">
        <v>3934</v>
      </c>
      <c r="D1866" s="3" t="s">
        <v>4081</v>
      </c>
      <c r="E1866" s="3" t="s">
        <v>4107</v>
      </c>
      <c r="F1866" s="3" t="s">
        <v>4260</v>
      </c>
      <c r="G1866" s="3" t="s">
        <v>22</v>
      </c>
      <c r="H1866" s="3" t="s">
        <v>4084</v>
      </c>
      <c r="I1866" s="3" t="s">
        <v>4109</v>
      </c>
      <c r="J1866" s="3" t="s">
        <v>4261</v>
      </c>
      <c r="K1866" s="3" t="s">
        <v>22</v>
      </c>
      <c r="L1866" s="4">
        <v>0.14</v>
      </c>
      <c r="M1866" s="5">
        <v>0.16</v>
      </c>
      <c r="N1866" s="6">
        <v>0.14999999999999997</v>
      </c>
      <c r="O1866" s="6">
        <v>0.030000000000000027</v>
      </c>
      <c r="P1866" s="6">
        <v>0.16999999999999998</v>
      </c>
      <c r="Q1866" s="6">
        <v>0.18</v>
      </c>
      <c r="R1866" s="6">
        <v>0.198</v>
      </c>
    </row>
    <row r="1867" ht="15.75" customHeight="1">
      <c r="A1867" s="3">
        <v>3500.0</v>
      </c>
      <c r="B1867" s="3" t="s">
        <v>3933</v>
      </c>
      <c r="C1867" s="3" t="s">
        <v>3934</v>
      </c>
      <c r="D1867" s="3" t="s">
        <v>4081</v>
      </c>
      <c r="E1867" s="3" t="s">
        <v>4091</v>
      </c>
      <c r="F1867" s="3" t="s">
        <v>4262</v>
      </c>
      <c r="G1867" s="3" t="s">
        <v>22</v>
      </c>
      <c r="H1867" s="3" t="s">
        <v>4084</v>
      </c>
      <c r="I1867" s="3" t="s">
        <v>4093</v>
      </c>
      <c r="J1867" s="3" t="s">
        <v>4263</v>
      </c>
      <c r="K1867" s="3" t="s">
        <v>22</v>
      </c>
      <c r="L1867" s="4">
        <v>0.22</v>
      </c>
      <c r="M1867" s="5">
        <v>0.23</v>
      </c>
      <c r="N1867" s="6">
        <v>0.15</v>
      </c>
      <c r="O1867" s="6">
        <v>0.03</v>
      </c>
      <c r="P1867" s="6">
        <v>0.16999999999999998</v>
      </c>
      <c r="Q1867" s="6">
        <v>0.18</v>
      </c>
      <c r="R1867" s="6">
        <v>0.198</v>
      </c>
    </row>
    <row r="1868" ht="15.75" customHeight="1">
      <c r="A1868" s="3">
        <v>3530.0</v>
      </c>
      <c r="B1868" s="3" t="s">
        <v>3933</v>
      </c>
      <c r="C1868" s="3" t="s">
        <v>3934</v>
      </c>
      <c r="D1868" s="3" t="s">
        <v>4081</v>
      </c>
      <c r="E1868" s="3" t="s">
        <v>4087</v>
      </c>
      <c r="F1868" s="3" t="s">
        <v>4264</v>
      </c>
      <c r="G1868" s="3" t="s">
        <v>22</v>
      </c>
      <c r="H1868" s="3" t="s">
        <v>4084</v>
      </c>
      <c r="I1868" s="3" t="s">
        <v>4089</v>
      </c>
      <c r="J1868" s="3" t="s">
        <v>4265</v>
      </c>
      <c r="K1868" s="3" t="s">
        <v>22</v>
      </c>
      <c r="L1868" s="4">
        <v>0.2</v>
      </c>
      <c r="M1868" s="5">
        <v>0.23</v>
      </c>
      <c r="N1868" s="6">
        <v>0.14999999999999997</v>
      </c>
      <c r="O1868" s="6">
        <v>0.010000000000000037</v>
      </c>
      <c r="P1868" s="6">
        <v>0.14999999999999997</v>
      </c>
      <c r="Q1868" s="6">
        <v>0.14999999999999997</v>
      </c>
      <c r="R1868" s="6">
        <v>0.17600000000000002</v>
      </c>
    </row>
    <row r="1869" ht="15.75" customHeight="1">
      <c r="A1869" s="3">
        <v>3531.0</v>
      </c>
      <c r="B1869" s="3" t="s">
        <v>3933</v>
      </c>
      <c r="C1869" s="3" t="s">
        <v>3934</v>
      </c>
      <c r="D1869" s="3" t="s">
        <v>4081</v>
      </c>
      <c r="E1869" s="3" t="s">
        <v>4087</v>
      </c>
      <c r="F1869" s="3" t="s">
        <v>4266</v>
      </c>
      <c r="G1869" s="3" t="s">
        <v>22</v>
      </c>
      <c r="H1869" s="3" t="s">
        <v>4084</v>
      </c>
      <c r="I1869" s="3" t="s">
        <v>4089</v>
      </c>
      <c r="J1869" s="3" t="s">
        <v>4267</v>
      </c>
      <c r="K1869" s="3" t="s">
        <v>22</v>
      </c>
      <c r="L1869" s="4">
        <v>0.2</v>
      </c>
      <c r="M1869" s="5">
        <v>0.23</v>
      </c>
      <c r="N1869" s="6">
        <v>0.15</v>
      </c>
      <c r="O1869" s="6">
        <v>0.03</v>
      </c>
      <c r="P1869" s="6">
        <v>0.16999999999999998</v>
      </c>
      <c r="Q1869" s="6">
        <v>0.18</v>
      </c>
      <c r="R1869" s="6">
        <v>0.198</v>
      </c>
    </row>
    <row r="1870" ht="15.75" customHeight="1">
      <c r="A1870" s="3">
        <v>3532.0</v>
      </c>
      <c r="B1870" s="3" t="s">
        <v>3933</v>
      </c>
      <c r="C1870" s="3" t="s">
        <v>3934</v>
      </c>
      <c r="D1870" s="3" t="s">
        <v>4081</v>
      </c>
      <c r="E1870" s="3" t="s">
        <v>4118</v>
      </c>
      <c r="F1870" s="3" t="s">
        <v>4268</v>
      </c>
      <c r="G1870" s="3" t="s">
        <v>22</v>
      </c>
      <c r="H1870" s="3" t="s">
        <v>4084</v>
      </c>
      <c r="I1870" s="3" t="s">
        <v>4120</v>
      </c>
      <c r="J1870" s="3" t="s">
        <v>4269</v>
      </c>
      <c r="K1870" s="3" t="s">
        <v>22</v>
      </c>
      <c r="L1870" s="4">
        <v>0.18</v>
      </c>
      <c r="M1870" s="5">
        <v>0.21</v>
      </c>
      <c r="N1870" s="6">
        <v>0.15</v>
      </c>
      <c r="O1870" s="6">
        <v>0.03</v>
      </c>
      <c r="P1870" s="6">
        <v>0.16999999999999998</v>
      </c>
      <c r="Q1870" s="6">
        <v>0.18</v>
      </c>
      <c r="R1870" s="6">
        <v>0.198</v>
      </c>
    </row>
    <row r="1871" ht="15.75" customHeight="1">
      <c r="A1871" s="3">
        <v>3533.0</v>
      </c>
      <c r="B1871" s="3" t="s">
        <v>3933</v>
      </c>
      <c r="C1871" s="3" t="s">
        <v>3934</v>
      </c>
      <c r="D1871" s="3" t="s">
        <v>4081</v>
      </c>
      <c r="E1871" s="3" t="s">
        <v>4091</v>
      </c>
      <c r="F1871" s="3" t="s">
        <v>4270</v>
      </c>
      <c r="G1871" s="3" t="s">
        <v>22</v>
      </c>
      <c r="H1871" s="3" t="s">
        <v>4084</v>
      </c>
      <c r="I1871" s="3" t="s">
        <v>4093</v>
      </c>
      <c r="J1871" s="3" t="s">
        <v>4271</v>
      </c>
      <c r="K1871" s="3" t="s">
        <v>22</v>
      </c>
      <c r="L1871" s="4">
        <v>0.18</v>
      </c>
      <c r="M1871" s="5">
        <v>0.21</v>
      </c>
      <c r="N1871" s="6">
        <v>0.15</v>
      </c>
      <c r="O1871" s="6">
        <v>0.03</v>
      </c>
      <c r="P1871" s="6">
        <v>0.16999999999999998</v>
      </c>
      <c r="Q1871" s="6">
        <v>0.18</v>
      </c>
      <c r="R1871" s="6">
        <v>0.198</v>
      </c>
    </row>
    <row r="1872" ht="15.75" customHeight="1">
      <c r="A1872" s="3">
        <v>3534.0</v>
      </c>
      <c r="B1872" s="3" t="s">
        <v>3933</v>
      </c>
      <c r="C1872" s="3" t="s">
        <v>3934</v>
      </c>
      <c r="D1872" s="3" t="s">
        <v>4081</v>
      </c>
      <c r="E1872" s="3" t="s">
        <v>4091</v>
      </c>
      <c r="F1872" s="3" t="s">
        <v>4272</v>
      </c>
      <c r="G1872" s="3" t="s">
        <v>22</v>
      </c>
      <c r="H1872" s="3" t="s">
        <v>4084</v>
      </c>
      <c r="I1872" s="3" t="s">
        <v>4093</v>
      </c>
      <c r="J1872" s="3" t="s">
        <v>4273</v>
      </c>
      <c r="K1872" s="3" t="s">
        <v>22</v>
      </c>
      <c r="L1872" s="4">
        <v>0.18</v>
      </c>
      <c r="M1872" s="5">
        <v>0.21</v>
      </c>
      <c r="N1872" s="6">
        <v>0.15</v>
      </c>
      <c r="O1872" s="6">
        <v>0.05000000000000002</v>
      </c>
      <c r="P1872" s="6">
        <v>0.19</v>
      </c>
      <c r="Q1872" s="6">
        <v>0.2</v>
      </c>
      <c r="R1872" s="6">
        <v>0.22000000000000003</v>
      </c>
    </row>
    <row r="1873" ht="15.75" customHeight="1">
      <c r="A1873" s="3">
        <v>3535.0</v>
      </c>
      <c r="B1873" s="3" t="s">
        <v>3933</v>
      </c>
      <c r="C1873" s="3" t="s">
        <v>3934</v>
      </c>
      <c r="D1873" s="3" t="s">
        <v>4081</v>
      </c>
      <c r="E1873" s="3" t="s">
        <v>4107</v>
      </c>
      <c r="F1873" s="3" t="s">
        <v>4274</v>
      </c>
      <c r="G1873" s="3" t="s">
        <v>22</v>
      </c>
      <c r="H1873" s="3" t="s">
        <v>4084</v>
      </c>
      <c r="I1873" s="3" t="s">
        <v>4109</v>
      </c>
      <c r="J1873" s="3" t="s">
        <v>4275</v>
      </c>
      <c r="K1873" s="3" t="s">
        <v>22</v>
      </c>
      <c r="L1873" s="4">
        <v>0.18</v>
      </c>
      <c r="M1873" s="5">
        <v>0.21</v>
      </c>
      <c r="N1873" s="6">
        <v>0.14999999999999997</v>
      </c>
      <c r="O1873" s="6" t="s">
        <v>27</v>
      </c>
      <c r="P1873" s="6">
        <v>0.14999999999999997</v>
      </c>
      <c r="Q1873" s="6">
        <v>0.14999999999999997</v>
      </c>
      <c r="R1873" s="6">
        <v>0.14999999999999997</v>
      </c>
    </row>
    <row r="1874" ht="15.75" customHeight="1">
      <c r="A1874" s="3">
        <v>801.0</v>
      </c>
      <c r="B1874" s="3" t="s">
        <v>3933</v>
      </c>
      <c r="C1874" s="3" t="s">
        <v>4276</v>
      </c>
      <c r="D1874" s="3" t="s">
        <v>4276</v>
      </c>
      <c r="E1874" s="3" t="s">
        <v>4277</v>
      </c>
      <c r="F1874" s="3" t="s">
        <v>22</v>
      </c>
      <c r="G1874" s="3" t="s">
        <v>22</v>
      </c>
      <c r="H1874" s="3" t="s">
        <v>4278</v>
      </c>
      <c r="I1874" s="3" t="s">
        <v>4279</v>
      </c>
      <c r="J1874" s="3" t="s">
        <v>22</v>
      </c>
      <c r="K1874" s="3" t="s">
        <v>22</v>
      </c>
      <c r="L1874" s="4">
        <v>0.18</v>
      </c>
      <c r="M1874" s="5">
        <v>0.21</v>
      </c>
      <c r="N1874" s="6">
        <v>0.15</v>
      </c>
      <c r="O1874" s="6">
        <v>0.010000000000000009</v>
      </c>
      <c r="P1874" s="6">
        <v>0.15</v>
      </c>
      <c r="Q1874" s="6">
        <v>0.15</v>
      </c>
      <c r="R1874" s="6">
        <v>0.17600000000000002</v>
      </c>
    </row>
    <row r="1875" ht="15.75" customHeight="1">
      <c r="A1875" s="3">
        <v>802.0</v>
      </c>
      <c r="B1875" s="3" t="s">
        <v>3933</v>
      </c>
      <c r="C1875" s="3" t="s">
        <v>4276</v>
      </c>
      <c r="D1875" s="3" t="s">
        <v>4276</v>
      </c>
      <c r="E1875" s="3" t="s">
        <v>4280</v>
      </c>
      <c r="F1875" s="3" t="s">
        <v>4281</v>
      </c>
      <c r="G1875" s="3" t="s">
        <v>22</v>
      </c>
      <c r="H1875" s="3" t="s">
        <v>4278</v>
      </c>
      <c r="I1875" s="3" t="s">
        <v>4282</v>
      </c>
      <c r="J1875" s="3" t="s">
        <v>4283</v>
      </c>
      <c r="K1875" s="3" t="s">
        <v>22</v>
      </c>
      <c r="L1875" s="4">
        <v>0.14</v>
      </c>
      <c r="M1875" s="5">
        <v>0.16</v>
      </c>
      <c r="N1875" s="6">
        <v>0.15</v>
      </c>
      <c r="O1875" s="6">
        <v>0.010000000000000009</v>
      </c>
      <c r="P1875" s="6">
        <v>0.15</v>
      </c>
      <c r="Q1875" s="6">
        <v>0.15</v>
      </c>
      <c r="R1875" s="6">
        <v>0.17600000000000002</v>
      </c>
    </row>
    <row r="1876" ht="15.75" customHeight="1">
      <c r="A1876" s="3">
        <v>803.0</v>
      </c>
      <c r="B1876" s="3" t="s">
        <v>3933</v>
      </c>
      <c r="C1876" s="3" t="s">
        <v>4276</v>
      </c>
      <c r="D1876" s="3" t="s">
        <v>4276</v>
      </c>
      <c r="E1876" s="3" t="s">
        <v>4280</v>
      </c>
      <c r="F1876" s="3" t="s">
        <v>4284</v>
      </c>
      <c r="G1876" s="3" t="s">
        <v>22</v>
      </c>
      <c r="H1876" s="3" t="s">
        <v>4278</v>
      </c>
      <c r="I1876" s="3" t="s">
        <v>4282</v>
      </c>
      <c r="J1876" s="3" t="s">
        <v>4285</v>
      </c>
      <c r="K1876" s="3" t="s">
        <v>22</v>
      </c>
      <c r="L1876" s="4">
        <v>0.16</v>
      </c>
      <c r="M1876" s="5">
        <v>0.18</v>
      </c>
      <c r="N1876" s="6">
        <v>0.15</v>
      </c>
      <c r="O1876" s="6">
        <v>0.010000000000000009</v>
      </c>
      <c r="P1876" s="6">
        <v>0.15</v>
      </c>
      <c r="Q1876" s="6">
        <v>0.15</v>
      </c>
      <c r="R1876" s="6">
        <v>0.17600000000000002</v>
      </c>
    </row>
    <row r="1877" ht="15.75" customHeight="1">
      <c r="A1877" s="3">
        <v>805.0</v>
      </c>
      <c r="B1877" s="3" t="s">
        <v>3933</v>
      </c>
      <c r="C1877" s="3" t="s">
        <v>4276</v>
      </c>
      <c r="D1877" s="3" t="s">
        <v>4276</v>
      </c>
      <c r="E1877" s="3" t="s">
        <v>4286</v>
      </c>
      <c r="F1877" s="3" t="s">
        <v>4287</v>
      </c>
      <c r="G1877" s="3" t="s">
        <v>22</v>
      </c>
      <c r="H1877" s="3" t="s">
        <v>4278</v>
      </c>
      <c r="I1877" s="3" t="s">
        <v>4288</v>
      </c>
      <c r="J1877" s="3" t="s">
        <v>4289</v>
      </c>
      <c r="K1877" s="3" t="s">
        <v>22</v>
      </c>
      <c r="L1877" s="4">
        <v>0.16</v>
      </c>
      <c r="M1877" s="5">
        <v>0.18</v>
      </c>
      <c r="N1877" s="6">
        <v>0.15</v>
      </c>
      <c r="O1877" s="6">
        <v>0.03</v>
      </c>
      <c r="P1877" s="6">
        <v>0.16999999999999998</v>
      </c>
      <c r="Q1877" s="6">
        <v>0.18</v>
      </c>
      <c r="R1877" s="6">
        <v>0.198</v>
      </c>
    </row>
    <row r="1878" ht="15.75" customHeight="1">
      <c r="A1878" s="3">
        <v>806.0</v>
      </c>
      <c r="B1878" s="3" t="s">
        <v>3933</v>
      </c>
      <c r="C1878" s="3" t="s">
        <v>4276</v>
      </c>
      <c r="D1878" s="3" t="s">
        <v>4276</v>
      </c>
      <c r="E1878" s="3" t="s">
        <v>4290</v>
      </c>
      <c r="F1878" s="3" t="s">
        <v>4291</v>
      </c>
      <c r="G1878" s="3" t="s">
        <v>22</v>
      </c>
      <c r="H1878" s="3" t="s">
        <v>4278</v>
      </c>
      <c r="I1878" s="3" t="s">
        <v>4292</v>
      </c>
      <c r="J1878" s="3" t="s">
        <v>4293</v>
      </c>
      <c r="K1878" s="3" t="s">
        <v>22</v>
      </c>
      <c r="L1878" s="4">
        <v>0.18</v>
      </c>
      <c r="M1878" s="5">
        <v>0.21</v>
      </c>
      <c r="N1878" s="6">
        <v>0.15</v>
      </c>
      <c r="O1878" s="6">
        <v>0.010000000000000009</v>
      </c>
      <c r="P1878" s="6">
        <v>0.15</v>
      </c>
      <c r="Q1878" s="6">
        <v>0.15</v>
      </c>
      <c r="R1878" s="6">
        <v>0.17600000000000002</v>
      </c>
    </row>
    <row r="1879" ht="15.75" customHeight="1">
      <c r="A1879" s="3">
        <v>807.0</v>
      </c>
      <c r="B1879" s="3" t="s">
        <v>3933</v>
      </c>
      <c r="C1879" s="3" t="s">
        <v>4276</v>
      </c>
      <c r="D1879" s="3" t="s">
        <v>4276</v>
      </c>
      <c r="E1879" s="3" t="s">
        <v>4294</v>
      </c>
      <c r="F1879" s="3" t="s">
        <v>4295</v>
      </c>
      <c r="G1879" s="3" t="s">
        <v>22</v>
      </c>
      <c r="H1879" s="3" t="s">
        <v>4278</v>
      </c>
      <c r="I1879" s="3" t="s">
        <v>4296</v>
      </c>
      <c r="J1879" s="3" t="s">
        <v>4297</v>
      </c>
      <c r="K1879" s="3" t="s">
        <v>22</v>
      </c>
      <c r="L1879" s="4">
        <v>0.16</v>
      </c>
      <c r="M1879" s="5">
        <v>0.18</v>
      </c>
      <c r="N1879" s="6">
        <v>0.14999999999999997</v>
      </c>
      <c r="O1879" s="6">
        <v>0.010000000000000037</v>
      </c>
      <c r="P1879" s="6">
        <v>0.14999999999999997</v>
      </c>
      <c r="Q1879" s="6">
        <v>0.14999999999999997</v>
      </c>
      <c r="R1879" s="6">
        <v>0.17600000000000002</v>
      </c>
    </row>
    <row r="1880" ht="15.75" customHeight="1">
      <c r="A1880" s="3">
        <v>812.0</v>
      </c>
      <c r="B1880" s="3" t="s">
        <v>3933</v>
      </c>
      <c r="C1880" s="3" t="s">
        <v>4276</v>
      </c>
      <c r="D1880" s="3" t="s">
        <v>4276</v>
      </c>
      <c r="E1880" s="3" t="s">
        <v>4298</v>
      </c>
      <c r="F1880" s="3" t="s">
        <v>4299</v>
      </c>
      <c r="G1880" s="3" t="s">
        <v>22</v>
      </c>
      <c r="H1880" s="3" t="s">
        <v>4278</v>
      </c>
      <c r="I1880" s="3" t="s">
        <v>4300</v>
      </c>
      <c r="J1880" s="3" t="s">
        <v>4301</v>
      </c>
      <c r="K1880" s="3" t="s">
        <v>22</v>
      </c>
      <c r="L1880" s="4">
        <v>0.16</v>
      </c>
      <c r="M1880" s="5">
        <v>0.18</v>
      </c>
      <c r="N1880" s="6">
        <v>0.15</v>
      </c>
      <c r="O1880" s="6" t="s">
        <v>27</v>
      </c>
      <c r="P1880" s="6">
        <v>0.15</v>
      </c>
      <c r="Q1880" s="6">
        <v>0.15</v>
      </c>
      <c r="R1880" s="6">
        <v>0.15</v>
      </c>
    </row>
    <row r="1881" ht="15.75" customHeight="1">
      <c r="A1881" s="3">
        <v>813.0</v>
      </c>
      <c r="B1881" s="3" t="s">
        <v>3933</v>
      </c>
      <c r="C1881" s="3" t="s">
        <v>4276</v>
      </c>
      <c r="D1881" s="3" t="s">
        <v>4276</v>
      </c>
      <c r="E1881" s="3" t="s">
        <v>4298</v>
      </c>
      <c r="F1881" s="3" t="s">
        <v>4302</v>
      </c>
      <c r="G1881" s="3" t="s">
        <v>22</v>
      </c>
      <c r="H1881" s="3" t="s">
        <v>4278</v>
      </c>
      <c r="I1881" s="3" t="s">
        <v>4300</v>
      </c>
      <c r="J1881" s="3" t="s">
        <v>4303</v>
      </c>
      <c r="K1881" s="3" t="s">
        <v>22</v>
      </c>
      <c r="L1881" s="4">
        <v>0.16</v>
      </c>
      <c r="M1881" s="5">
        <v>0.18</v>
      </c>
      <c r="N1881" s="6">
        <v>0.15</v>
      </c>
      <c r="O1881" s="6">
        <v>0.03</v>
      </c>
      <c r="P1881" s="6">
        <v>0.16999999999999998</v>
      </c>
      <c r="Q1881" s="6">
        <v>0.18</v>
      </c>
      <c r="R1881" s="6">
        <v>0.198</v>
      </c>
    </row>
    <row r="1882" ht="15.75" customHeight="1">
      <c r="A1882" s="3">
        <v>815.0</v>
      </c>
      <c r="B1882" s="3" t="s">
        <v>3933</v>
      </c>
      <c r="C1882" s="3" t="s">
        <v>4276</v>
      </c>
      <c r="D1882" s="3" t="s">
        <v>4276</v>
      </c>
      <c r="E1882" s="3" t="s">
        <v>4286</v>
      </c>
      <c r="F1882" s="3" t="s">
        <v>4304</v>
      </c>
      <c r="G1882" s="3" t="s">
        <v>22</v>
      </c>
      <c r="H1882" s="3" t="s">
        <v>4278</v>
      </c>
      <c r="I1882" s="3" t="s">
        <v>4288</v>
      </c>
      <c r="J1882" s="3" t="s">
        <v>4305</v>
      </c>
      <c r="K1882" s="3" t="s">
        <v>22</v>
      </c>
      <c r="L1882" s="4">
        <v>0.16</v>
      </c>
      <c r="M1882" s="5">
        <v>0.18</v>
      </c>
      <c r="N1882" s="6">
        <v>0.13844117647058815</v>
      </c>
      <c r="O1882" s="6">
        <v>0.04155882352941184</v>
      </c>
      <c r="P1882" s="6">
        <v>0.16999999999999998</v>
      </c>
      <c r="Q1882" s="6">
        <v>0.18</v>
      </c>
      <c r="R1882" s="6">
        <v>0.198</v>
      </c>
    </row>
    <row r="1883" ht="15.75" customHeight="1">
      <c r="A1883" s="3">
        <v>816.0</v>
      </c>
      <c r="B1883" s="3" t="s">
        <v>3933</v>
      </c>
      <c r="C1883" s="3" t="s">
        <v>4276</v>
      </c>
      <c r="D1883" s="3" t="s">
        <v>4276</v>
      </c>
      <c r="E1883" s="3" t="s">
        <v>4286</v>
      </c>
      <c r="F1883" s="3" t="s">
        <v>4306</v>
      </c>
      <c r="G1883" s="3" t="s">
        <v>22</v>
      </c>
      <c r="H1883" s="3" t="s">
        <v>4278</v>
      </c>
      <c r="I1883" s="3" t="s">
        <v>4288</v>
      </c>
      <c r="J1883" s="3" t="s">
        <v>4306</v>
      </c>
      <c r="K1883" s="3" t="s">
        <v>22</v>
      </c>
      <c r="L1883" s="4">
        <v>0.16</v>
      </c>
      <c r="M1883" s="5">
        <v>0.18</v>
      </c>
      <c r="N1883" s="6">
        <v>0.15</v>
      </c>
      <c r="O1883" s="6">
        <v>0.010000000000000009</v>
      </c>
      <c r="P1883" s="6">
        <v>0.15</v>
      </c>
      <c r="Q1883" s="6">
        <v>0.15</v>
      </c>
      <c r="R1883" s="6">
        <v>0.17600000000000002</v>
      </c>
    </row>
    <row r="1884" ht="15.75" customHeight="1">
      <c r="A1884" s="3">
        <v>818.0</v>
      </c>
      <c r="B1884" s="3" t="s">
        <v>3933</v>
      </c>
      <c r="C1884" s="3" t="s">
        <v>4276</v>
      </c>
      <c r="D1884" s="3" t="s">
        <v>4276</v>
      </c>
      <c r="E1884" s="3" t="s">
        <v>4294</v>
      </c>
      <c r="F1884" s="3" t="s">
        <v>4307</v>
      </c>
      <c r="G1884" s="3" t="s">
        <v>22</v>
      </c>
      <c r="H1884" s="3" t="s">
        <v>4278</v>
      </c>
      <c r="I1884" s="3" t="s">
        <v>4296</v>
      </c>
      <c r="J1884" s="3" t="s">
        <v>4308</v>
      </c>
      <c r="K1884" s="3" t="s">
        <v>22</v>
      </c>
      <c r="L1884" s="4">
        <v>0.16</v>
      </c>
      <c r="M1884" s="5">
        <v>0.18</v>
      </c>
      <c r="N1884" s="6">
        <v>0.15</v>
      </c>
      <c r="O1884" s="6">
        <v>0.010000000000000009</v>
      </c>
      <c r="P1884" s="6">
        <v>0.15</v>
      </c>
      <c r="Q1884" s="6">
        <v>0.15</v>
      </c>
      <c r="R1884" s="6">
        <v>0.17600000000000002</v>
      </c>
    </row>
    <row r="1885" ht="15.75" customHeight="1">
      <c r="A1885" s="3">
        <v>819.0</v>
      </c>
      <c r="B1885" s="3" t="s">
        <v>3933</v>
      </c>
      <c r="C1885" s="3" t="s">
        <v>4276</v>
      </c>
      <c r="D1885" s="3" t="s">
        <v>4276</v>
      </c>
      <c r="E1885" s="3" t="s">
        <v>4294</v>
      </c>
      <c r="F1885" s="3" t="s">
        <v>4309</v>
      </c>
      <c r="G1885" s="3" t="s">
        <v>22</v>
      </c>
      <c r="H1885" s="3" t="s">
        <v>4278</v>
      </c>
      <c r="I1885" s="3" t="s">
        <v>4296</v>
      </c>
      <c r="J1885" s="3" t="s">
        <v>4310</v>
      </c>
      <c r="K1885" s="3" t="s">
        <v>22</v>
      </c>
      <c r="L1885" s="4">
        <v>0.16</v>
      </c>
      <c r="M1885" s="5">
        <v>0.18</v>
      </c>
      <c r="N1885" s="6">
        <v>0.15</v>
      </c>
      <c r="O1885" s="6">
        <v>0.010000000000000009</v>
      </c>
      <c r="P1885" s="6">
        <v>0.15</v>
      </c>
      <c r="Q1885" s="6">
        <v>0.15</v>
      </c>
      <c r="R1885" s="6">
        <v>0.17600000000000002</v>
      </c>
    </row>
    <row r="1886" ht="15.75" customHeight="1">
      <c r="A1886" s="3">
        <v>820.0</v>
      </c>
      <c r="B1886" s="3" t="s">
        <v>3933</v>
      </c>
      <c r="C1886" s="3" t="s">
        <v>4276</v>
      </c>
      <c r="D1886" s="3" t="s">
        <v>4276</v>
      </c>
      <c r="E1886" s="3" t="s">
        <v>4294</v>
      </c>
      <c r="F1886" s="3" t="s">
        <v>4311</v>
      </c>
      <c r="G1886" s="3" t="s">
        <v>22</v>
      </c>
      <c r="H1886" s="3" t="s">
        <v>4278</v>
      </c>
      <c r="I1886" s="3" t="s">
        <v>4296</v>
      </c>
      <c r="J1886" s="3" t="s">
        <v>4312</v>
      </c>
      <c r="K1886" s="3" t="s">
        <v>22</v>
      </c>
      <c r="L1886" s="4">
        <v>0.16</v>
      </c>
      <c r="M1886" s="5">
        <v>0.18</v>
      </c>
      <c r="N1886" s="6">
        <v>0.15</v>
      </c>
      <c r="O1886" s="6">
        <v>0.010000000000000009</v>
      </c>
      <c r="P1886" s="6">
        <v>0.15</v>
      </c>
      <c r="Q1886" s="6">
        <v>0.15</v>
      </c>
      <c r="R1886" s="6">
        <v>0.17600000000000002</v>
      </c>
    </row>
    <row r="1887" ht="15.75" customHeight="1">
      <c r="A1887" s="3">
        <v>824.0</v>
      </c>
      <c r="B1887" s="3" t="s">
        <v>3933</v>
      </c>
      <c r="C1887" s="3" t="s">
        <v>4276</v>
      </c>
      <c r="D1887" s="3" t="s">
        <v>4276</v>
      </c>
      <c r="E1887" s="3" t="s">
        <v>4313</v>
      </c>
      <c r="F1887" s="3" t="s">
        <v>4314</v>
      </c>
      <c r="G1887" s="3" t="s">
        <v>22</v>
      </c>
      <c r="H1887" s="3" t="s">
        <v>4278</v>
      </c>
      <c r="I1887" s="3" t="s">
        <v>4315</v>
      </c>
      <c r="J1887" s="3" t="s">
        <v>4316</v>
      </c>
      <c r="K1887" s="3" t="s">
        <v>22</v>
      </c>
      <c r="L1887" s="4">
        <v>0.18</v>
      </c>
      <c r="M1887" s="5">
        <v>0.21</v>
      </c>
      <c r="N1887" s="6">
        <v>0.15</v>
      </c>
      <c r="O1887" s="6">
        <v>0.010000000000000009</v>
      </c>
      <c r="P1887" s="6">
        <v>0.15</v>
      </c>
      <c r="Q1887" s="6">
        <v>0.15</v>
      </c>
      <c r="R1887" s="6">
        <v>0.17600000000000002</v>
      </c>
    </row>
    <row r="1888" ht="15.75" customHeight="1">
      <c r="A1888" s="3">
        <v>825.0</v>
      </c>
      <c r="B1888" s="3" t="s">
        <v>3933</v>
      </c>
      <c r="C1888" s="3" t="s">
        <v>4276</v>
      </c>
      <c r="D1888" s="3" t="s">
        <v>4276</v>
      </c>
      <c r="E1888" s="3" t="s">
        <v>4298</v>
      </c>
      <c r="F1888" s="3" t="s">
        <v>4317</v>
      </c>
      <c r="G1888" s="3" t="s">
        <v>22</v>
      </c>
      <c r="H1888" s="3" t="s">
        <v>4278</v>
      </c>
      <c r="I1888" s="3" t="s">
        <v>4300</v>
      </c>
      <c r="J1888" s="3" t="s">
        <v>4318</v>
      </c>
      <c r="K1888" s="3" t="s">
        <v>22</v>
      </c>
      <c r="L1888" s="4">
        <v>0.16</v>
      </c>
      <c r="M1888" s="5">
        <v>0.18</v>
      </c>
      <c r="N1888" s="6">
        <v>0.15</v>
      </c>
      <c r="O1888" s="6">
        <v>0.010000000000000009</v>
      </c>
      <c r="P1888" s="6">
        <v>0.15</v>
      </c>
      <c r="Q1888" s="6">
        <v>0.15</v>
      </c>
      <c r="R1888" s="6">
        <v>0.17600000000000002</v>
      </c>
    </row>
    <row r="1889" ht="15.75" customHeight="1">
      <c r="A1889" s="3">
        <v>826.0</v>
      </c>
      <c r="B1889" s="3" t="s">
        <v>3933</v>
      </c>
      <c r="C1889" s="3" t="s">
        <v>4276</v>
      </c>
      <c r="D1889" s="3" t="s">
        <v>4276</v>
      </c>
      <c r="E1889" s="3" t="s">
        <v>4313</v>
      </c>
      <c r="F1889" s="3" t="s">
        <v>4319</v>
      </c>
      <c r="G1889" s="3" t="s">
        <v>22</v>
      </c>
      <c r="H1889" s="3" t="s">
        <v>4278</v>
      </c>
      <c r="I1889" s="3" t="s">
        <v>4315</v>
      </c>
      <c r="J1889" s="3" t="s">
        <v>4320</v>
      </c>
      <c r="K1889" s="3" t="s">
        <v>22</v>
      </c>
      <c r="L1889" s="4">
        <v>0.18</v>
      </c>
      <c r="M1889" s="5">
        <v>0.21</v>
      </c>
      <c r="N1889" s="6">
        <v>0.15</v>
      </c>
      <c r="O1889" s="6">
        <v>0.010000000000000009</v>
      </c>
      <c r="P1889" s="6">
        <v>0.15</v>
      </c>
      <c r="Q1889" s="6">
        <v>0.15</v>
      </c>
      <c r="R1889" s="6">
        <v>0.17600000000000002</v>
      </c>
    </row>
    <row r="1890" ht="15.75" customHeight="1">
      <c r="A1890" s="3">
        <v>827.0</v>
      </c>
      <c r="B1890" s="3" t="s">
        <v>3933</v>
      </c>
      <c r="C1890" s="3" t="s">
        <v>4276</v>
      </c>
      <c r="D1890" s="3" t="s">
        <v>4276</v>
      </c>
      <c r="E1890" s="3" t="s">
        <v>4313</v>
      </c>
      <c r="F1890" s="3" t="s">
        <v>4321</v>
      </c>
      <c r="G1890" s="3" t="s">
        <v>22</v>
      </c>
      <c r="H1890" s="3" t="s">
        <v>4278</v>
      </c>
      <c r="I1890" s="3" t="s">
        <v>4315</v>
      </c>
      <c r="J1890" s="3" t="s">
        <v>4322</v>
      </c>
      <c r="K1890" s="3" t="s">
        <v>22</v>
      </c>
      <c r="L1890" s="4">
        <v>0.18</v>
      </c>
      <c r="M1890" s="5">
        <v>0.21</v>
      </c>
      <c r="N1890" s="6">
        <v>0.0</v>
      </c>
      <c r="O1890" s="6">
        <v>0.14</v>
      </c>
      <c r="P1890" s="6">
        <v>0.13</v>
      </c>
      <c r="Q1890" s="6">
        <v>0.14</v>
      </c>
      <c r="R1890" s="6">
        <v>0.15400000000000003</v>
      </c>
    </row>
    <row r="1891" ht="15.75" customHeight="1">
      <c r="A1891" s="3">
        <v>829.0</v>
      </c>
      <c r="B1891" s="3" t="s">
        <v>3933</v>
      </c>
      <c r="C1891" s="3" t="s">
        <v>4276</v>
      </c>
      <c r="D1891" s="3" t="s">
        <v>4276</v>
      </c>
      <c r="E1891" s="3" t="s">
        <v>4323</v>
      </c>
      <c r="F1891" s="3" t="s">
        <v>4324</v>
      </c>
      <c r="G1891" s="3" t="s">
        <v>22</v>
      </c>
      <c r="H1891" s="3" t="s">
        <v>4278</v>
      </c>
      <c r="I1891" s="3" t="s">
        <v>4325</v>
      </c>
      <c r="J1891" s="3" t="s">
        <v>4326</v>
      </c>
      <c r="K1891" s="3" t="s">
        <v>22</v>
      </c>
      <c r="L1891" s="4">
        <v>0.16</v>
      </c>
      <c r="M1891" s="5">
        <v>0.18</v>
      </c>
      <c r="N1891" s="6">
        <v>0.15</v>
      </c>
      <c r="O1891" s="6" t="s">
        <v>27</v>
      </c>
      <c r="P1891" s="6">
        <v>0.15</v>
      </c>
      <c r="Q1891" s="6">
        <v>0.15</v>
      </c>
      <c r="R1891" s="6">
        <v>0.15</v>
      </c>
    </row>
    <row r="1892" ht="15.75" customHeight="1">
      <c r="A1892" s="3">
        <v>831.0</v>
      </c>
      <c r="B1892" s="3" t="s">
        <v>3933</v>
      </c>
      <c r="C1892" s="3" t="s">
        <v>4276</v>
      </c>
      <c r="D1892" s="3" t="s">
        <v>4276</v>
      </c>
      <c r="E1892" s="3" t="s">
        <v>4323</v>
      </c>
      <c r="F1892" s="3" t="s">
        <v>4327</v>
      </c>
      <c r="G1892" s="3" t="s">
        <v>22</v>
      </c>
      <c r="H1892" s="3" t="s">
        <v>4278</v>
      </c>
      <c r="I1892" s="3" t="s">
        <v>4325</v>
      </c>
      <c r="J1892" s="3" t="s">
        <v>4328</v>
      </c>
      <c r="K1892" s="3" t="s">
        <v>22</v>
      </c>
      <c r="L1892" s="4">
        <v>0.16</v>
      </c>
      <c r="M1892" s="5">
        <v>0.18</v>
      </c>
      <c r="N1892" s="6">
        <v>0.15</v>
      </c>
      <c r="O1892" s="6" t="s">
        <v>27</v>
      </c>
      <c r="P1892" s="6">
        <v>0.15</v>
      </c>
      <c r="Q1892" s="6">
        <v>0.15</v>
      </c>
      <c r="R1892" s="6">
        <v>0.15</v>
      </c>
    </row>
    <row r="1893" ht="15.75" customHeight="1">
      <c r="A1893" s="3">
        <v>834.0</v>
      </c>
      <c r="B1893" s="3" t="s">
        <v>3933</v>
      </c>
      <c r="C1893" s="3" t="s">
        <v>4276</v>
      </c>
      <c r="D1893" s="3" t="s">
        <v>4276</v>
      </c>
      <c r="E1893" s="3" t="s">
        <v>4298</v>
      </c>
      <c r="F1893" s="3" t="s">
        <v>4329</v>
      </c>
      <c r="G1893" s="3" t="s">
        <v>22</v>
      </c>
      <c r="H1893" s="3" t="s">
        <v>4278</v>
      </c>
      <c r="I1893" s="3" t="s">
        <v>4300</v>
      </c>
      <c r="J1893" s="3" t="s">
        <v>4330</v>
      </c>
      <c r="K1893" s="3" t="s">
        <v>22</v>
      </c>
      <c r="L1893" s="4">
        <v>0.16</v>
      </c>
      <c r="M1893" s="5">
        <v>0.18</v>
      </c>
      <c r="N1893" s="6">
        <v>0.0</v>
      </c>
      <c r="O1893" s="6">
        <v>0.14</v>
      </c>
      <c r="P1893" s="6">
        <v>0.13</v>
      </c>
      <c r="Q1893" s="6">
        <v>0.14</v>
      </c>
      <c r="R1893" s="6">
        <v>0.15400000000000003</v>
      </c>
    </row>
    <row r="1894" ht="15.75" customHeight="1">
      <c r="A1894" s="3">
        <v>835.0</v>
      </c>
      <c r="B1894" s="3" t="s">
        <v>3933</v>
      </c>
      <c r="C1894" s="3" t="s">
        <v>4276</v>
      </c>
      <c r="D1894" s="3" t="s">
        <v>4276</v>
      </c>
      <c r="E1894" s="3" t="s">
        <v>4298</v>
      </c>
      <c r="F1894" s="3" t="s">
        <v>4331</v>
      </c>
      <c r="G1894" s="3" t="s">
        <v>22</v>
      </c>
      <c r="H1894" s="3" t="s">
        <v>4278</v>
      </c>
      <c r="I1894" s="3" t="s">
        <v>4300</v>
      </c>
      <c r="J1894" s="3" t="s">
        <v>4332</v>
      </c>
      <c r="K1894" s="3" t="s">
        <v>22</v>
      </c>
      <c r="L1894" s="4">
        <v>0.16</v>
      </c>
      <c r="M1894" s="5">
        <v>0.18</v>
      </c>
      <c r="N1894" s="6">
        <v>0.15</v>
      </c>
      <c r="O1894" s="6" t="s">
        <v>27</v>
      </c>
      <c r="P1894" s="6">
        <v>0.15</v>
      </c>
      <c r="Q1894" s="6">
        <v>0.15</v>
      </c>
      <c r="R1894" s="6">
        <v>0.15</v>
      </c>
    </row>
    <row r="1895" ht="15.75" customHeight="1">
      <c r="A1895" s="3">
        <v>836.0</v>
      </c>
      <c r="B1895" s="3" t="s">
        <v>3933</v>
      </c>
      <c r="C1895" s="3" t="s">
        <v>4276</v>
      </c>
      <c r="D1895" s="3" t="s">
        <v>4276</v>
      </c>
      <c r="E1895" s="3" t="s">
        <v>4298</v>
      </c>
      <c r="F1895" s="3" t="s">
        <v>4333</v>
      </c>
      <c r="G1895" s="3" t="s">
        <v>22</v>
      </c>
      <c r="H1895" s="3" t="s">
        <v>4278</v>
      </c>
      <c r="I1895" s="3" t="s">
        <v>4300</v>
      </c>
      <c r="J1895" s="3" t="s">
        <v>4334</v>
      </c>
      <c r="K1895" s="3" t="s">
        <v>22</v>
      </c>
      <c r="L1895" s="4">
        <v>0.16</v>
      </c>
      <c r="M1895" s="5">
        <v>0.18</v>
      </c>
      <c r="N1895" s="6">
        <v>0.15</v>
      </c>
      <c r="O1895" s="6" t="s">
        <v>27</v>
      </c>
      <c r="P1895" s="6">
        <v>0.15</v>
      </c>
      <c r="Q1895" s="6">
        <v>0.15</v>
      </c>
      <c r="R1895" s="6">
        <v>0.15</v>
      </c>
    </row>
    <row r="1896" ht="15.75" customHeight="1">
      <c r="A1896" s="3">
        <v>841.0</v>
      </c>
      <c r="B1896" s="3" t="s">
        <v>3933</v>
      </c>
      <c r="C1896" s="3" t="s">
        <v>4276</v>
      </c>
      <c r="D1896" s="3" t="s">
        <v>4276</v>
      </c>
      <c r="E1896" s="3" t="s">
        <v>4280</v>
      </c>
      <c r="F1896" s="3" t="s">
        <v>4335</v>
      </c>
      <c r="G1896" s="3" t="s">
        <v>22</v>
      </c>
      <c r="H1896" s="3" t="s">
        <v>4278</v>
      </c>
      <c r="I1896" s="3" t="s">
        <v>4282</v>
      </c>
      <c r="J1896" s="3" t="s">
        <v>4336</v>
      </c>
      <c r="K1896" s="3" t="s">
        <v>22</v>
      </c>
      <c r="L1896" s="4">
        <v>0.16</v>
      </c>
      <c r="M1896" s="5">
        <v>0.18</v>
      </c>
      <c r="N1896" s="6">
        <v>0.15</v>
      </c>
      <c r="O1896" s="6" t="s">
        <v>27</v>
      </c>
      <c r="P1896" s="6">
        <v>0.15</v>
      </c>
      <c r="Q1896" s="6">
        <v>0.15</v>
      </c>
      <c r="R1896" s="6">
        <v>0.15</v>
      </c>
    </row>
    <row r="1897" ht="15.75" customHeight="1">
      <c r="A1897" s="3">
        <v>843.0</v>
      </c>
      <c r="B1897" s="3" t="s">
        <v>3933</v>
      </c>
      <c r="C1897" s="3" t="s">
        <v>4276</v>
      </c>
      <c r="D1897" s="3" t="s">
        <v>4276</v>
      </c>
      <c r="E1897" s="3" t="s">
        <v>4280</v>
      </c>
      <c r="F1897" s="3" t="s">
        <v>4337</v>
      </c>
      <c r="G1897" s="3" t="s">
        <v>22</v>
      </c>
      <c r="H1897" s="3" t="s">
        <v>4278</v>
      </c>
      <c r="I1897" s="3" t="s">
        <v>4282</v>
      </c>
      <c r="J1897" s="3" t="s">
        <v>4338</v>
      </c>
      <c r="K1897" s="3" t="s">
        <v>22</v>
      </c>
      <c r="L1897" s="4">
        <v>0.18</v>
      </c>
      <c r="M1897" s="5">
        <v>0.21</v>
      </c>
      <c r="N1897" s="6">
        <v>0.15</v>
      </c>
      <c r="O1897" s="6" t="s">
        <v>27</v>
      </c>
      <c r="P1897" s="6">
        <v>0.15</v>
      </c>
      <c r="Q1897" s="6">
        <v>0.15</v>
      </c>
      <c r="R1897" s="6">
        <v>0.15</v>
      </c>
    </row>
    <row r="1898" ht="15.75" customHeight="1">
      <c r="A1898" s="3">
        <v>849.0</v>
      </c>
      <c r="B1898" s="3" t="s">
        <v>3933</v>
      </c>
      <c r="C1898" s="3" t="s">
        <v>4276</v>
      </c>
      <c r="D1898" s="3" t="s">
        <v>4276</v>
      </c>
      <c r="E1898" s="3" t="s">
        <v>4339</v>
      </c>
      <c r="F1898" s="3" t="s">
        <v>4340</v>
      </c>
      <c r="G1898" s="3" t="s">
        <v>22</v>
      </c>
      <c r="H1898" s="3" t="s">
        <v>4278</v>
      </c>
      <c r="I1898" s="3" t="s">
        <v>4341</v>
      </c>
      <c r="J1898" s="3" t="s">
        <v>4342</v>
      </c>
      <c r="K1898" s="3" t="s">
        <v>22</v>
      </c>
      <c r="L1898" s="4">
        <v>0.16</v>
      </c>
      <c r="M1898" s="5">
        <v>0.18</v>
      </c>
      <c r="N1898" s="6">
        <v>0.15</v>
      </c>
      <c r="O1898" s="6" t="s">
        <v>27</v>
      </c>
      <c r="P1898" s="6">
        <v>0.15</v>
      </c>
      <c r="Q1898" s="6">
        <v>0.15</v>
      </c>
      <c r="R1898" s="6">
        <v>0.15</v>
      </c>
    </row>
    <row r="1899" ht="15.75" customHeight="1">
      <c r="A1899" s="3">
        <v>850.0</v>
      </c>
      <c r="B1899" s="3" t="s">
        <v>3933</v>
      </c>
      <c r="C1899" s="3" t="s">
        <v>4276</v>
      </c>
      <c r="D1899" s="3" t="s">
        <v>4276</v>
      </c>
      <c r="E1899" s="3" t="s">
        <v>4339</v>
      </c>
      <c r="F1899" s="3" t="s">
        <v>4343</v>
      </c>
      <c r="G1899" s="3" t="s">
        <v>22</v>
      </c>
      <c r="H1899" s="3" t="s">
        <v>4278</v>
      </c>
      <c r="I1899" s="3" t="s">
        <v>4341</v>
      </c>
      <c r="J1899" s="3" t="s">
        <v>4344</v>
      </c>
      <c r="K1899" s="3" t="s">
        <v>22</v>
      </c>
      <c r="L1899" s="4">
        <v>0.16</v>
      </c>
      <c r="M1899" s="5">
        <v>0.18</v>
      </c>
      <c r="N1899" s="6">
        <v>0.15</v>
      </c>
      <c r="O1899" s="6">
        <v>0.010000000000000009</v>
      </c>
      <c r="P1899" s="6">
        <v>0.15</v>
      </c>
      <c r="Q1899" s="6">
        <v>0.15</v>
      </c>
      <c r="R1899" s="6">
        <v>0.17600000000000002</v>
      </c>
    </row>
    <row r="1900" ht="15.75" customHeight="1">
      <c r="A1900" s="3">
        <v>851.0</v>
      </c>
      <c r="B1900" s="3" t="s">
        <v>3933</v>
      </c>
      <c r="C1900" s="3" t="s">
        <v>4276</v>
      </c>
      <c r="D1900" s="3" t="s">
        <v>4276</v>
      </c>
      <c r="E1900" s="3" t="s">
        <v>4339</v>
      </c>
      <c r="F1900" s="3" t="s">
        <v>4345</v>
      </c>
      <c r="G1900" s="3" t="s">
        <v>22</v>
      </c>
      <c r="H1900" s="3" t="s">
        <v>4278</v>
      </c>
      <c r="I1900" s="3" t="s">
        <v>4341</v>
      </c>
      <c r="J1900" s="3" t="s">
        <v>4346</v>
      </c>
      <c r="K1900" s="3" t="s">
        <v>22</v>
      </c>
      <c r="L1900" s="4">
        <v>0.16</v>
      </c>
      <c r="M1900" s="5">
        <v>0.18</v>
      </c>
      <c r="N1900" s="6">
        <v>0.15</v>
      </c>
      <c r="O1900" s="6">
        <v>0.010000000000000009</v>
      </c>
      <c r="P1900" s="6">
        <v>0.15</v>
      </c>
      <c r="Q1900" s="6">
        <v>0.15</v>
      </c>
      <c r="R1900" s="6">
        <v>0.17600000000000002</v>
      </c>
    </row>
    <row r="1901" ht="15.75" customHeight="1">
      <c r="A1901" s="3">
        <v>852.0</v>
      </c>
      <c r="B1901" s="3" t="s">
        <v>3933</v>
      </c>
      <c r="C1901" s="3" t="s">
        <v>4276</v>
      </c>
      <c r="D1901" s="3" t="s">
        <v>4276</v>
      </c>
      <c r="E1901" s="3" t="s">
        <v>4339</v>
      </c>
      <c r="F1901" s="3" t="s">
        <v>4347</v>
      </c>
      <c r="G1901" s="3" t="s">
        <v>22</v>
      </c>
      <c r="H1901" s="3" t="s">
        <v>4278</v>
      </c>
      <c r="I1901" s="3" t="s">
        <v>4341</v>
      </c>
      <c r="J1901" s="3" t="s">
        <v>4348</v>
      </c>
      <c r="K1901" s="3" t="s">
        <v>22</v>
      </c>
      <c r="L1901" s="4">
        <v>0.16</v>
      </c>
      <c r="M1901" s="5">
        <v>0.18</v>
      </c>
      <c r="N1901" s="6">
        <v>0.15</v>
      </c>
      <c r="O1901" s="6">
        <v>0.010000000000000009</v>
      </c>
      <c r="P1901" s="6">
        <v>0.15</v>
      </c>
      <c r="Q1901" s="6">
        <v>0.15</v>
      </c>
      <c r="R1901" s="6">
        <v>0.17600000000000002</v>
      </c>
    </row>
    <row r="1902" ht="15.75" customHeight="1">
      <c r="A1902" s="3">
        <v>853.0</v>
      </c>
      <c r="B1902" s="3" t="s">
        <v>3933</v>
      </c>
      <c r="C1902" s="3" t="s">
        <v>4276</v>
      </c>
      <c r="D1902" s="3" t="s">
        <v>4276</v>
      </c>
      <c r="E1902" s="3" t="s">
        <v>4339</v>
      </c>
      <c r="F1902" s="3" t="s">
        <v>4349</v>
      </c>
      <c r="G1902" s="3" t="s">
        <v>22</v>
      </c>
      <c r="H1902" s="3" t="s">
        <v>4278</v>
      </c>
      <c r="I1902" s="3" t="s">
        <v>4341</v>
      </c>
      <c r="J1902" s="3" t="s">
        <v>4350</v>
      </c>
      <c r="K1902" s="3" t="s">
        <v>22</v>
      </c>
      <c r="L1902" s="4">
        <v>0.16</v>
      </c>
      <c r="M1902" s="5">
        <v>0.18</v>
      </c>
      <c r="N1902" s="6">
        <v>0.15</v>
      </c>
      <c r="O1902" s="6">
        <v>0.010000000000000009</v>
      </c>
      <c r="P1902" s="6">
        <v>0.15</v>
      </c>
      <c r="Q1902" s="6">
        <v>0.15</v>
      </c>
      <c r="R1902" s="6">
        <v>0.17600000000000002</v>
      </c>
    </row>
    <row r="1903" ht="15.75" customHeight="1">
      <c r="A1903" s="3">
        <v>860.0</v>
      </c>
      <c r="B1903" s="3" t="s">
        <v>3933</v>
      </c>
      <c r="C1903" s="3" t="s">
        <v>4276</v>
      </c>
      <c r="D1903" s="3" t="s">
        <v>4276</v>
      </c>
      <c r="E1903" s="3" t="s">
        <v>4290</v>
      </c>
      <c r="F1903" s="3" t="s">
        <v>4351</v>
      </c>
      <c r="G1903" s="3" t="s">
        <v>22</v>
      </c>
      <c r="H1903" s="3" t="s">
        <v>4278</v>
      </c>
      <c r="I1903" s="3" t="s">
        <v>4292</v>
      </c>
      <c r="J1903" s="3" t="s">
        <v>4352</v>
      </c>
      <c r="K1903" s="3" t="s">
        <v>22</v>
      </c>
      <c r="L1903" s="4">
        <v>0.16</v>
      </c>
      <c r="M1903" s="5">
        <v>0.18</v>
      </c>
      <c r="N1903" s="6">
        <v>0.15</v>
      </c>
      <c r="O1903" s="6">
        <v>0.010000000000000009</v>
      </c>
      <c r="P1903" s="6">
        <v>0.15</v>
      </c>
      <c r="Q1903" s="6">
        <v>0.15</v>
      </c>
      <c r="R1903" s="6">
        <v>0.17600000000000002</v>
      </c>
    </row>
    <row r="1904" ht="15.75" customHeight="1">
      <c r="A1904" s="3">
        <v>861.0</v>
      </c>
      <c r="B1904" s="3" t="s">
        <v>3933</v>
      </c>
      <c r="C1904" s="3" t="s">
        <v>4276</v>
      </c>
      <c r="D1904" s="3" t="s">
        <v>4276</v>
      </c>
      <c r="E1904" s="3" t="s">
        <v>4286</v>
      </c>
      <c r="F1904" s="3" t="s">
        <v>4353</v>
      </c>
      <c r="G1904" s="3" t="s">
        <v>22</v>
      </c>
      <c r="H1904" s="3" t="s">
        <v>4278</v>
      </c>
      <c r="I1904" s="3" t="s">
        <v>4288</v>
      </c>
      <c r="J1904" s="3" t="s">
        <v>4354</v>
      </c>
      <c r="K1904" s="3" t="s">
        <v>22</v>
      </c>
      <c r="L1904" s="4">
        <v>0.16</v>
      </c>
      <c r="M1904" s="5">
        <v>0.18</v>
      </c>
      <c r="N1904" s="6">
        <v>0.15</v>
      </c>
      <c r="O1904" s="6">
        <v>0.010000000000000009</v>
      </c>
      <c r="P1904" s="6">
        <v>0.15</v>
      </c>
      <c r="Q1904" s="6">
        <v>0.15</v>
      </c>
      <c r="R1904" s="6">
        <v>0.17600000000000002</v>
      </c>
    </row>
    <row r="1905" ht="15.75" customHeight="1">
      <c r="A1905" s="3">
        <v>863.0</v>
      </c>
      <c r="B1905" s="3" t="s">
        <v>3933</v>
      </c>
      <c r="C1905" s="3" t="s">
        <v>4276</v>
      </c>
      <c r="D1905" s="3" t="s">
        <v>4276</v>
      </c>
      <c r="E1905" s="3" t="s">
        <v>4298</v>
      </c>
      <c r="F1905" s="3" t="s">
        <v>4355</v>
      </c>
      <c r="G1905" s="3" t="s">
        <v>22</v>
      </c>
      <c r="H1905" s="3" t="s">
        <v>4278</v>
      </c>
      <c r="I1905" s="3" t="s">
        <v>4300</v>
      </c>
      <c r="J1905" s="3" t="s">
        <v>4356</v>
      </c>
      <c r="K1905" s="3" t="s">
        <v>22</v>
      </c>
      <c r="L1905" s="4">
        <v>0.16</v>
      </c>
      <c r="M1905" s="5">
        <v>0.18</v>
      </c>
      <c r="N1905" s="6">
        <v>0.15</v>
      </c>
      <c r="O1905" s="6">
        <v>0.010000000000000009</v>
      </c>
      <c r="P1905" s="6">
        <v>0.15</v>
      </c>
      <c r="Q1905" s="6">
        <v>0.15</v>
      </c>
      <c r="R1905" s="6">
        <v>0.17600000000000002</v>
      </c>
    </row>
    <row r="1906" ht="15.75" customHeight="1">
      <c r="A1906" s="3">
        <v>1056.0</v>
      </c>
      <c r="B1906" s="3" t="s">
        <v>3933</v>
      </c>
      <c r="C1906" s="3" t="s">
        <v>4276</v>
      </c>
      <c r="D1906" s="3" t="s">
        <v>4276</v>
      </c>
      <c r="E1906" s="3" t="s">
        <v>4280</v>
      </c>
      <c r="F1906" s="3" t="s">
        <v>4357</v>
      </c>
      <c r="G1906" s="3" t="s">
        <v>22</v>
      </c>
      <c r="H1906" s="3" t="s">
        <v>4278</v>
      </c>
      <c r="I1906" s="3" t="s">
        <v>4282</v>
      </c>
      <c r="J1906" s="3" t="s">
        <v>4358</v>
      </c>
      <c r="K1906" s="3" t="s">
        <v>22</v>
      </c>
      <c r="L1906" s="4">
        <v>0.18</v>
      </c>
      <c r="M1906" s="5">
        <v>0.21</v>
      </c>
      <c r="N1906" s="6">
        <v>0.15</v>
      </c>
      <c r="O1906" s="6">
        <v>0.03</v>
      </c>
      <c r="P1906" s="6">
        <v>0.16999999999999998</v>
      </c>
      <c r="Q1906" s="6">
        <v>0.18</v>
      </c>
      <c r="R1906" s="6">
        <v>0.198</v>
      </c>
    </row>
    <row r="1907" ht="15.75" customHeight="1">
      <c r="A1907" s="3">
        <v>1066.0</v>
      </c>
      <c r="B1907" s="3" t="s">
        <v>3933</v>
      </c>
      <c r="C1907" s="3" t="s">
        <v>4276</v>
      </c>
      <c r="D1907" s="3" t="s">
        <v>4276</v>
      </c>
      <c r="E1907" s="3" t="s">
        <v>4280</v>
      </c>
      <c r="F1907" s="3" t="s">
        <v>4359</v>
      </c>
      <c r="G1907" s="3" t="s">
        <v>22</v>
      </c>
      <c r="H1907" s="3" t="s">
        <v>4278</v>
      </c>
      <c r="I1907" s="3" t="s">
        <v>4282</v>
      </c>
      <c r="J1907" s="3" t="s">
        <v>4360</v>
      </c>
      <c r="K1907" s="3" t="s">
        <v>22</v>
      </c>
      <c r="L1907" s="4">
        <v>0.18</v>
      </c>
      <c r="M1907" s="5">
        <v>0.21</v>
      </c>
      <c r="N1907" s="6">
        <v>0.15</v>
      </c>
      <c r="O1907" s="6">
        <v>0.03</v>
      </c>
      <c r="P1907" s="6">
        <v>0.16999999999999998</v>
      </c>
      <c r="Q1907" s="6">
        <v>0.18</v>
      </c>
      <c r="R1907" s="6">
        <v>0.198</v>
      </c>
    </row>
    <row r="1908" ht="15.75" customHeight="1">
      <c r="A1908" s="3">
        <v>1130.0</v>
      </c>
      <c r="B1908" s="3" t="s">
        <v>3933</v>
      </c>
      <c r="C1908" s="3" t="s">
        <v>4276</v>
      </c>
      <c r="D1908" s="3" t="s">
        <v>4276</v>
      </c>
      <c r="E1908" s="3" t="s">
        <v>4290</v>
      </c>
      <c r="F1908" s="3" t="s">
        <v>4361</v>
      </c>
      <c r="G1908" s="3" t="s">
        <v>22</v>
      </c>
      <c r="H1908" s="3" t="s">
        <v>4278</v>
      </c>
      <c r="I1908" s="3" t="s">
        <v>4292</v>
      </c>
      <c r="J1908" s="3" t="s">
        <v>4362</v>
      </c>
      <c r="K1908" s="3" t="s">
        <v>22</v>
      </c>
      <c r="L1908" s="4">
        <v>0.16</v>
      </c>
      <c r="M1908" s="5">
        <v>0.18</v>
      </c>
      <c r="N1908" s="6">
        <v>0.15</v>
      </c>
      <c r="O1908" s="6">
        <v>0.010000000000000009</v>
      </c>
      <c r="P1908" s="6">
        <v>0.15</v>
      </c>
      <c r="Q1908" s="6">
        <v>0.15</v>
      </c>
      <c r="R1908" s="6">
        <v>0.17600000000000002</v>
      </c>
    </row>
    <row r="1909" ht="15.75" customHeight="1">
      <c r="A1909" s="3">
        <v>1313.0</v>
      </c>
      <c r="B1909" s="3" t="s">
        <v>3933</v>
      </c>
      <c r="C1909" s="3" t="s">
        <v>4276</v>
      </c>
      <c r="D1909" s="3" t="s">
        <v>4276</v>
      </c>
      <c r="E1909" s="3" t="s">
        <v>4363</v>
      </c>
      <c r="F1909" s="3" t="s">
        <v>22</v>
      </c>
      <c r="G1909" s="3" t="s">
        <v>22</v>
      </c>
      <c r="H1909" s="3" t="s">
        <v>4278</v>
      </c>
      <c r="I1909" s="3" t="s">
        <v>4363</v>
      </c>
      <c r="J1909" s="3" t="s">
        <v>22</v>
      </c>
      <c r="K1909" s="3" t="s">
        <v>22</v>
      </c>
      <c r="L1909" s="4">
        <v>0.16</v>
      </c>
      <c r="M1909" s="5">
        <v>0.18</v>
      </c>
      <c r="N1909" s="6">
        <v>0.15</v>
      </c>
      <c r="O1909" s="6">
        <v>0.010000000000000009</v>
      </c>
      <c r="P1909" s="6">
        <v>0.15</v>
      </c>
      <c r="Q1909" s="6">
        <v>0.15</v>
      </c>
      <c r="R1909" s="6">
        <v>0.17600000000000002</v>
      </c>
    </row>
    <row r="1910" ht="15.75" customHeight="1">
      <c r="A1910" s="3">
        <v>2083.0</v>
      </c>
      <c r="B1910" s="3" t="s">
        <v>3933</v>
      </c>
      <c r="C1910" s="3" t="s">
        <v>4276</v>
      </c>
      <c r="D1910" s="3" t="s">
        <v>4276</v>
      </c>
      <c r="E1910" s="3" t="s">
        <v>4364</v>
      </c>
      <c r="F1910" s="3" t="s">
        <v>4365</v>
      </c>
      <c r="G1910" s="3" t="s">
        <v>22</v>
      </c>
      <c r="H1910" s="3" t="s">
        <v>4278</v>
      </c>
      <c r="I1910" s="3" t="s">
        <v>4366</v>
      </c>
      <c r="J1910" s="3" t="s">
        <v>4367</v>
      </c>
      <c r="K1910" s="3" t="s">
        <v>22</v>
      </c>
      <c r="L1910" s="4">
        <v>0.14</v>
      </c>
      <c r="M1910" s="5">
        <v>0.16</v>
      </c>
      <c r="N1910" s="6">
        <v>0.15</v>
      </c>
      <c r="O1910" s="6">
        <v>0.010000000000000009</v>
      </c>
      <c r="P1910" s="6">
        <v>0.15</v>
      </c>
      <c r="Q1910" s="6">
        <v>0.15</v>
      </c>
      <c r="R1910" s="6">
        <v>0.17600000000000002</v>
      </c>
    </row>
    <row r="1911" ht="15.75" customHeight="1">
      <c r="A1911" s="3">
        <v>2084.0</v>
      </c>
      <c r="B1911" s="3" t="s">
        <v>3933</v>
      </c>
      <c r="C1911" s="3" t="s">
        <v>4276</v>
      </c>
      <c r="D1911" s="3" t="s">
        <v>4276</v>
      </c>
      <c r="E1911" s="3" t="s">
        <v>4368</v>
      </c>
      <c r="F1911" s="3" t="s">
        <v>4369</v>
      </c>
      <c r="G1911" s="3" t="s">
        <v>22</v>
      </c>
      <c r="H1911" s="3" t="s">
        <v>4278</v>
      </c>
      <c r="I1911" s="3" t="s">
        <v>4370</v>
      </c>
      <c r="J1911" s="3" t="s">
        <v>4371</v>
      </c>
      <c r="K1911" s="3" t="s">
        <v>22</v>
      </c>
      <c r="L1911" s="4">
        <v>0.14</v>
      </c>
      <c r="M1911" s="5">
        <v>0.16</v>
      </c>
      <c r="N1911" s="6">
        <v>0.15</v>
      </c>
      <c r="O1911" s="6">
        <v>0.010000000000000009</v>
      </c>
      <c r="P1911" s="6">
        <v>0.15</v>
      </c>
      <c r="Q1911" s="6">
        <v>0.15</v>
      </c>
      <c r="R1911" s="6">
        <v>0.17600000000000002</v>
      </c>
    </row>
    <row r="1912" ht="15.75" customHeight="1">
      <c r="A1912" s="3">
        <v>2085.0</v>
      </c>
      <c r="B1912" s="3" t="s">
        <v>3933</v>
      </c>
      <c r="C1912" s="3" t="s">
        <v>4276</v>
      </c>
      <c r="D1912" s="3" t="s">
        <v>4276</v>
      </c>
      <c r="E1912" s="3" t="s">
        <v>4364</v>
      </c>
      <c r="F1912" s="3" t="s">
        <v>4372</v>
      </c>
      <c r="G1912" s="3" t="s">
        <v>22</v>
      </c>
      <c r="H1912" s="3" t="s">
        <v>4278</v>
      </c>
      <c r="I1912" s="3" t="s">
        <v>4366</v>
      </c>
      <c r="J1912" s="3" t="s">
        <v>4373</v>
      </c>
      <c r="K1912" s="3" t="s">
        <v>22</v>
      </c>
      <c r="L1912" s="4">
        <v>0.14</v>
      </c>
      <c r="M1912" s="5">
        <v>0.16</v>
      </c>
      <c r="N1912" s="6">
        <v>0.15</v>
      </c>
      <c r="O1912" s="6">
        <v>0.010000000000000009</v>
      </c>
      <c r="P1912" s="6">
        <v>0.15</v>
      </c>
      <c r="Q1912" s="6">
        <v>0.15</v>
      </c>
      <c r="R1912" s="6">
        <v>0.17600000000000002</v>
      </c>
    </row>
    <row r="1913" ht="15.75" customHeight="1">
      <c r="A1913" s="3">
        <v>2086.0</v>
      </c>
      <c r="B1913" s="3" t="s">
        <v>3933</v>
      </c>
      <c r="C1913" s="3" t="s">
        <v>4276</v>
      </c>
      <c r="D1913" s="3" t="s">
        <v>4276</v>
      </c>
      <c r="E1913" s="3" t="s">
        <v>4364</v>
      </c>
      <c r="F1913" s="3" t="s">
        <v>4374</v>
      </c>
      <c r="G1913" s="3" t="s">
        <v>22</v>
      </c>
      <c r="H1913" s="3" t="s">
        <v>4278</v>
      </c>
      <c r="I1913" s="3" t="s">
        <v>4366</v>
      </c>
      <c r="J1913" s="3" t="s">
        <v>4375</v>
      </c>
      <c r="K1913" s="3" t="s">
        <v>22</v>
      </c>
      <c r="L1913" s="4">
        <v>0.14</v>
      </c>
      <c r="M1913" s="5">
        <v>0.16</v>
      </c>
      <c r="N1913" s="6">
        <v>0.15</v>
      </c>
      <c r="O1913" s="6">
        <v>0.010000000000000009</v>
      </c>
      <c r="P1913" s="6">
        <v>0.15</v>
      </c>
      <c r="Q1913" s="6">
        <v>0.15</v>
      </c>
      <c r="R1913" s="6">
        <v>0.17600000000000002</v>
      </c>
    </row>
    <row r="1914" ht="15.75" customHeight="1">
      <c r="A1914" s="3">
        <v>2159.0</v>
      </c>
      <c r="B1914" s="3" t="s">
        <v>3933</v>
      </c>
      <c r="C1914" s="3" t="s">
        <v>4276</v>
      </c>
      <c r="D1914" s="3" t="s">
        <v>4276</v>
      </c>
      <c r="E1914" s="3" t="s">
        <v>4280</v>
      </c>
      <c r="F1914" s="3" t="s">
        <v>4376</v>
      </c>
      <c r="G1914" s="3" t="s">
        <v>22</v>
      </c>
      <c r="H1914" s="3" t="s">
        <v>4278</v>
      </c>
      <c r="I1914" s="3" t="s">
        <v>4282</v>
      </c>
      <c r="J1914" s="3" t="s">
        <v>4377</v>
      </c>
      <c r="K1914" s="3" t="s">
        <v>22</v>
      </c>
      <c r="L1914" s="4">
        <v>0.16</v>
      </c>
      <c r="M1914" s="5">
        <v>0.18</v>
      </c>
      <c r="N1914" s="6">
        <v>0.15</v>
      </c>
      <c r="O1914" s="6">
        <v>0.010000000000000009</v>
      </c>
      <c r="P1914" s="6">
        <v>0.15</v>
      </c>
      <c r="Q1914" s="6">
        <v>0.15</v>
      </c>
      <c r="R1914" s="6">
        <v>0.17600000000000002</v>
      </c>
    </row>
    <row r="1915" ht="15.75" customHeight="1">
      <c r="A1915" s="3">
        <v>2277.0</v>
      </c>
      <c r="B1915" s="3" t="s">
        <v>3933</v>
      </c>
      <c r="C1915" s="3" t="s">
        <v>4276</v>
      </c>
      <c r="D1915" s="3" t="s">
        <v>4276</v>
      </c>
      <c r="E1915" s="3" t="s">
        <v>4280</v>
      </c>
      <c r="F1915" s="3" t="s">
        <v>4378</v>
      </c>
      <c r="G1915" s="3" t="s">
        <v>22</v>
      </c>
      <c r="H1915" s="3" t="s">
        <v>4278</v>
      </c>
      <c r="I1915" s="3" t="s">
        <v>4282</v>
      </c>
      <c r="J1915" s="3" t="s">
        <v>4379</v>
      </c>
      <c r="K1915" s="3" t="s">
        <v>22</v>
      </c>
      <c r="L1915" s="4">
        <v>0.18</v>
      </c>
      <c r="M1915" s="5">
        <v>0.21</v>
      </c>
      <c r="N1915" s="6">
        <v>0.15</v>
      </c>
      <c r="O1915" s="6">
        <v>0.010000000000000009</v>
      </c>
      <c r="P1915" s="6">
        <v>0.15</v>
      </c>
      <c r="Q1915" s="6">
        <v>0.15</v>
      </c>
      <c r="R1915" s="6">
        <v>0.17600000000000002</v>
      </c>
    </row>
    <row r="1916" ht="15.75" customHeight="1">
      <c r="A1916" s="3">
        <v>2714.0</v>
      </c>
      <c r="B1916" s="3" t="s">
        <v>3933</v>
      </c>
      <c r="C1916" s="3" t="s">
        <v>4276</v>
      </c>
      <c r="D1916" s="3" t="s">
        <v>4276</v>
      </c>
      <c r="E1916" s="3" t="s">
        <v>4380</v>
      </c>
      <c r="F1916" s="3" t="s">
        <v>4381</v>
      </c>
      <c r="G1916" s="3" t="s">
        <v>22</v>
      </c>
      <c r="H1916" s="3" t="s">
        <v>4278</v>
      </c>
      <c r="I1916" s="3" t="s">
        <v>4382</v>
      </c>
      <c r="J1916" s="3" t="s">
        <v>4383</v>
      </c>
      <c r="K1916" s="3" t="s">
        <v>22</v>
      </c>
      <c r="L1916" s="4">
        <v>0.14</v>
      </c>
      <c r="M1916" s="5">
        <v>0.16</v>
      </c>
      <c r="N1916" s="6">
        <v>0.15</v>
      </c>
      <c r="O1916" s="6">
        <v>0.010000000000000009</v>
      </c>
      <c r="P1916" s="6">
        <v>0.15</v>
      </c>
      <c r="Q1916" s="6">
        <v>0.15</v>
      </c>
      <c r="R1916" s="6">
        <v>0.17600000000000002</v>
      </c>
    </row>
    <row r="1917" ht="15.75" customHeight="1">
      <c r="A1917" s="3">
        <v>2715.0</v>
      </c>
      <c r="B1917" s="3" t="s">
        <v>3933</v>
      </c>
      <c r="C1917" s="3" t="s">
        <v>4276</v>
      </c>
      <c r="D1917" s="3" t="s">
        <v>4276</v>
      </c>
      <c r="E1917" s="3" t="s">
        <v>4380</v>
      </c>
      <c r="F1917" s="3" t="s">
        <v>4384</v>
      </c>
      <c r="G1917" s="3" t="s">
        <v>22</v>
      </c>
      <c r="H1917" s="3" t="s">
        <v>4278</v>
      </c>
      <c r="I1917" s="3" t="s">
        <v>4382</v>
      </c>
      <c r="J1917" s="3" t="s">
        <v>4385</v>
      </c>
      <c r="K1917" s="3" t="s">
        <v>22</v>
      </c>
      <c r="L1917" s="4">
        <v>0.14</v>
      </c>
      <c r="M1917" s="5">
        <v>0.16</v>
      </c>
      <c r="N1917" s="6">
        <v>0.15</v>
      </c>
      <c r="O1917" s="6">
        <v>0.03</v>
      </c>
      <c r="P1917" s="6">
        <v>0.16999999999999998</v>
      </c>
      <c r="Q1917" s="6">
        <v>0.18</v>
      </c>
      <c r="R1917" s="6">
        <v>0.198</v>
      </c>
    </row>
    <row r="1918" ht="15.75" customHeight="1">
      <c r="A1918" s="3">
        <v>2716.0</v>
      </c>
      <c r="B1918" s="3" t="s">
        <v>3933</v>
      </c>
      <c r="C1918" s="3" t="s">
        <v>4276</v>
      </c>
      <c r="D1918" s="3" t="s">
        <v>4276</v>
      </c>
      <c r="E1918" s="3" t="s">
        <v>4380</v>
      </c>
      <c r="F1918" s="3" t="s">
        <v>4386</v>
      </c>
      <c r="G1918" s="3" t="s">
        <v>22</v>
      </c>
      <c r="H1918" s="3" t="s">
        <v>4278</v>
      </c>
      <c r="I1918" s="3" t="s">
        <v>4382</v>
      </c>
      <c r="J1918" s="3" t="s">
        <v>4387</v>
      </c>
      <c r="K1918" s="3" t="s">
        <v>22</v>
      </c>
      <c r="L1918" s="4">
        <v>0.14</v>
      </c>
      <c r="M1918" s="5">
        <v>0.16</v>
      </c>
      <c r="N1918" s="6">
        <v>0.15</v>
      </c>
      <c r="O1918" s="6">
        <v>0.05000000000000002</v>
      </c>
      <c r="P1918" s="6">
        <v>0.19</v>
      </c>
      <c r="Q1918" s="6">
        <v>0.2</v>
      </c>
      <c r="R1918" s="6">
        <v>0.22000000000000003</v>
      </c>
    </row>
    <row r="1919" ht="15.75" customHeight="1">
      <c r="A1919" s="3">
        <v>2717.0</v>
      </c>
      <c r="B1919" s="3" t="s">
        <v>3933</v>
      </c>
      <c r="C1919" s="3" t="s">
        <v>4276</v>
      </c>
      <c r="D1919" s="3" t="s">
        <v>4276</v>
      </c>
      <c r="E1919" s="3" t="s">
        <v>4380</v>
      </c>
      <c r="F1919" s="3" t="s">
        <v>4388</v>
      </c>
      <c r="G1919" s="3" t="s">
        <v>22</v>
      </c>
      <c r="H1919" s="3" t="s">
        <v>4278</v>
      </c>
      <c r="I1919" s="3" t="s">
        <v>4382</v>
      </c>
      <c r="J1919" s="3" t="s">
        <v>4389</v>
      </c>
      <c r="K1919" s="3" t="s">
        <v>22</v>
      </c>
      <c r="L1919" s="4">
        <v>0.14</v>
      </c>
      <c r="M1919" s="5">
        <v>0.16</v>
      </c>
      <c r="N1919" s="6"/>
      <c r="O1919" s="6"/>
      <c r="P1919" s="6"/>
      <c r="Q1919" s="6"/>
      <c r="R1919" s="6"/>
    </row>
    <row r="1920" ht="15.75" customHeight="1">
      <c r="A1920" s="3">
        <v>2718.0</v>
      </c>
      <c r="B1920" s="3" t="s">
        <v>3933</v>
      </c>
      <c r="C1920" s="3" t="s">
        <v>4276</v>
      </c>
      <c r="D1920" s="3" t="s">
        <v>4276</v>
      </c>
      <c r="E1920" s="3" t="s">
        <v>4380</v>
      </c>
      <c r="F1920" s="3" t="s">
        <v>4390</v>
      </c>
      <c r="G1920" s="3" t="s">
        <v>22</v>
      </c>
      <c r="H1920" s="3" t="s">
        <v>4278</v>
      </c>
      <c r="I1920" s="3" t="s">
        <v>4382</v>
      </c>
      <c r="J1920" s="3" t="s">
        <v>4391</v>
      </c>
      <c r="K1920" s="3" t="s">
        <v>22</v>
      </c>
      <c r="L1920" s="4">
        <v>0.14</v>
      </c>
      <c r="M1920" s="5">
        <v>0.16</v>
      </c>
      <c r="N1920" s="6"/>
      <c r="O1920" s="6"/>
      <c r="P1920" s="6"/>
      <c r="Q1920" s="6"/>
      <c r="R1920" s="6"/>
    </row>
    <row r="1921" ht="15.75" customHeight="1">
      <c r="A1921" s="3">
        <v>2719.0</v>
      </c>
      <c r="B1921" s="3" t="s">
        <v>3933</v>
      </c>
      <c r="C1921" s="3" t="s">
        <v>4276</v>
      </c>
      <c r="D1921" s="3" t="s">
        <v>4276</v>
      </c>
      <c r="E1921" s="3" t="s">
        <v>4380</v>
      </c>
      <c r="F1921" s="3" t="s">
        <v>4392</v>
      </c>
      <c r="G1921" s="3" t="s">
        <v>22</v>
      </c>
      <c r="H1921" s="3" t="s">
        <v>4278</v>
      </c>
      <c r="I1921" s="3" t="s">
        <v>4382</v>
      </c>
      <c r="J1921" s="3" t="s">
        <v>4393</v>
      </c>
      <c r="K1921" s="3" t="s">
        <v>22</v>
      </c>
      <c r="L1921" s="4">
        <v>0.14</v>
      </c>
      <c r="M1921" s="5">
        <v>0.16</v>
      </c>
      <c r="N1921" s="6"/>
      <c r="O1921" s="6"/>
      <c r="P1921" s="6"/>
      <c r="Q1921" s="6"/>
      <c r="R1921" s="6"/>
    </row>
    <row r="1922" ht="15.75" customHeight="1">
      <c r="A1922" s="3">
        <v>2720.0</v>
      </c>
      <c r="B1922" s="3" t="s">
        <v>3933</v>
      </c>
      <c r="C1922" s="3" t="s">
        <v>4276</v>
      </c>
      <c r="D1922" s="3" t="s">
        <v>4276</v>
      </c>
      <c r="E1922" s="3" t="s">
        <v>4380</v>
      </c>
      <c r="F1922" s="3" t="s">
        <v>4394</v>
      </c>
      <c r="G1922" s="3" t="s">
        <v>22</v>
      </c>
      <c r="H1922" s="3" t="s">
        <v>4278</v>
      </c>
      <c r="I1922" s="3" t="s">
        <v>4382</v>
      </c>
      <c r="J1922" s="3" t="s">
        <v>4395</v>
      </c>
      <c r="K1922" s="3" t="s">
        <v>22</v>
      </c>
      <c r="L1922" s="4">
        <v>0.14</v>
      </c>
      <c r="M1922" s="5">
        <v>0.16</v>
      </c>
      <c r="N1922" s="6"/>
      <c r="O1922" s="6"/>
      <c r="P1922" s="6"/>
      <c r="Q1922" s="6"/>
      <c r="R1922" s="6"/>
    </row>
    <row r="1923" ht="15.75" customHeight="1">
      <c r="A1923" s="3">
        <v>2721.0</v>
      </c>
      <c r="B1923" s="3" t="s">
        <v>3933</v>
      </c>
      <c r="C1923" s="3" t="s">
        <v>4276</v>
      </c>
      <c r="D1923" s="3" t="s">
        <v>4276</v>
      </c>
      <c r="E1923" s="3" t="s">
        <v>4380</v>
      </c>
      <c r="F1923" s="3" t="s">
        <v>4396</v>
      </c>
      <c r="G1923" s="3" t="s">
        <v>22</v>
      </c>
      <c r="H1923" s="3" t="s">
        <v>4278</v>
      </c>
      <c r="I1923" s="3" t="s">
        <v>4382</v>
      </c>
      <c r="J1923" s="3" t="s">
        <v>4397</v>
      </c>
      <c r="K1923" s="3" t="s">
        <v>22</v>
      </c>
      <c r="L1923" s="4">
        <v>0.14</v>
      </c>
      <c r="M1923" s="5">
        <v>0.16</v>
      </c>
      <c r="N1923" s="6"/>
      <c r="O1923" s="6"/>
      <c r="P1923" s="6"/>
      <c r="Q1923" s="6"/>
      <c r="R1923" s="6"/>
    </row>
    <row r="1924" ht="15.75" customHeight="1">
      <c r="A1924" s="3">
        <v>2722.0</v>
      </c>
      <c r="B1924" s="3" t="s">
        <v>3933</v>
      </c>
      <c r="C1924" s="3" t="s">
        <v>4276</v>
      </c>
      <c r="D1924" s="3" t="s">
        <v>4276</v>
      </c>
      <c r="E1924" s="3" t="s">
        <v>4380</v>
      </c>
      <c r="F1924" s="3" t="s">
        <v>4398</v>
      </c>
      <c r="G1924" s="3" t="s">
        <v>22</v>
      </c>
      <c r="H1924" s="3" t="s">
        <v>4278</v>
      </c>
      <c r="I1924" s="3" t="s">
        <v>4382</v>
      </c>
      <c r="J1924" s="3" t="s">
        <v>4399</v>
      </c>
      <c r="K1924" s="3" t="s">
        <v>22</v>
      </c>
      <c r="L1924" s="4">
        <v>0.14</v>
      </c>
      <c r="M1924" s="5">
        <v>0.16</v>
      </c>
      <c r="N1924" s="6"/>
      <c r="O1924" s="6"/>
      <c r="P1924" s="6"/>
      <c r="Q1924" s="6"/>
      <c r="R1924" s="6"/>
    </row>
    <row r="1925" ht="15.75" customHeight="1">
      <c r="A1925" s="3">
        <v>2723.0</v>
      </c>
      <c r="B1925" s="3" t="s">
        <v>3933</v>
      </c>
      <c r="C1925" s="3" t="s">
        <v>4276</v>
      </c>
      <c r="D1925" s="3" t="s">
        <v>4276</v>
      </c>
      <c r="E1925" s="3" t="s">
        <v>4380</v>
      </c>
      <c r="F1925" s="3" t="s">
        <v>4400</v>
      </c>
      <c r="G1925" s="3" t="s">
        <v>22</v>
      </c>
      <c r="H1925" s="3" t="s">
        <v>4278</v>
      </c>
      <c r="I1925" s="3" t="s">
        <v>4382</v>
      </c>
      <c r="J1925" s="3" t="s">
        <v>4401</v>
      </c>
      <c r="K1925" s="3" t="s">
        <v>22</v>
      </c>
      <c r="L1925" s="4">
        <v>0.16</v>
      </c>
      <c r="M1925" s="5">
        <v>0.18</v>
      </c>
      <c r="N1925" s="6"/>
      <c r="O1925" s="6"/>
      <c r="P1925" s="6"/>
      <c r="Q1925" s="6"/>
      <c r="R1925" s="6"/>
    </row>
    <row r="1926" ht="15.75" customHeight="1">
      <c r="A1926" s="3">
        <v>2855.0</v>
      </c>
      <c r="B1926" s="3" t="s">
        <v>3933</v>
      </c>
      <c r="C1926" s="3" t="s">
        <v>4276</v>
      </c>
      <c r="D1926" s="3" t="s">
        <v>4276</v>
      </c>
      <c r="E1926" s="3" t="s">
        <v>4402</v>
      </c>
      <c r="F1926" s="3" t="s">
        <v>4403</v>
      </c>
      <c r="G1926" s="3" t="s">
        <v>22</v>
      </c>
      <c r="H1926" s="3" t="s">
        <v>4278</v>
      </c>
      <c r="I1926" s="3" t="s">
        <v>4404</v>
      </c>
      <c r="J1926" s="3" t="s">
        <v>4405</v>
      </c>
      <c r="K1926" s="3" t="s">
        <v>22</v>
      </c>
      <c r="L1926" s="4">
        <v>0.18</v>
      </c>
      <c r="M1926" s="5">
        <v>0.21</v>
      </c>
      <c r="N1926" s="6"/>
      <c r="O1926" s="6"/>
      <c r="P1926" s="6"/>
      <c r="Q1926" s="6"/>
      <c r="R1926" s="6"/>
    </row>
    <row r="1927" ht="15.75" customHeight="1">
      <c r="A1927" s="3">
        <v>2856.0</v>
      </c>
      <c r="B1927" s="3" t="s">
        <v>3933</v>
      </c>
      <c r="C1927" s="3" t="s">
        <v>4276</v>
      </c>
      <c r="D1927" s="3" t="s">
        <v>4276</v>
      </c>
      <c r="E1927" s="3" t="s">
        <v>4402</v>
      </c>
      <c r="F1927" s="3" t="s">
        <v>4406</v>
      </c>
      <c r="G1927" s="3" t="s">
        <v>22</v>
      </c>
      <c r="H1927" s="3" t="s">
        <v>4278</v>
      </c>
      <c r="I1927" s="3" t="s">
        <v>4404</v>
      </c>
      <c r="J1927" s="3" t="s">
        <v>4407</v>
      </c>
      <c r="K1927" s="3" t="s">
        <v>22</v>
      </c>
      <c r="L1927" s="4">
        <v>0.18</v>
      </c>
      <c r="M1927" s="5">
        <v>0.21</v>
      </c>
      <c r="N1927" s="6"/>
      <c r="O1927" s="6"/>
      <c r="P1927" s="6"/>
      <c r="Q1927" s="6"/>
      <c r="R1927" s="6"/>
    </row>
    <row r="1928" ht="15.75" customHeight="1">
      <c r="A1928" s="3">
        <v>2857.0</v>
      </c>
      <c r="B1928" s="3" t="s">
        <v>3933</v>
      </c>
      <c r="C1928" s="3" t="s">
        <v>4276</v>
      </c>
      <c r="D1928" s="3" t="s">
        <v>4276</v>
      </c>
      <c r="E1928" s="3" t="s">
        <v>4402</v>
      </c>
      <c r="F1928" s="3" t="s">
        <v>4408</v>
      </c>
      <c r="G1928" s="3" t="s">
        <v>22</v>
      </c>
      <c r="H1928" s="3" t="s">
        <v>4278</v>
      </c>
      <c r="I1928" s="3" t="s">
        <v>4404</v>
      </c>
      <c r="J1928" s="3" t="s">
        <v>4409</v>
      </c>
      <c r="K1928" s="3" t="s">
        <v>22</v>
      </c>
      <c r="L1928" s="4">
        <v>0.18</v>
      </c>
      <c r="M1928" s="5">
        <v>0.21</v>
      </c>
      <c r="N1928" s="6"/>
      <c r="O1928" s="6"/>
      <c r="P1928" s="6"/>
      <c r="Q1928" s="6"/>
      <c r="R1928" s="6"/>
    </row>
    <row r="1929" ht="15.75" customHeight="1">
      <c r="A1929" s="3">
        <v>2858.0</v>
      </c>
      <c r="B1929" s="3" t="s">
        <v>3933</v>
      </c>
      <c r="C1929" s="3" t="s">
        <v>4276</v>
      </c>
      <c r="D1929" s="3" t="s">
        <v>4276</v>
      </c>
      <c r="E1929" s="3" t="s">
        <v>4402</v>
      </c>
      <c r="F1929" s="3" t="s">
        <v>4410</v>
      </c>
      <c r="G1929" s="3" t="s">
        <v>22</v>
      </c>
      <c r="H1929" s="3" t="s">
        <v>4278</v>
      </c>
      <c r="I1929" s="3" t="s">
        <v>4404</v>
      </c>
      <c r="J1929" s="3" t="s">
        <v>4411</v>
      </c>
      <c r="K1929" s="3" t="s">
        <v>22</v>
      </c>
      <c r="L1929" s="4">
        <v>0.16</v>
      </c>
      <c r="M1929" s="5">
        <v>0.18</v>
      </c>
      <c r="N1929" s="6"/>
      <c r="O1929" s="6"/>
      <c r="P1929" s="6"/>
      <c r="Q1929" s="6"/>
      <c r="R1929" s="6"/>
    </row>
    <row r="1930" ht="15.75" customHeight="1">
      <c r="A1930" s="3">
        <v>2859.0</v>
      </c>
      <c r="B1930" s="3" t="s">
        <v>3933</v>
      </c>
      <c r="C1930" s="3" t="s">
        <v>4276</v>
      </c>
      <c r="D1930" s="3" t="s">
        <v>4276</v>
      </c>
      <c r="E1930" s="3" t="s">
        <v>4402</v>
      </c>
      <c r="F1930" s="3" t="s">
        <v>4412</v>
      </c>
      <c r="G1930" s="3" t="s">
        <v>22</v>
      </c>
      <c r="H1930" s="3" t="s">
        <v>4278</v>
      </c>
      <c r="I1930" s="3" t="s">
        <v>4404</v>
      </c>
      <c r="J1930" s="3" t="s">
        <v>4413</v>
      </c>
      <c r="K1930" s="3" t="s">
        <v>22</v>
      </c>
      <c r="L1930" s="4">
        <v>0.18</v>
      </c>
      <c r="M1930" s="5">
        <v>0.21</v>
      </c>
      <c r="N1930" s="6"/>
      <c r="O1930" s="6"/>
      <c r="P1930" s="6"/>
      <c r="Q1930" s="6"/>
      <c r="R1930" s="6"/>
    </row>
    <row r="1931" ht="15.75" customHeight="1">
      <c r="A1931" s="3">
        <v>2860.0</v>
      </c>
      <c r="B1931" s="3" t="s">
        <v>3933</v>
      </c>
      <c r="C1931" s="3" t="s">
        <v>4276</v>
      </c>
      <c r="D1931" s="3" t="s">
        <v>4276</v>
      </c>
      <c r="E1931" s="3" t="s">
        <v>4402</v>
      </c>
      <c r="F1931" s="3" t="s">
        <v>4414</v>
      </c>
      <c r="G1931" s="3" t="s">
        <v>22</v>
      </c>
      <c r="H1931" s="3" t="s">
        <v>4278</v>
      </c>
      <c r="I1931" s="3" t="s">
        <v>4404</v>
      </c>
      <c r="J1931" s="3" t="s">
        <v>4415</v>
      </c>
      <c r="K1931" s="3" t="s">
        <v>22</v>
      </c>
      <c r="L1931" s="4">
        <v>0.18</v>
      </c>
      <c r="M1931" s="5">
        <v>0.21</v>
      </c>
      <c r="N1931" s="6"/>
      <c r="O1931" s="6"/>
      <c r="P1931" s="6"/>
      <c r="Q1931" s="6"/>
      <c r="R1931" s="6"/>
    </row>
    <row r="1932" ht="15.75" customHeight="1">
      <c r="A1932" s="3">
        <v>2861.0</v>
      </c>
      <c r="B1932" s="3" t="s">
        <v>3933</v>
      </c>
      <c r="C1932" s="3" t="s">
        <v>4276</v>
      </c>
      <c r="D1932" s="3" t="s">
        <v>4276</v>
      </c>
      <c r="E1932" s="3" t="s">
        <v>4402</v>
      </c>
      <c r="F1932" s="3" t="s">
        <v>4416</v>
      </c>
      <c r="G1932" s="3" t="s">
        <v>22</v>
      </c>
      <c r="H1932" s="3" t="s">
        <v>4278</v>
      </c>
      <c r="I1932" s="3" t="s">
        <v>4404</v>
      </c>
      <c r="J1932" s="3" t="s">
        <v>4417</v>
      </c>
      <c r="K1932" s="3" t="s">
        <v>22</v>
      </c>
      <c r="L1932" s="4">
        <v>0.18</v>
      </c>
      <c r="M1932" s="5">
        <v>0.21</v>
      </c>
      <c r="N1932" s="6"/>
      <c r="O1932" s="6"/>
      <c r="P1932" s="6"/>
      <c r="Q1932" s="6"/>
      <c r="R1932" s="6"/>
    </row>
    <row r="1933" ht="15.75" customHeight="1">
      <c r="A1933" s="3">
        <v>2862.0</v>
      </c>
      <c r="B1933" s="3" t="s">
        <v>3933</v>
      </c>
      <c r="C1933" s="3" t="s">
        <v>4276</v>
      </c>
      <c r="D1933" s="3" t="s">
        <v>4276</v>
      </c>
      <c r="E1933" s="3" t="s">
        <v>4339</v>
      </c>
      <c r="F1933" s="3" t="s">
        <v>4418</v>
      </c>
      <c r="G1933" s="3" t="s">
        <v>22</v>
      </c>
      <c r="H1933" s="3" t="s">
        <v>4278</v>
      </c>
      <c r="I1933" s="3" t="s">
        <v>4341</v>
      </c>
      <c r="J1933" s="3" t="s">
        <v>4419</v>
      </c>
      <c r="K1933" s="3" t="s">
        <v>22</v>
      </c>
      <c r="L1933" s="4">
        <v>0.16</v>
      </c>
      <c r="M1933" s="5">
        <v>0.18</v>
      </c>
      <c r="N1933" s="6"/>
      <c r="O1933" s="6"/>
      <c r="P1933" s="6"/>
      <c r="Q1933" s="6"/>
      <c r="R1933" s="6"/>
    </row>
    <row r="1934" ht="15.75" customHeight="1">
      <c r="A1934" s="3">
        <v>2863.0</v>
      </c>
      <c r="B1934" s="3" t="s">
        <v>3933</v>
      </c>
      <c r="C1934" s="3" t="s">
        <v>4276</v>
      </c>
      <c r="D1934" s="3" t="s">
        <v>4276</v>
      </c>
      <c r="E1934" s="3" t="s">
        <v>4339</v>
      </c>
      <c r="F1934" s="3" t="s">
        <v>4420</v>
      </c>
      <c r="G1934" s="3" t="s">
        <v>22</v>
      </c>
      <c r="H1934" s="3" t="s">
        <v>4278</v>
      </c>
      <c r="I1934" s="3" t="s">
        <v>4341</v>
      </c>
      <c r="J1934" s="3" t="s">
        <v>4421</v>
      </c>
      <c r="K1934" s="3" t="s">
        <v>22</v>
      </c>
      <c r="L1934" s="4">
        <v>0.18</v>
      </c>
      <c r="M1934" s="5">
        <v>0.21</v>
      </c>
      <c r="N1934" s="6"/>
      <c r="O1934" s="6"/>
      <c r="P1934" s="6"/>
      <c r="Q1934" s="6"/>
      <c r="R1934" s="6"/>
    </row>
    <row r="1935" ht="15.75" customHeight="1">
      <c r="A1935" s="3">
        <v>2864.0</v>
      </c>
      <c r="B1935" s="3" t="s">
        <v>3933</v>
      </c>
      <c r="C1935" s="3" t="s">
        <v>4276</v>
      </c>
      <c r="D1935" s="3" t="s">
        <v>4276</v>
      </c>
      <c r="E1935" s="3" t="s">
        <v>4339</v>
      </c>
      <c r="F1935" s="3" t="s">
        <v>4422</v>
      </c>
      <c r="G1935" s="3" t="s">
        <v>22</v>
      </c>
      <c r="H1935" s="3" t="s">
        <v>4278</v>
      </c>
      <c r="I1935" s="3" t="s">
        <v>4341</v>
      </c>
      <c r="J1935" s="3" t="s">
        <v>4423</v>
      </c>
      <c r="K1935" s="3" t="s">
        <v>22</v>
      </c>
      <c r="L1935" s="4">
        <v>0.18</v>
      </c>
      <c r="M1935" s="5">
        <v>0.21</v>
      </c>
      <c r="N1935" s="6"/>
      <c r="O1935" s="6"/>
      <c r="P1935" s="6"/>
      <c r="Q1935" s="6"/>
      <c r="R1935" s="6"/>
    </row>
    <row r="1936" ht="15.75" customHeight="1">
      <c r="A1936" s="3">
        <v>2865.0</v>
      </c>
      <c r="B1936" s="3" t="s">
        <v>3933</v>
      </c>
      <c r="C1936" s="3" t="s">
        <v>4276</v>
      </c>
      <c r="D1936" s="3" t="s">
        <v>4276</v>
      </c>
      <c r="E1936" s="3" t="s">
        <v>4339</v>
      </c>
      <c r="F1936" s="3" t="s">
        <v>4424</v>
      </c>
      <c r="G1936" s="3" t="s">
        <v>22</v>
      </c>
      <c r="H1936" s="3" t="s">
        <v>4278</v>
      </c>
      <c r="I1936" s="3" t="s">
        <v>4341</v>
      </c>
      <c r="J1936" s="3" t="s">
        <v>4425</v>
      </c>
      <c r="K1936" s="3" t="s">
        <v>22</v>
      </c>
      <c r="L1936" s="4">
        <v>0.16</v>
      </c>
      <c r="M1936" s="5">
        <v>0.18</v>
      </c>
      <c r="N1936" s="6"/>
      <c r="O1936" s="6"/>
      <c r="P1936" s="6"/>
      <c r="Q1936" s="6"/>
      <c r="R1936" s="6"/>
    </row>
    <row r="1937" ht="15.75" customHeight="1">
      <c r="A1937" s="3">
        <v>2866.0</v>
      </c>
      <c r="B1937" s="3" t="s">
        <v>3933</v>
      </c>
      <c r="C1937" s="3" t="s">
        <v>4276</v>
      </c>
      <c r="D1937" s="3" t="s">
        <v>4276</v>
      </c>
      <c r="E1937" s="3" t="s">
        <v>4339</v>
      </c>
      <c r="F1937" s="3" t="s">
        <v>4426</v>
      </c>
      <c r="G1937" s="3" t="s">
        <v>22</v>
      </c>
      <c r="H1937" s="3" t="s">
        <v>4278</v>
      </c>
      <c r="I1937" s="3" t="s">
        <v>4341</v>
      </c>
      <c r="J1937" s="3" t="s">
        <v>4427</v>
      </c>
      <c r="K1937" s="3" t="s">
        <v>22</v>
      </c>
      <c r="L1937" s="4">
        <v>0.16</v>
      </c>
      <c r="M1937" s="5">
        <v>0.18</v>
      </c>
      <c r="N1937" s="6"/>
      <c r="O1937" s="6"/>
      <c r="P1937" s="6"/>
      <c r="Q1937" s="6"/>
      <c r="R1937" s="6"/>
    </row>
    <row r="1938" ht="15.75" customHeight="1">
      <c r="A1938" s="3">
        <v>2867.0</v>
      </c>
      <c r="B1938" s="3" t="s">
        <v>3933</v>
      </c>
      <c r="C1938" s="3" t="s">
        <v>4276</v>
      </c>
      <c r="D1938" s="3" t="s">
        <v>4276</v>
      </c>
      <c r="E1938" s="3" t="s">
        <v>4286</v>
      </c>
      <c r="F1938" s="3" t="s">
        <v>4428</v>
      </c>
      <c r="G1938" s="3" t="s">
        <v>22</v>
      </c>
      <c r="H1938" s="3" t="s">
        <v>4278</v>
      </c>
      <c r="I1938" s="3" t="s">
        <v>4288</v>
      </c>
      <c r="J1938" s="3" t="s">
        <v>4429</v>
      </c>
      <c r="K1938" s="3" t="s">
        <v>22</v>
      </c>
      <c r="L1938" s="4">
        <v>0.14</v>
      </c>
      <c r="M1938" s="5">
        <v>0.16</v>
      </c>
      <c r="N1938" s="6"/>
      <c r="O1938" s="6"/>
      <c r="P1938" s="6"/>
      <c r="Q1938" s="6"/>
      <c r="R1938" s="6"/>
    </row>
    <row r="1939" ht="15.75" customHeight="1">
      <c r="A1939" s="3">
        <v>2868.0</v>
      </c>
      <c r="B1939" s="3" t="s">
        <v>3933</v>
      </c>
      <c r="C1939" s="3" t="s">
        <v>4276</v>
      </c>
      <c r="D1939" s="3" t="s">
        <v>4276</v>
      </c>
      <c r="E1939" s="3" t="s">
        <v>4402</v>
      </c>
      <c r="F1939" s="3" t="s">
        <v>4430</v>
      </c>
      <c r="G1939" s="3" t="s">
        <v>22</v>
      </c>
      <c r="H1939" s="3" t="s">
        <v>4278</v>
      </c>
      <c r="I1939" s="3" t="s">
        <v>4404</v>
      </c>
      <c r="J1939" s="3" t="s">
        <v>4431</v>
      </c>
      <c r="K1939" s="3" t="s">
        <v>22</v>
      </c>
      <c r="L1939" s="4">
        <v>0.16</v>
      </c>
      <c r="M1939" s="5">
        <v>0.18</v>
      </c>
      <c r="N1939" s="6"/>
      <c r="O1939" s="6"/>
      <c r="P1939" s="6"/>
      <c r="Q1939" s="6"/>
      <c r="R1939" s="6"/>
    </row>
    <row r="1940" ht="15.75" customHeight="1">
      <c r="A1940" s="3">
        <v>2871.0</v>
      </c>
      <c r="B1940" s="3" t="s">
        <v>3933</v>
      </c>
      <c r="C1940" s="3" t="s">
        <v>4276</v>
      </c>
      <c r="D1940" s="3" t="s">
        <v>4276</v>
      </c>
      <c r="E1940" s="3" t="s">
        <v>4280</v>
      </c>
      <c r="F1940" s="3" t="s">
        <v>4432</v>
      </c>
      <c r="G1940" s="3" t="s">
        <v>22</v>
      </c>
      <c r="H1940" s="3" t="s">
        <v>4278</v>
      </c>
      <c r="I1940" s="3" t="s">
        <v>4282</v>
      </c>
      <c r="J1940" s="3" t="s">
        <v>4433</v>
      </c>
      <c r="K1940" s="3" t="s">
        <v>22</v>
      </c>
      <c r="L1940" s="4">
        <v>0.16</v>
      </c>
      <c r="M1940" s="5">
        <v>0.18</v>
      </c>
      <c r="N1940" s="6"/>
      <c r="O1940" s="6"/>
      <c r="P1940" s="6"/>
      <c r="Q1940" s="6"/>
      <c r="R1940" s="6"/>
    </row>
    <row r="1941" ht="15.75" customHeight="1">
      <c r="A1941" s="3">
        <v>2872.0</v>
      </c>
      <c r="B1941" s="3" t="s">
        <v>3933</v>
      </c>
      <c r="C1941" s="3" t="s">
        <v>4276</v>
      </c>
      <c r="D1941" s="3" t="s">
        <v>4276</v>
      </c>
      <c r="E1941" s="3" t="s">
        <v>4280</v>
      </c>
      <c r="F1941" s="3" t="s">
        <v>4434</v>
      </c>
      <c r="G1941" s="3" t="s">
        <v>22</v>
      </c>
      <c r="H1941" s="3" t="s">
        <v>4278</v>
      </c>
      <c r="I1941" s="3" t="s">
        <v>4282</v>
      </c>
      <c r="J1941" s="3" t="s">
        <v>4435</v>
      </c>
      <c r="K1941" s="3" t="s">
        <v>22</v>
      </c>
      <c r="L1941" s="4">
        <v>0.16</v>
      </c>
      <c r="M1941" s="5">
        <v>0.18</v>
      </c>
      <c r="N1941" s="6"/>
      <c r="O1941" s="6"/>
      <c r="P1941" s="6"/>
      <c r="Q1941" s="6"/>
      <c r="R1941" s="6"/>
    </row>
    <row r="1942" ht="15.75" customHeight="1">
      <c r="A1942" s="3">
        <v>2873.0</v>
      </c>
      <c r="B1942" s="3" t="s">
        <v>3933</v>
      </c>
      <c r="C1942" s="3" t="s">
        <v>4276</v>
      </c>
      <c r="D1942" s="3" t="s">
        <v>4276</v>
      </c>
      <c r="E1942" s="3" t="s">
        <v>4280</v>
      </c>
      <c r="F1942" s="3" t="s">
        <v>4436</v>
      </c>
      <c r="G1942" s="3" t="s">
        <v>22</v>
      </c>
      <c r="H1942" s="3" t="s">
        <v>4278</v>
      </c>
      <c r="I1942" s="3" t="s">
        <v>4282</v>
      </c>
      <c r="J1942" s="3" t="s">
        <v>4437</v>
      </c>
      <c r="K1942" s="3" t="s">
        <v>22</v>
      </c>
      <c r="L1942" s="4">
        <v>0.16</v>
      </c>
      <c r="M1942" s="5">
        <v>0.18</v>
      </c>
      <c r="N1942" s="6"/>
      <c r="O1942" s="6"/>
      <c r="P1942" s="6"/>
      <c r="Q1942" s="6"/>
      <c r="R1942" s="6"/>
    </row>
    <row r="1943" ht="15.75" customHeight="1">
      <c r="A1943" s="3">
        <v>2874.0</v>
      </c>
      <c r="B1943" s="3" t="s">
        <v>3933</v>
      </c>
      <c r="C1943" s="3" t="s">
        <v>4276</v>
      </c>
      <c r="D1943" s="3" t="s">
        <v>4276</v>
      </c>
      <c r="E1943" s="3" t="s">
        <v>4280</v>
      </c>
      <c r="F1943" s="3" t="s">
        <v>4438</v>
      </c>
      <c r="G1943" s="3" t="s">
        <v>22</v>
      </c>
      <c r="H1943" s="3" t="s">
        <v>4278</v>
      </c>
      <c r="I1943" s="3" t="s">
        <v>4282</v>
      </c>
      <c r="J1943" s="3" t="s">
        <v>4439</v>
      </c>
      <c r="K1943" s="3" t="s">
        <v>22</v>
      </c>
      <c r="L1943" s="4">
        <v>0.16</v>
      </c>
      <c r="M1943" s="5">
        <v>0.18</v>
      </c>
      <c r="N1943" s="6"/>
      <c r="O1943" s="6"/>
      <c r="P1943" s="6"/>
      <c r="Q1943" s="6"/>
      <c r="R1943" s="6"/>
    </row>
    <row r="1944" ht="15.75" customHeight="1">
      <c r="A1944" s="3">
        <v>2875.0</v>
      </c>
      <c r="B1944" s="3" t="s">
        <v>3933</v>
      </c>
      <c r="C1944" s="3" t="s">
        <v>4276</v>
      </c>
      <c r="D1944" s="3" t="s">
        <v>4276</v>
      </c>
      <c r="E1944" s="3" t="s">
        <v>4440</v>
      </c>
      <c r="F1944" s="3" t="s">
        <v>4441</v>
      </c>
      <c r="G1944" s="3" t="s">
        <v>22</v>
      </c>
      <c r="H1944" s="3" t="s">
        <v>4278</v>
      </c>
      <c r="I1944" s="3" t="s">
        <v>4442</v>
      </c>
      <c r="J1944" s="3" t="s">
        <v>4443</v>
      </c>
      <c r="K1944" s="3" t="s">
        <v>22</v>
      </c>
      <c r="L1944" s="4">
        <v>0.16</v>
      </c>
      <c r="M1944" s="5">
        <v>0.18</v>
      </c>
      <c r="N1944" s="6"/>
      <c r="O1944" s="6"/>
      <c r="P1944" s="6"/>
      <c r="Q1944" s="6"/>
      <c r="R1944" s="6"/>
    </row>
    <row r="1945" ht="15.75" customHeight="1">
      <c r="A1945" s="3">
        <v>2876.0</v>
      </c>
      <c r="B1945" s="3" t="s">
        <v>3933</v>
      </c>
      <c r="C1945" s="3" t="s">
        <v>4276</v>
      </c>
      <c r="D1945" s="3" t="s">
        <v>4276</v>
      </c>
      <c r="E1945" s="3" t="s">
        <v>4440</v>
      </c>
      <c r="F1945" s="3" t="s">
        <v>4444</v>
      </c>
      <c r="G1945" s="3" t="s">
        <v>22</v>
      </c>
      <c r="H1945" s="3" t="s">
        <v>4278</v>
      </c>
      <c r="I1945" s="3" t="s">
        <v>4442</v>
      </c>
      <c r="J1945" s="3" t="s">
        <v>4445</v>
      </c>
      <c r="K1945" s="3" t="s">
        <v>22</v>
      </c>
      <c r="L1945" s="4">
        <v>0.16</v>
      </c>
      <c r="M1945" s="5">
        <v>0.18</v>
      </c>
      <c r="N1945" s="6"/>
      <c r="O1945" s="6"/>
      <c r="P1945" s="6"/>
      <c r="Q1945" s="6"/>
      <c r="R1945" s="6"/>
    </row>
    <row r="1946" ht="15.75" customHeight="1">
      <c r="A1946" s="3">
        <v>2877.0</v>
      </c>
      <c r="B1946" s="3" t="s">
        <v>3933</v>
      </c>
      <c r="C1946" s="3" t="s">
        <v>4276</v>
      </c>
      <c r="D1946" s="3" t="s">
        <v>4276</v>
      </c>
      <c r="E1946" s="3" t="s">
        <v>4440</v>
      </c>
      <c r="F1946" s="3" t="s">
        <v>4446</v>
      </c>
      <c r="G1946" s="3" t="s">
        <v>22</v>
      </c>
      <c r="H1946" s="3" t="s">
        <v>4278</v>
      </c>
      <c r="I1946" s="3" t="s">
        <v>4442</v>
      </c>
      <c r="J1946" s="3" t="s">
        <v>4447</v>
      </c>
      <c r="K1946" s="3" t="s">
        <v>22</v>
      </c>
      <c r="L1946" s="4">
        <v>0.16</v>
      </c>
      <c r="M1946" s="5">
        <v>0.18</v>
      </c>
      <c r="N1946" s="6"/>
      <c r="O1946" s="6"/>
      <c r="P1946" s="6"/>
      <c r="Q1946" s="6"/>
      <c r="R1946" s="6"/>
    </row>
    <row r="1947" ht="15.75" customHeight="1">
      <c r="A1947" s="3">
        <v>2878.0</v>
      </c>
      <c r="B1947" s="3" t="s">
        <v>3933</v>
      </c>
      <c r="C1947" s="3" t="s">
        <v>4276</v>
      </c>
      <c r="D1947" s="3" t="s">
        <v>4276</v>
      </c>
      <c r="E1947" s="3" t="s">
        <v>4440</v>
      </c>
      <c r="F1947" s="3" t="s">
        <v>4448</v>
      </c>
      <c r="G1947" s="3" t="s">
        <v>22</v>
      </c>
      <c r="H1947" s="3" t="s">
        <v>4278</v>
      </c>
      <c r="I1947" s="3" t="s">
        <v>4442</v>
      </c>
      <c r="J1947" s="3" t="s">
        <v>4449</v>
      </c>
      <c r="K1947" s="3" t="s">
        <v>22</v>
      </c>
      <c r="L1947" s="4">
        <v>0.16</v>
      </c>
      <c r="M1947" s="5">
        <v>0.18</v>
      </c>
      <c r="N1947" s="6"/>
      <c r="O1947" s="6"/>
      <c r="P1947" s="6"/>
      <c r="Q1947" s="6"/>
      <c r="R1947" s="6"/>
    </row>
    <row r="1948" ht="15.75" customHeight="1">
      <c r="A1948" s="3">
        <v>2879.0</v>
      </c>
      <c r="B1948" s="3" t="s">
        <v>3933</v>
      </c>
      <c r="C1948" s="3" t="s">
        <v>4276</v>
      </c>
      <c r="D1948" s="3" t="s">
        <v>4276</v>
      </c>
      <c r="E1948" s="3" t="s">
        <v>4440</v>
      </c>
      <c r="F1948" s="3" t="s">
        <v>4450</v>
      </c>
      <c r="G1948" s="3" t="s">
        <v>22</v>
      </c>
      <c r="H1948" s="3" t="s">
        <v>4278</v>
      </c>
      <c r="I1948" s="3" t="s">
        <v>4442</v>
      </c>
      <c r="J1948" s="3" t="s">
        <v>4451</v>
      </c>
      <c r="K1948" s="3" t="s">
        <v>22</v>
      </c>
      <c r="L1948" s="4">
        <v>0.16</v>
      </c>
      <c r="M1948" s="5">
        <v>0.18</v>
      </c>
      <c r="N1948" s="6"/>
      <c r="O1948" s="6"/>
      <c r="P1948" s="6"/>
      <c r="Q1948" s="6"/>
      <c r="R1948" s="6"/>
    </row>
    <row r="1949" ht="15.75" customHeight="1">
      <c r="A1949" s="3">
        <v>2880.0</v>
      </c>
      <c r="B1949" s="3" t="s">
        <v>3933</v>
      </c>
      <c r="C1949" s="3" t="s">
        <v>4276</v>
      </c>
      <c r="D1949" s="3" t="s">
        <v>4276</v>
      </c>
      <c r="E1949" s="3" t="s">
        <v>4440</v>
      </c>
      <c r="F1949" s="3" t="s">
        <v>4452</v>
      </c>
      <c r="G1949" s="3" t="s">
        <v>22</v>
      </c>
      <c r="H1949" s="3" t="s">
        <v>4278</v>
      </c>
      <c r="I1949" s="3" t="s">
        <v>4442</v>
      </c>
      <c r="J1949" s="3" t="s">
        <v>4453</v>
      </c>
      <c r="K1949" s="3" t="s">
        <v>22</v>
      </c>
      <c r="L1949" s="4">
        <v>0.18</v>
      </c>
      <c r="M1949" s="5">
        <v>0.21</v>
      </c>
      <c r="N1949" s="6"/>
      <c r="O1949" s="6"/>
      <c r="P1949" s="6"/>
      <c r="Q1949" s="6"/>
      <c r="R1949" s="6"/>
    </row>
    <row r="1950" ht="15.75" customHeight="1">
      <c r="A1950" s="3">
        <v>2882.0</v>
      </c>
      <c r="B1950" s="3" t="s">
        <v>3933</v>
      </c>
      <c r="C1950" s="3" t="s">
        <v>4276</v>
      </c>
      <c r="D1950" s="3" t="s">
        <v>4276</v>
      </c>
      <c r="E1950" s="3" t="s">
        <v>4364</v>
      </c>
      <c r="F1950" s="3" t="s">
        <v>4454</v>
      </c>
      <c r="G1950" s="3" t="s">
        <v>22</v>
      </c>
      <c r="H1950" s="3" t="s">
        <v>4278</v>
      </c>
      <c r="I1950" s="3" t="s">
        <v>4366</v>
      </c>
      <c r="J1950" s="3" t="s">
        <v>4455</v>
      </c>
      <c r="K1950" s="3" t="s">
        <v>22</v>
      </c>
      <c r="L1950" s="4">
        <v>0.14</v>
      </c>
      <c r="M1950" s="5">
        <v>0.16</v>
      </c>
      <c r="N1950" s="6"/>
      <c r="O1950" s="6"/>
      <c r="P1950" s="6"/>
      <c r="Q1950" s="6"/>
      <c r="R1950" s="6"/>
    </row>
    <row r="1951" ht="15.75" customHeight="1">
      <c r="A1951" s="3">
        <v>2883.0</v>
      </c>
      <c r="B1951" s="3" t="s">
        <v>3933</v>
      </c>
      <c r="C1951" s="3" t="s">
        <v>4276</v>
      </c>
      <c r="D1951" s="3" t="s">
        <v>4276</v>
      </c>
      <c r="E1951" s="3" t="s">
        <v>4364</v>
      </c>
      <c r="F1951" s="3" t="s">
        <v>4456</v>
      </c>
      <c r="G1951" s="3" t="s">
        <v>22</v>
      </c>
      <c r="H1951" s="3" t="s">
        <v>4278</v>
      </c>
      <c r="I1951" s="3" t="s">
        <v>4366</v>
      </c>
      <c r="J1951" s="3" t="s">
        <v>4457</v>
      </c>
      <c r="K1951" s="3" t="s">
        <v>22</v>
      </c>
      <c r="L1951" s="4">
        <v>0.16</v>
      </c>
      <c r="M1951" s="5">
        <v>0.18</v>
      </c>
      <c r="N1951" s="6"/>
      <c r="O1951" s="6"/>
      <c r="P1951" s="6"/>
      <c r="Q1951" s="6"/>
      <c r="R1951" s="6"/>
    </row>
    <row r="1952" ht="15.75" customHeight="1">
      <c r="A1952" s="3">
        <v>2884.0</v>
      </c>
      <c r="B1952" s="3" t="s">
        <v>3933</v>
      </c>
      <c r="C1952" s="3" t="s">
        <v>4276</v>
      </c>
      <c r="D1952" s="3" t="s">
        <v>4276</v>
      </c>
      <c r="E1952" s="3" t="s">
        <v>4364</v>
      </c>
      <c r="F1952" s="3" t="s">
        <v>4458</v>
      </c>
      <c r="G1952" s="3" t="s">
        <v>22</v>
      </c>
      <c r="H1952" s="3" t="s">
        <v>4278</v>
      </c>
      <c r="I1952" s="3" t="s">
        <v>4366</v>
      </c>
      <c r="J1952" s="3" t="s">
        <v>4459</v>
      </c>
      <c r="K1952" s="3" t="s">
        <v>22</v>
      </c>
      <c r="L1952" s="4">
        <v>0.16</v>
      </c>
      <c r="M1952" s="5">
        <v>0.18</v>
      </c>
      <c r="N1952" s="6"/>
      <c r="O1952" s="6"/>
      <c r="P1952" s="6"/>
      <c r="Q1952" s="6"/>
      <c r="R1952" s="6"/>
    </row>
    <row r="1953" ht="15.75" customHeight="1">
      <c r="A1953" s="3">
        <v>2885.0</v>
      </c>
      <c r="B1953" s="3" t="s">
        <v>3933</v>
      </c>
      <c r="C1953" s="3" t="s">
        <v>4276</v>
      </c>
      <c r="D1953" s="3" t="s">
        <v>4276</v>
      </c>
      <c r="E1953" s="3" t="s">
        <v>4364</v>
      </c>
      <c r="F1953" s="3" t="s">
        <v>4460</v>
      </c>
      <c r="G1953" s="3" t="s">
        <v>22</v>
      </c>
      <c r="H1953" s="3" t="s">
        <v>4278</v>
      </c>
      <c r="I1953" s="3" t="s">
        <v>4366</v>
      </c>
      <c r="J1953" s="3" t="s">
        <v>4461</v>
      </c>
      <c r="K1953" s="3" t="s">
        <v>22</v>
      </c>
      <c r="L1953" s="4">
        <v>0.16</v>
      </c>
      <c r="M1953" s="5">
        <v>0.18</v>
      </c>
      <c r="N1953" s="6"/>
      <c r="O1953" s="6"/>
      <c r="P1953" s="6"/>
      <c r="Q1953" s="6"/>
      <c r="R1953" s="6"/>
    </row>
    <row r="1954" ht="15.75" customHeight="1">
      <c r="A1954" s="3">
        <v>2887.0</v>
      </c>
      <c r="B1954" s="3" t="s">
        <v>3933</v>
      </c>
      <c r="C1954" s="3" t="s">
        <v>4276</v>
      </c>
      <c r="D1954" s="3" t="s">
        <v>4276</v>
      </c>
      <c r="E1954" s="3" t="s">
        <v>4368</v>
      </c>
      <c r="F1954" s="3" t="s">
        <v>4462</v>
      </c>
      <c r="G1954" s="3" t="s">
        <v>22</v>
      </c>
      <c r="H1954" s="3" t="s">
        <v>4278</v>
      </c>
      <c r="I1954" s="3" t="s">
        <v>4370</v>
      </c>
      <c r="J1954" s="3" t="s">
        <v>4463</v>
      </c>
      <c r="K1954" s="3" t="s">
        <v>22</v>
      </c>
      <c r="L1954" s="4">
        <v>0.14</v>
      </c>
      <c r="M1954" s="5">
        <v>0.16</v>
      </c>
      <c r="N1954" s="6"/>
      <c r="O1954" s="6"/>
      <c r="P1954" s="6"/>
      <c r="Q1954" s="6"/>
      <c r="R1954" s="6"/>
    </row>
    <row r="1955" ht="15.75" customHeight="1">
      <c r="A1955" s="3">
        <v>2888.0</v>
      </c>
      <c r="B1955" s="3" t="s">
        <v>3933</v>
      </c>
      <c r="C1955" s="3" t="s">
        <v>4276</v>
      </c>
      <c r="D1955" s="3" t="s">
        <v>4276</v>
      </c>
      <c r="E1955" s="3" t="s">
        <v>4368</v>
      </c>
      <c r="F1955" s="3" t="s">
        <v>4464</v>
      </c>
      <c r="G1955" s="3" t="s">
        <v>22</v>
      </c>
      <c r="H1955" s="3" t="s">
        <v>4278</v>
      </c>
      <c r="I1955" s="3" t="s">
        <v>4370</v>
      </c>
      <c r="J1955" s="3" t="s">
        <v>4465</v>
      </c>
      <c r="K1955" s="3" t="s">
        <v>22</v>
      </c>
      <c r="L1955" s="4">
        <v>0.14</v>
      </c>
      <c r="M1955" s="5">
        <v>0.16</v>
      </c>
      <c r="N1955" s="6"/>
      <c r="O1955" s="6"/>
      <c r="P1955" s="6"/>
      <c r="Q1955" s="6"/>
      <c r="R1955" s="6"/>
    </row>
    <row r="1956" ht="15.75" customHeight="1">
      <c r="A1956" s="3">
        <v>2889.0</v>
      </c>
      <c r="B1956" s="3" t="s">
        <v>3933</v>
      </c>
      <c r="C1956" s="3" t="s">
        <v>4276</v>
      </c>
      <c r="D1956" s="3" t="s">
        <v>4276</v>
      </c>
      <c r="E1956" s="3" t="s">
        <v>4368</v>
      </c>
      <c r="F1956" s="3" t="s">
        <v>4466</v>
      </c>
      <c r="G1956" s="3" t="s">
        <v>22</v>
      </c>
      <c r="H1956" s="3" t="s">
        <v>4278</v>
      </c>
      <c r="I1956" s="3" t="s">
        <v>4370</v>
      </c>
      <c r="J1956" s="3" t="s">
        <v>4467</v>
      </c>
      <c r="K1956" s="3" t="s">
        <v>22</v>
      </c>
      <c r="L1956" s="4">
        <v>0.14</v>
      </c>
      <c r="M1956" s="5">
        <v>0.16</v>
      </c>
      <c r="N1956" s="6"/>
      <c r="O1956" s="6"/>
      <c r="P1956" s="6"/>
      <c r="Q1956" s="6"/>
      <c r="R1956" s="6"/>
    </row>
    <row r="1957" ht="15.75" customHeight="1">
      <c r="A1957" s="3">
        <v>2890.0</v>
      </c>
      <c r="B1957" s="3" t="s">
        <v>3933</v>
      </c>
      <c r="C1957" s="3" t="s">
        <v>4276</v>
      </c>
      <c r="D1957" s="3" t="s">
        <v>4276</v>
      </c>
      <c r="E1957" s="3" t="s">
        <v>4368</v>
      </c>
      <c r="F1957" s="3" t="s">
        <v>4468</v>
      </c>
      <c r="G1957" s="3" t="s">
        <v>22</v>
      </c>
      <c r="H1957" s="3" t="s">
        <v>4278</v>
      </c>
      <c r="I1957" s="3" t="s">
        <v>4370</v>
      </c>
      <c r="J1957" s="3" t="s">
        <v>4468</v>
      </c>
      <c r="K1957" s="3" t="s">
        <v>22</v>
      </c>
      <c r="L1957" s="4">
        <v>0.14</v>
      </c>
      <c r="M1957" s="5">
        <v>0.16</v>
      </c>
      <c r="N1957" s="6"/>
      <c r="O1957" s="6"/>
      <c r="P1957" s="6"/>
      <c r="Q1957" s="6"/>
      <c r="R1957" s="6"/>
    </row>
    <row r="1958" ht="15.75" customHeight="1">
      <c r="A1958" s="3">
        <v>2891.0</v>
      </c>
      <c r="B1958" s="3" t="s">
        <v>3933</v>
      </c>
      <c r="C1958" s="3" t="s">
        <v>4276</v>
      </c>
      <c r="D1958" s="3" t="s">
        <v>4276</v>
      </c>
      <c r="E1958" s="3" t="s">
        <v>4368</v>
      </c>
      <c r="F1958" s="3" t="s">
        <v>4469</v>
      </c>
      <c r="G1958" s="3" t="s">
        <v>22</v>
      </c>
      <c r="H1958" s="3" t="s">
        <v>4278</v>
      </c>
      <c r="I1958" s="3" t="s">
        <v>4370</v>
      </c>
      <c r="J1958" s="3" t="s">
        <v>4470</v>
      </c>
      <c r="K1958" s="3" t="s">
        <v>22</v>
      </c>
      <c r="L1958" s="4">
        <v>0.18</v>
      </c>
      <c r="M1958" s="5">
        <v>0.21</v>
      </c>
      <c r="N1958" s="6"/>
      <c r="O1958" s="6"/>
      <c r="P1958" s="6"/>
      <c r="Q1958" s="6"/>
      <c r="R1958" s="6"/>
    </row>
    <row r="1959" ht="15.75" customHeight="1">
      <c r="A1959" s="3">
        <v>2892.0</v>
      </c>
      <c r="B1959" s="3" t="s">
        <v>3933</v>
      </c>
      <c r="C1959" s="3" t="s">
        <v>4276</v>
      </c>
      <c r="D1959" s="3" t="s">
        <v>4276</v>
      </c>
      <c r="E1959" s="3" t="s">
        <v>4368</v>
      </c>
      <c r="F1959" s="3" t="s">
        <v>4471</v>
      </c>
      <c r="G1959" s="3" t="s">
        <v>22</v>
      </c>
      <c r="H1959" s="3" t="s">
        <v>4278</v>
      </c>
      <c r="I1959" s="3" t="s">
        <v>4370</v>
      </c>
      <c r="J1959" s="3" t="s">
        <v>4472</v>
      </c>
      <c r="K1959" s="3" t="s">
        <v>22</v>
      </c>
      <c r="L1959" s="4">
        <v>0.18</v>
      </c>
      <c r="M1959" s="5">
        <v>0.21</v>
      </c>
      <c r="N1959" s="6"/>
      <c r="O1959" s="6"/>
      <c r="P1959" s="6"/>
      <c r="Q1959" s="6"/>
      <c r="R1959" s="6"/>
    </row>
    <row r="1960" ht="15.75" customHeight="1">
      <c r="A1960" s="3">
        <v>2894.0</v>
      </c>
      <c r="B1960" s="3" t="s">
        <v>3933</v>
      </c>
      <c r="C1960" s="3" t="s">
        <v>4276</v>
      </c>
      <c r="D1960" s="3" t="s">
        <v>4276</v>
      </c>
      <c r="E1960" s="3" t="s">
        <v>4473</v>
      </c>
      <c r="F1960" s="3" t="s">
        <v>4474</v>
      </c>
      <c r="G1960" s="3" t="s">
        <v>22</v>
      </c>
      <c r="H1960" s="3" t="s">
        <v>4278</v>
      </c>
      <c r="I1960" s="3" t="s">
        <v>4475</v>
      </c>
      <c r="J1960" s="3" t="s">
        <v>4476</v>
      </c>
      <c r="K1960" s="3" t="s">
        <v>22</v>
      </c>
      <c r="L1960" s="4">
        <v>0.16</v>
      </c>
      <c r="M1960" s="5">
        <v>0.18</v>
      </c>
      <c r="N1960" s="6"/>
      <c r="O1960" s="6"/>
      <c r="P1960" s="6"/>
      <c r="Q1960" s="6"/>
      <c r="R1960" s="6"/>
    </row>
    <row r="1961" ht="15.75" customHeight="1">
      <c r="A1961" s="3">
        <v>2895.0</v>
      </c>
      <c r="B1961" s="3" t="s">
        <v>3933</v>
      </c>
      <c r="C1961" s="3" t="s">
        <v>4276</v>
      </c>
      <c r="D1961" s="3" t="s">
        <v>4276</v>
      </c>
      <c r="E1961" s="3" t="s">
        <v>4473</v>
      </c>
      <c r="F1961" s="3" t="s">
        <v>4477</v>
      </c>
      <c r="G1961" s="3" t="s">
        <v>22</v>
      </c>
      <c r="H1961" s="3" t="s">
        <v>4278</v>
      </c>
      <c r="I1961" s="3" t="s">
        <v>4475</v>
      </c>
      <c r="J1961" s="3" t="s">
        <v>4478</v>
      </c>
      <c r="K1961" s="3" t="s">
        <v>22</v>
      </c>
      <c r="L1961" s="4">
        <v>0.16</v>
      </c>
      <c r="M1961" s="5">
        <v>0.18</v>
      </c>
      <c r="N1961" s="6"/>
      <c r="O1961" s="6"/>
      <c r="P1961" s="6"/>
      <c r="Q1961" s="6"/>
      <c r="R1961" s="6"/>
    </row>
    <row r="1962" ht="15.75" customHeight="1">
      <c r="A1962" s="3">
        <v>2896.0</v>
      </c>
      <c r="B1962" s="3" t="s">
        <v>3933</v>
      </c>
      <c r="C1962" s="3" t="s">
        <v>4276</v>
      </c>
      <c r="D1962" s="3" t="s">
        <v>4276</v>
      </c>
      <c r="E1962" s="3" t="s">
        <v>4473</v>
      </c>
      <c r="F1962" s="3" t="s">
        <v>4479</v>
      </c>
      <c r="G1962" s="3" t="s">
        <v>22</v>
      </c>
      <c r="H1962" s="3" t="s">
        <v>4278</v>
      </c>
      <c r="I1962" s="3" t="s">
        <v>4475</v>
      </c>
      <c r="J1962" s="3" t="s">
        <v>4480</v>
      </c>
      <c r="K1962" s="3" t="s">
        <v>22</v>
      </c>
      <c r="L1962" s="4">
        <v>0.16</v>
      </c>
      <c r="M1962" s="5">
        <v>0.18</v>
      </c>
      <c r="N1962" s="6"/>
      <c r="O1962" s="6"/>
      <c r="P1962" s="6"/>
      <c r="Q1962" s="6"/>
      <c r="R1962" s="6"/>
    </row>
    <row r="1963" ht="15.75" customHeight="1">
      <c r="A1963" s="3">
        <v>2897.0</v>
      </c>
      <c r="B1963" s="3" t="s">
        <v>3933</v>
      </c>
      <c r="C1963" s="3" t="s">
        <v>4276</v>
      </c>
      <c r="D1963" s="3" t="s">
        <v>4276</v>
      </c>
      <c r="E1963" s="3" t="s">
        <v>4473</v>
      </c>
      <c r="F1963" s="3" t="s">
        <v>4481</v>
      </c>
      <c r="G1963" s="3" t="s">
        <v>22</v>
      </c>
      <c r="H1963" s="3" t="s">
        <v>4278</v>
      </c>
      <c r="I1963" s="3" t="s">
        <v>4475</v>
      </c>
      <c r="J1963" s="3" t="s">
        <v>4482</v>
      </c>
      <c r="K1963" s="3" t="s">
        <v>22</v>
      </c>
      <c r="L1963" s="4">
        <v>0.16</v>
      </c>
      <c r="M1963" s="5">
        <v>0.18</v>
      </c>
      <c r="N1963" s="6"/>
      <c r="O1963" s="6"/>
      <c r="P1963" s="6"/>
      <c r="Q1963" s="6"/>
      <c r="R1963" s="6"/>
    </row>
    <row r="1964" ht="15.75" customHeight="1">
      <c r="A1964" s="3">
        <v>2899.0</v>
      </c>
      <c r="B1964" s="3" t="s">
        <v>3933</v>
      </c>
      <c r="C1964" s="3" t="s">
        <v>4276</v>
      </c>
      <c r="D1964" s="3" t="s">
        <v>4276</v>
      </c>
      <c r="E1964" s="3" t="s">
        <v>4483</v>
      </c>
      <c r="F1964" s="3" t="s">
        <v>4484</v>
      </c>
      <c r="G1964" s="3" t="s">
        <v>22</v>
      </c>
      <c r="H1964" s="3" t="s">
        <v>4278</v>
      </c>
      <c r="I1964" s="3" t="s">
        <v>4310</v>
      </c>
      <c r="J1964" s="3" t="s">
        <v>4485</v>
      </c>
      <c r="K1964" s="3" t="s">
        <v>22</v>
      </c>
      <c r="L1964" s="4">
        <v>0.16</v>
      </c>
      <c r="M1964" s="5">
        <v>0.18</v>
      </c>
      <c r="N1964" s="6"/>
      <c r="O1964" s="6"/>
      <c r="P1964" s="6"/>
      <c r="Q1964" s="6"/>
      <c r="R1964" s="6"/>
    </row>
    <row r="1965" ht="15.75" customHeight="1">
      <c r="A1965" s="3">
        <v>2900.0</v>
      </c>
      <c r="B1965" s="3" t="s">
        <v>3933</v>
      </c>
      <c r="C1965" s="3" t="s">
        <v>4276</v>
      </c>
      <c r="D1965" s="3" t="s">
        <v>4276</v>
      </c>
      <c r="E1965" s="3" t="s">
        <v>4483</v>
      </c>
      <c r="F1965" s="3" t="s">
        <v>4486</v>
      </c>
      <c r="G1965" s="3" t="s">
        <v>22</v>
      </c>
      <c r="H1965" s="3" t="s">
        <v>4278</v>
      </c>
      <c r="I1965" s="3" t="s">
        <v>4310</v>
      </c>
      <c r="J1965" s="3" t="s">
        <v>4487</v>
      </c>
      <c r="K1965" s="3" t="s">
        <v>22</v>
      </c>
      <c r="L1965" s="4">
        <v>0.16</v>
      </c>
      <c r="M1965" s="5">
        <v>0.18</v>
      </c>
      <c r="N1965" s="6"/>
      <c r="O1965" s="6"/>
      <c r="P1965" s="6"/>
      <c r="Q1965" s="6"/>
      <c r="R1965" s="6"/>
    </row>
    <row r="1966" ht="15.75" customHeight="1">
      <c r="A1966" s="3">
        <v>2901.0</v>
      </c>
      <c r="B1966" s="3" t="s">
        <v>3933</v>
      </c>
      <c r="C1966" s="3" t="s">
        <v>4276</v>
      </c>
      <c r="D1966" s="3" t="s">
        <v>4276</v>
      </c>
      <c r="E1966" s="3" t="s">
        <v>4483</v>
      </c>
      <c r="F1966" s="3" t="s">
        <v>4488</v>
      </c>
      <c r="G1966" s="3" t="s">
        <v>22</v>
      </c>
      <c r="H1966" s="3" t="s">
        <v>4278</v>
      </c>
      <c r="I1966" s="3" t="s">
        <v>4310</v>
      </c>
      <c r="J1966" s="3" t="s">
        <v>4489</v>
      </c>
      <c r="K1966" s="3" t="s">
        <v>22</v>
      </c>
      <c r="L1966" s="4">
        <v>0.16</v>
      </c>
      <c r="M1966" s="5">
        <v>0.18</v>
      </c>
      <c r="N1966" s="6"/>
      <c r="O1966" s="6"/>
      <c r="P1966" s="6"/>
      <c r="Q1966" s="6"/>
      <c r="R1966" s="6"/>
    </row>
    <row r="1967" ht="15.75" customHeight="1">
      <c r="A1967" s="3">
        <v>2902.0</v>
      </c>
      <c r="B1967" s="3" t="s">
        <v>3933</v>
      </c>
      <c r="C1967" s="3" t="s">
        <v>4276</v>
      </c>
      <c r="D1967" s="3" t="s">
        <v>4276</v>
      </c>
      <c r="E1967" s="3" t="s">
        <v>4483</v>
      </c>
      <c r="F1967" s="3" t="s">
        <v>4490</v>
      </c>
      <c r="G1967" s="3" t="s">
        <v>22</v>
      </c>
      <c r="H1967" s="3" t="s">
        <v>4278</v>
      </c>
      <c r="I1967" s="3" t="s">
        <v>4310</v>
      </c>
      <c r="J1967" s="3" t="s">
        <v>4491</v>
      </c>
      <c r="K1967" s="3" t="s">
        <v>22</v>
      </c>
      <c r="L1967" s="4">
        <v>0.16</v>
      </c>
      <c r="M1967" s="5">
        <v>0.18</v>
      </c>
      <c r="N1967" s="6"/>
      <c r="O1967" s="6"/>
      <c r="P1967" s="6"/>
      <c r="Q1967" s="6"/>
      <c r="R1967" s="6"/>
    </row>
    <row r="1968" ht="15.75" customHeight="1">
      <c r="A1968" s="3">
        <v>2903.0</v>
      </c>
      <c r="B1968" s="3" t="s">
        <v>3933</v>
      </c>
      <c r="C1968" s="3" t="s">
        <v>4276</v>
      </c>
      <c r="D1968" s="3" t="s">
        <v>4276</v>
      </c>
      <c r="E1968" s="3" t="s">
        <v>4483</v>
      </c>
      <c r="F1968" s="3" t="s">
        <v>4492</v>
      </c>
      <c r="G1968" s="3" t="s">
        <v>22</v>
      </c>
      <c r="H1968" s="3" t="s">
        <v>4278</v>
      </c>
      <c r="I1968" s="3" t="s">
        <v>4310</v>
      </c>
      <c r="J1968" s="3" t="s">
        <v>4493</v>
      </c>
      <c r="K1968" s="3" t="s">
        <v>22</v>
      </c>
      <c r="L1968" s="4">
        <v>0.16</v>
      </c>
      <c r="M1968" s="5">
        <v>0.18</v>
      </c>
      <c r="N1968" s="6"/>
      <c r="O1968" s="6"/>
      <c r="P1968" s="6"/>
      <c r="Q1968" s="6"/>
      <c r="R1968" s="6"/>
    </row>
    <row r="1969" ht="15.75" customHeight="1">
      <c r="A1969" s="3">
        <v>2905.0</v>
      </c>
      <c r="B1969" s="3" t="s">
        <v>3933</v>
      </c>
      <c r="C1969" s="3" t="s">
        <v>4276</v>
      </c>
      <c r="D1969" s="3" t="s">
        <v>4276</v>
      </c>
      <c r="E1969" s="3" t="s">
        <v>4494</v>
      </c>
      <c r="F1969" s="3" t="s">
        <v>4495</v>
      </c>
      <c r="G1969" s="3" t="s">
        <v>22</v>
      </c>
      <c r="H1969" s="3" t="s">
        <v>4278</v>
      </c>
      <c r="I1969" s="3" t="s">
        <v>4496</v>
      </c>
      <c r="J1969" s="3" t="s">
        <v>4497</v>
      </c>
      <c r="K1969" s="3" t="s">
        <v>22</v>
      </c>
      <c r="L1969" s="4">
        <v>0.18</v>
      </c>
      <c r="M1969" s="5">
        <v>0.21</v>
      </c>
      <c r="N1969" s="6"/>
      <c r="O1969" s="6"/>
      <c r="P1969" s="6"/>
      <c r="Q1969" s="6"/>
      <c r="R1969" s="6"/>
    </row>
    <row r="1970" ht="15.75" customHeight="1">
      <c r="A1970" s="3">
        <v>2906.0</v>
      </c>
      <c r="B1970" s="3" t="s">
        <v>3933</v>
      </c>
      <c r="C1970" s="3" t="s">
        <v>4276</v>
      </c>
      <c r="D1970" s="3" t="s">
        <v>4276</v>
      </c>
      <c r="E1970" s="3" t="s">
        <v>4494</v>
      </c>
      <c r="F1970" s="3" t="s">
        <v>4498</v>
      </c>
      <c r="G1970" s="3" t="s">
        <v>22</v>
      </c>
      <c r="H1970" s="3" t="s">
        <v>4278</v>
      </c>
      <c r="I1970" s="3" t="s">
        <v>4496</v>
      </c>
      <c r="J1970" s="3" t="s">
        <v>4499</v>
      </c>
      <c r="K1970" s="3" t="s">
        <v>22</v>
      </c>
      <c r="L1970" s="4">
        <v>0.18</v>
      </c>
      <c r="M1970" s="5">
        <v>0.21</v>
      </c>
      <c r="N1970" s="6"/>
      <c r="O1970" s="6"/>
      <c r="P1970" s="6"/>
      <c r="Q1970" s="6"/>
      <c r="R1970" s="6"/>
    </row>
    <row r="1971" ht="15.75" customHeight="1">
      <c r="A1971" s="3">
        <v>2907.0</v>
      </c>
      <c r="B1971" s="3" t="s">
        <v>3933</v>
      </c>
      <c r="C1971" s="3" t="s">
        <v>4276</v>
      </c>
      <c r="D1971" s="3" t="s">
        <v>4276</v>
      </c>
      <c r="E1971" s="3" t="s">
        <v>4494</v>
      </c>
      <c r="F1971" s="3" t="s">
        <v>4500</v>
      </c>
      <c r="G1971" s="3" t="s">
        <v>22</v>
      </c>
      <c r="H1971" s="3" t="s">
        <v>4278</v>
      </c>
      <c r="I1971" s="3" t="s">
        <v>4496</v>
      </c>
      <c r="J1971" s="3" t="s">
        <v>4501</v>
      </c>
      <c r="K1971" s="3" t="s">
        <v>22</v>
      </c>
      <c r="L1971" s="4">
        <v>0.18</v>
      </c>
      <c r="M1971" s="5">
        <v>0.21</v>
      </c>
      <c r="N1971" s="6"/>
      <c r="O1971" s="6"/>
      <c r="P1971" s="6"/>
      <c r="Q1971" s="6"/>
      <c r="R1971" s="6"/>
    </row>
    <row r="1972" ht="15.75" customHeight="1">
      <c r="A1972" s="3">
        <v>2908.0</v>
      </c>
      <c r="B1972" s="3" t="s">
        <v>3933</v>
      </c>
      <c r="C1972" s="3" t="s">
        <v>4276</v>
      </c>
      <c r="D1972" s="3" t="s">
        <v>4276</v>
      </c>
      <c r="E1972" s="3" t="s">
        <v>4494</v>
      </c>
      <c r="F1972" s="3" t="s">
        <v>4502</v>
      </c>
      <c r="G1972" s="3" t="s">
        <v>22</v>
      </c>
      <c r="H1972" s="3" t="s">
        <v>4278</v>
      </c>
      <c r="I1972" s="3" t="s">
        <v>4496</v>
      </c>
      <c r="J1972" s="3" t="s">
        <v>4503</v>
      </c>
      <c r="K1972" s="3" t="s">
        <v>22</v>
      </c>
      <c r="L1972" s="4">
        <v>0.18</v>
      </c>
      <c r="M1972" s="5">
        <v>0.21</v>
      </c>
      <c r="N1972" s="6"/>
      <c r="O1972" s="6"/>
      <c r="P1972" s="6"/>
      <c r="Q1972" s="6"/>
      <c r="R1972" s="6"/>
    </row>
    <row r="1973" ht="15.75" customHeight="1">
      <c r="A1973" s="3">
        <v>2909.0</v>
      </c>
      <c r="B1973" s="3" t="s">
        <v>3933</v>
      </c>
      <c r="C1973" s="3" t="s">
        <v>4276</v>
      </c>
      <c r="D1973" s="3" t="s">
        <v>4276</v>
      </c>
      <c r="E1973" s="3" t="s">
        <v>4494</v>
      </c>
      <c r="F1973" s="3" t="s">
        <v>4504</v>
      </c>
      <c r="G1973" s="3" t="s">
        <v>22</v>
      </c>
      <c r="H1973" s="3" t="s">
        <v>4278</v>
      </c>
      <c r="I1973" s="3" t="s">
        <v>4496</v>
      </c>
      <c r="J1973" s="3" t="s">
        <v>4505</v>
      </c>
      <c r="K1973" s="3" t="s">
        <v>22</v>
      </c>
      <c r="L1973" s="4">
        <v>0.18</v>
      </c>
      <c r="M1973" s="5">
        <v>0.21</v>
      </c>
      <c r="N1973" s="6"/>
      <c r="O1973" s="6"/>
      <c r="P1973" s="6"/>
      <c r="Q1973" s="6"/>
      <c r="R1973" s="6"/>
    </row>
    <row r="1974" ht="15.75" customHeight="1">
      <c r="A1974" s="3">
        <v>2910.0</v>
      </c>
      <c r="B1974" s="3" t="s">
        <v>3933</v>
      </c>
      <c r="C1974" s="3" t="s">
        <v>4276</v>
      </c>
      <c r="D1974" s="3" t="s">
        <v>4276</v>
      </c>
      <c r="E1974" s="3" t="s">
        <v>4494</v>
      </c>
      <c r="F1974" s="3" t="s">
        <v>4506</v>
      </c>
      <c r="G1974" s="3" t="s">
        <v>22</v>
      </c>
      <c r="H1974" s="3" t="s">
        <v>4278</v>
      </c>
      <c r="I1974" s="3" t="s">
        <v>4496</v>
      </c>
      <c r="J1974" s="3" t="s">
        <v>4507</v>
      </c>
      <c r="K1974" s="3" t="s">
        <v>22</v>
      </c>
      <c r="L1974" s="4">
        <v>0.18</v>
      </c>
      <c r="M1974" s="5">
        <v>0.21</v>
      </c>
      <c r="N1974" s="6"/>
      <c r="O1974" s="6"/>
      <c r="P1974" s="6"/>
      <c r="Q1974" s="6"/>
      <c r="R1974" s="6"/>
    </row>
    <row r="1975" ht="15.75" customHeight="1">
      <c r="A1975" s="3">
        <v>2911.0</v>
      </c>
      <c r="B1975" s="3" t="s">
        <v>3933</v>
      </c>
      <c r="C1975" s="3" t="s">
        <v>4276</v>
      </c>
      <c r="D1975" s="3" t="s">
        <v>4276</v>
      </c>
      <c r="E1975" s="3" t="s">
        <v>4494</v>
      </c>
      <c r="F1975" s="3" t="s">
        <v>4508</v>
      </c>
      <c r="G1975" s="3" t="s">
        <v>22</v>
      </c>
      <c r="H1975" s="3" t="s">
        <v>4278</v>
      </c>
      <c r="I1975" s="3" t="s">
        <v>4496</v>
      </c>
      <c r="J1975" s="3" t="s">
        <v>4509</v>
      </c>
      <c r="K1975" s="3" t="s">
        <v>22</v>
      </c>
      <c r="L1975" s="4">
        <v>0.18</v>
      </c>
      <c r="M1975" s="5">
        <v>0.21</v>
      </c>
      <c r="N1975" s="6"/>
      <c r="O1975" s="6"/>
      <c r="P1975" s="6"/>
      <c r="Q1975" s="6"/>
      <c r="R1975" s="6"/>
    </row>
    <row r="1976" ht="15.75" customHeight="1">
      <c r="A1976" s="3">
        <v>2912.0</v>
      </c>
      <c r="B1976" s="3" t="s">
        <v>3933</v>
      </c>
      <c r="C1976" s="3" t="s">
        <v>4276</v>
      </c>
      <c r="D1976" s="3" t="s">
        <v>4276</v>
      </c>
      <c r="E1976" s="3" t="s">
        <v>4494</v>
      </c>
      <c r="F1976" s="3" t="s">
        <v>4510</v>
      </c>
      <c r="G1976" s="3" t="s">
        <v>22</v>
      </c>
      <c r="H1976" s="3" t="s">
        <v>4278</v>
      </c>
      <c r="I1976" s="3" t="s">
        <v>4496</v>
      </c>
      <c r="J1976" s="3" t="s">
        <v>4511</v>
      </c>
      <c r="K1976" s="3" t="s">
        <v>22</v>
      </c>
      <c r="L1976" s="4">
        <v>0.18</v>
      </c>
      <c r="M1976" s="5">
        <v>0.21</v>
      </c>
      <c r="N1976" s="6"/>
      <c r="O1976" s="6"/>
      <c r="P1976" s="6"/>
      <c r="Q1976" s="6"/>
      <c r="R1976" s="6"/>
    </row>
    <row r="1977" ht="15.75" customHeight="1">
      <c r="A1977" s="3">
        <v>2913.0</v>
      </c>
      <c r="B1977" s="3" t="s">
        <v>3933</v>
      </c>
      <c r="C1977" s="3" t="s">
        <v>4276</v>
      </c>
      <c r="D1977" s="3" t="s">
        <v>4276</v>
      </c>
      <c r="E1977" s="3" t="s">
        <v>4494</v>
      </c>
      <c r="F1977" s="3" t="s">
        <v>4512</v>
      </c>
      <c r="G1977" s="3" t="s">
        <v>22</v>
      </c>
      <c r="H1977" s="3" t="s">
        <v>4278</v>
      </c>
      <c r="I1977" s="3" t="s">
        <v>4496</v>
      </c>
      <c r="J1977" s="3" t="s">
        <v>4513</v>
      </c>
      <c r="K1977" s="3" t="s">
        <v>22</v>
      </c>
      <c r="L1977" s="4">
        <v>0.18</v>
      </c>
      <c r="M1977" s="5">
        <v>0.21</v>
      </c>
      <c r="N1977" s="6"/>
      <c r="O1977" s="6"/>
      <c r="P1977" s="6"/>
      <c r="Q1977" s="6"/>
      <c r="R1977" s="6"/>
    </row>
    <row r="1978" ht="15.75" customHeight="1">
      <c r="A1978" s="3">
        <v>2914.0</v>
      </c>
      <c r="B1978" s="3" t="s">
        <v>3933</v>
      </c>
      <c r="C1978" s="3" t="s">
        <v>4276</v>
      </c>
      <c r="D1978" s="3" t="s">
        <v>4276</v>
      </c>
      <c r="E1978" s="3" t="s">
        <v>4494</v>
      </c>
      <c r="F1978" s="3" t="s">
        <v>4514</v>
      </c>
      <c r="G1978" s="3" t="s">
        <v>22</v>
      </c>
      <c r="H1978" s="3" t="s">
        <v>4278</v>
      </c>
      <c r="I1978" s="3" t="s">
        <v>4496</v>
      </c>
      <c r="J1978" s="3" t="s">
        <v>4515</v>
      </c>
      <c r="K1978" s="3" t="s">
        <v>22</v>
      </c>
      <c r="L1978" s="4">
        <v>0.18</v>
      </c>
      <c r="M1978" s="5">
        <v>0.21</v>
      </c>
      <c r="N1978" s="6"/>
      <c r="O1978" s="6"/>
      <c r="P1978" s="6"/>
      <c r="Q1978" s="6"/>
      <c r="R1978" s="6"/>
    </row>
    <row r="1979" ht="15.75" customHeight="1">
      <c r="A1979" s="3">
        <v>2915.0</v>
      </c>
      <c r="B1979" s="3" t="s">
        <v>3933</v>
      </c>
      <c r="C1979" s="3" t="s">
        <v>4276</v>
      </c>
      <c r="D1979" s="3" t="s">
        <v>4276</v>
      </c>
      <c r="E1979" s="3" t="s">
        <v>4494</v>
      </c>
      <c r="F1979" s="3" t="s">
        <v>4516</v>
      </c>
      <c r="G1979" s="3" t="s">
        <v>22</v>
      </c>
      <c r="H1979" s="3" t="s">
        <v>4278</v>
      </c>
      <c r="I1979" s="3" t="s">
        <v>4496</v>
      </c>
      <c r="J1979" s="3" t="s">
        <v>4517</v>
      </c>
      <c r="K1979" s="3" t="s">
        <v>22</v>
      </c>
      <c r="L1979" s="4">
        <v>0.18</v>
      </c>
      <c r="M1979" s="5">
        <v>0.21</v>
      </c>
      <c r="N1979" s="6"/>
      <c r="O1979" s="6"/>
      <c r="P1979" s="6"/>
      <c r="Q1979" s="6"/>
      <c r="R1979" s="6"/>
    </row>
    <row r="1980" ht="15.75" customHeight="1">
      <c r="A1980" s="3">
        <v>2954.0</v>
      </c>
      <c r="B1980" s="3" t="s">
        <v>3933</v>
      </c>
      <c r="C1980" s="3" t="s">
        <v>4276</v>
      </c>
      <c r="D1980" s="3" t="s">
        <v>4276</v>
      </c>
      <c r="E1980" s="3" t="s">
        <v>4286</v>
      </c>
      <c r="F1980" s="3" t="s">
        <v>4518</v>
      </c>
      <c r="G1980" s="3" t="s">
        <v>22</v>
      </c>
      <c r="H1980" s="3" t="s">
        <v>4278</v>
      </c>
      <c r="I1980" s="3" t="s">
        <v>4288</v>
      </c>
      <c r="J1980" s="3" t="s">
        <v>4519</v>
      </c>
      <c r="K1980" s="3" t="s">
        <v>22</v>
      </c>
      <c r="L1980" s="4">
        <v>0.16</v>
      </c>
      <c r="M1980" s="5">
        <v>0.18</v>
      </c>
      <c r="N1980" s="6"/>
      <c r="O1980" s="6"/>
      <c r="P1980" s="6"/>
      <c r="Q1980" s="6"/>
      <c r="R1980" s="6"/>
    </row>
    <row r="1981" ht="15.75" customHeight="1">
      <c r="A1981" s="3">
        <v>2955.0</v>
      </c>
      <c r="B1981" s="3" t="s">
        <v>3933</v>
      </c>
      <c r="C1981" s="3" t="s">
        <v>4276</v>
      </c>
      <c r="D1981" s="3" t="s">
        <v>4276</v>
      </c>
      <c r="E1981" s="3" t="s">
        <v>4280</v>
      </c>
      <c r="F1981" s="3" t="s">
        <v>4520</v>
      </c>
      <c r="G1981" s="3" t="s">
        <v>22</v>
      </c>
      <c r="H1981" s="3" t="s">
        <v>4278</v>
      </c>
      <c r="I1981" s="3" t="s">
        <v>4282</v>
      </c>
      <c r="J1981" s="3" t="s">
        <v>4521</v>
      </c>
      <c r="K1981" s="3" t="s">
        <v>22</v>
      </c>
      <c r="L1981" s="4">
        <v>0.18</v>
      </c>
      <c r="M1981" s="5">
        <v>0.21</v>
      </c>
      <c r="N1981" s="6"/>
      <c r="O1981" s="6"/>
      <c r="P1981" s="6"/>
      <c r="Q1981" s="6"/>
      <c r="R1981" s="6"/>
    </row>
    <row r="1982" ht="15.75" customHeight="1">
      <c r="A1982" s="3">
        <v>2956.0</v>
      </c>
      <c r="B1982" s="3" t="s">
        <v>3933</v>
      </c>
      <c r="C1982" s="3" t="s">
        <v>4276</v>
      </c>
      <c r="D1982" s="3" t="s">
        <v>4276</v>
      </c>
      <c r="E1982" s="3" t="s">
        <v>4280</v>
      </c>
      <c r="F1982" s="3" t="s">
        <v>4522</v>
      </c>
      <c r="G1982" s="3" t="s">
        <v>22</v>
      </c>
      <c r="H1982" s="3" t="s">
        <v>4278</v>
      </c>
      <c r="I1982" s="3" t="s">
        <v>4282</v>
      </c>
      <c r="J1982" s="3" t="s">
        <v>4523</v>
      </c>
      <c r="K1982" s="3" t="s">
        <v>22</v>
      </c>
      <c r="L1982" s="4">
        <v>0.18</v>
      </c>
      <c r="M1982" s="5">
        <v>0.21</v>
      </c>
      <c r="N1982" s="6"/>
      <c r="O1982" s="6"/>
      <c r="P1982" s="6"/>
      <c r="Q1982" s="6"/>
      <c r="R1982" s="6"/>
    </row>
    <row r="1983" ht="15.75" customHeight="1">
      <c r="A1983" s="3">
        <v>2957.0</v>
      </c>
      <c r="B1983" s="3" t="s">
        <v>3933</v>
      </c>
      <c r="C1983" s="3" t="s">
        <v>4276</v>
      </c>
      <c r="D1983" s="3" t="s">
        <v>4276</v>
      </c>
      <c r="E1983" s="3" t="s">
        <v>4280</v>
      </c>
      <c r="F1983" s="3" t="s">
        <v>4524</v>
      </c>
      <c r="G1983" s="3" t="s">
        <v>22</v>
      </c>
      <c r="H1983" s="3" t="s">
        <v>4278</v>
      </c>
      <c r="I1983" s="3" t="s">
        <v>4282</v>
      </c>
      <c r="J1983" s="3" t="s">
        <v>4525</v>
      </c>
      <c r="K1983" s="3" t="s">
        <v>22</v>
      </c>
      <c r="L1983" s="4">
        <v>0.18</v>
      </c>
      <c r="M1983" s="5">
        <v>0.21</v>
      </c>
      <c r="N1983" s="6"/>
      <c r="O1983" s="6"/>
      <c r="P1983" s="6"/>
      <c r="Q1983" s="6"/>
      <c r="R1983" s="6"/>
    </row>
    <row r="1984" ht="15.75" customHeight="1">
      <c r="A1984" s="3">
        <v>2958.0</v>
      </c>
      <c r="B1984" s="3" t="s">
        <v>3933</v>
      </c>
      <c r="C1984" s="3" t="s">
        <v>4276</v>
      </c>
      <c r="D1984" s="3" t="s">
        <v>4276</v>
      </c>
      <c r="E1984" s="3" t="s">
        <v>4280</v>
      </c>
      <c r="F1984" s="3" t="s">
        <v>4526</v>
      </c>
      <c r="G1984" s="3" t="s">
        <v>22</v>
      </c>
      <c r="H1984" s="3" t="s">
        <v>4278</v>
      </c>
      <c r="I1984" s="3" t="s">
        <v>4282</v>
      </c>
      <c r="J1984" s="3" t="s">
        <v>4527</v>
      </c>
      <c r="K1984" s="3" t="s">
        <v>22</v>
      </c>
      <c r="L1984" s="4">
        <v>0.2</v>
      </c>
      <c r="M1984" s="5">
        <v>0.23</v>
      </c>
      <c r="N1984" s="6"/>
      <c r="O1984" s="6"/>
      <c r="P1984" s="6"/>
      <c r="Q1984" s="6"/>
      <c r="R1984" s="6"/>
    </row>
    <row r="1985" ht="15.75" customHeight="1">
      <c r="A1985" s="3">
        <v>2966.0</v>
      </c>
      <c r="B1985" s="3" t="s">
        <v>3933</v>
      </c>
      <c r="C1985" s="3" t="s">
        <v>4276</v>
      </c>
      <c r="D1985" s="3" t="s">
        <v>4276</v>
      </c>
      <c r="E1985" s="3" t="s">
        <v>4402</v>
      </c>
      <c r="F1985" s="3" t="s">
        <v>4528</v>
      </c>
      <c r="G1985" s="3" t="s">
        <v>22</v>
      </c>
      <c r="H1985" s="3" t="s">
        <v>4278</v>
      </c>
      <c r="I1985" s="3" t="s">
        <v>4404</v>
      </c>
      <c r="J1985" s="3" t="s">
        <v>4529</v>
      </c>
      <c r="K1985" s="3" t="s">
        <v>22</v>
      </c>
      <c r="L1985" s="4">
        <v>0.18</v>
      </c>
      <c r="M1985" s="5">
        <v>0.21</v>
      </c>
      <c r="N1985" s="6"/>
      <c r="O1985" s="6"/>
      <c r="P1985" s="6"/>
      <c r="Q1985" s="6"/>
      <c r="R1985" s="6"/>
    </row>
    <row r="1986" ht="15.75" customHeight="1">
      <c r="A1986" s="3">
        <v>2968.0</v>
      </c>
      <c r="B1986" s="3" t="s">
        <v>3933</v>
      </c>
      <c r="C1986" s="3" t="s">
        <v>4276</v>
      </c>
      <c r="D1986" s="3" t="s">
        <v>4276</v>
      </c>
      <c r="E1986" s="3" t="s">
        <v>4280</v>
      </c>
      <c r="F1986" s="3" t="s">
        <v>4530</v>
      </c>
      <c r="G1986" s="3" t="s">
        <v>22</v>
      </c>
      <c r="H1986" s="3" t="s">
        <v>4278</v>
      </c>
      <c r="I1986" s="3" t="s">
        <v>4282</v>
      </c>
      <c r="J1986" s="3" t="s">
        <v>4531</v>
      </c>
      <c r="K1986" s="3" t="s">
        <v>22</v>
      </c>
      <c r="L1986" s="4">
        <v>0.18</v>
      </c>
      <c r="M1986" s="5">
        <v>0.21</v>
      </c>
      <c r="N1986" s="6"/>
      <c r="O1986" s="6"/>
      <c r="P1986" s="6"/>
      <c r="Q1986" s="6"/>
      <c r="R1986" s="6"/>
    </row>
    <row r="1987" ht="15.75" customHeight="1">
      <c r="A1987" s="3">
        <v>2969.0</v>
      </c>
      <c r="B1987" s="3" t="s">
        <v>3933</v>
      </c>
      <c r="C1987" s="3" t="s">
        <v>4276</v>
      </c>
      <c r="D1987" s="3" t="s">
        <v>4276</v>
      </c>
      <c r="E1987" s="3" t="s">
        <v>4280</v>
      </c>
      <c r="F1987" s="3" t="s">
        <v>4532</v>
      </c>
      <c r="G1987" s="3" t="s">
        <v>22</v>
      </c>
      <c r="H1987" s="3" t="s">
        <v>4278</v>
      </c>
      <c r="I1987" s="3" t="s">
        <v>4282</v>
      </c>
      <c r="J1987" s="3" t="s">
        <v>4533</v>
      </c>
      <c r="K1987" s="3" t="s">
        <v>22</v>
      </c>
      <c r="L1987" s="4">
        <v>0.18</v>
      </c>
      <c r="M1987" s="5">
        <v>0.21</v>
      </c>
      <c r="N1987" s="6"/>
      <c r="O1987" s="6"/>
      <c r="P1987" s="6"/>
      <c r="Q1987" s="6"/>
      <c r="R1987" s="6"/>
    </row>
    <row r="1988" ht="15.75" customHeight="1">
      <c r="A1988" s="3">
        <v>2971.0</v>
      </c>
      <c r="B1988" s="3" t="s">
        <v>3933</v>
      </c>
      <c r="C1988" s="3" t="s">
        <v>4276</v>
      </c>
      <c r="D1988" s="3" t="s">
        <v>4276</v>
      </c>
      <c r="E1988" s="3" t="s">
        <v>4280</v>
      </c>
      <c r="F1988" s="3" t="s">
        <v>4534</v>
      </c>
      <c r="G1988" s="3" t="s">
        <v>22</v>
      </c>
      <c r="H1988" s="3" t="s">
        <v>4278</v>
      </c>
      <c r="I1988" s="3" t="s">
        <v>4282</v>
      </c>
      <c r="J1988" s="3" t="s">
        <v>4535</v>
      </c>
      <c r="K1988" s="3" t="s">
        <v>22</v>
      </c>
      <c r="L1988" s="4">
        <v>0.16</v>
      </c>
      <c r="M1988" s="5">
        <v>0.18</v>
      </c>
      <c r="N1988" s="6"/>
      <c r="O1988" s="6"/>
      <c r="P1988" s="6"/>
      <c r="Q1988" s="6"/>
      <c r="R1988" s="6"/>
    </row>
  </sheetData>
  <autoFilter ref="$A$1:$R$1988"/>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 width="1.57"/>
    <col customWidth="1" min="4" max="4" width="12.57"/>
    <col customWidth="1" min="5" max="5" width="16.57"/>
    <col customWidth="1" min="6" max="6" width="1.57"/>
    <col customWidth="1" min="7" max="7" width="12.57"/>
    <col customWidth="1" min="8" max="8" width="1.57"/>
    <col customWidth="1" min="9" max="9" width="12.57"/>
    <col customWidth="1" min="10" max="10" width="1.57"/>
    <col customWidth="1" min="11" max="11" width="12.57"/>
    <col customWidth="1" min="12" max="12" width="1.57"/>
    <col customWidth="1" min="13" max="13" width="12.57"/>
    <col customWidth="1" min="14" max="14" width="1.57"/>
    <col customWidth="1" min="15" max="15" width="12.57"/>
    <col customWidth="1" min="16" max="26" width="9.14"/>
  </cols>
  <sheetData>
    <row r="1">
      <c r="A1" s="3"/>
      <c r="B1" s="3"/>
      <c r="C1" s="3"/>
      <c r="D1" s="3"/>
      <c r="E1" s="3"/>
      <c r="F1" s="3"/>
      <c r="G1" s="3"/>
      <c r="H1" s="3"/>
      <c r="I1" s="3"/>
      <c r="J1" s="3"/>
      <c r="K1" s="3"/>
      <c r="L1" s="3"/>
      <c r="M1" s="3"/>
      <c r="N1" s="3"/>
      <c r="O1" s="3"/>
      <c r="P1" s="3"/>
      <c r="Q1" s="3"/>
      <c r="R1" s="3"/>
      <c r="S1" s="3"/>
      <c r="T1" s="3"/>
      <c r="U1" s="3"/>
      <c r="V1" s="3"/>
      <c r="W1" s="3"/>
      <c r="X1" s="3"/>
      <c r="Y1" s="3"/>
      <c r="Z1" s="3"/>
    </row>
    <row r="2">
      <c r="A2" s="3"/>
      <c r="B2" s="3"/>
      <c r="C2" s="3"/>
      <c r="D2" s="7" t="s">
        <v>4536</v>
      </c>
      <c r="E2" s="7" t="s">
        <v>4537</v>
      </c>
      <c r="F2" s="3"/>
      <c r="G2" s="8" t="s">
        <v>4536</v>
      </c>
      <c r="H2" s="3"/>
      <c r="I2" s="8" t="s">
        <v>4538</v>
      </c>
      <c r="J2" s="3"/>
      <c r="K2" s="8" t="s">
        <v>4539</v>
      </c>
      <c r="L2" s="3"/>
      <c r="M2" s="8" t="s">
        <v>4540</v>
      </c>
      <c r="N2" s="3"/>
      <c r="O2" s="8" t="s">
        <v>4541</v>
      </c>
      <c r="P2" s="3"/>
      <c r="Q2" s="3"/>
      <c r="R2" s="3"/>
      <c r="S2" s="3"/>
      <c r="T2" s="3"/>
      <c r="U2" s="3"/>
      <c r="V2" s="3"/>
      <c r="W2" s="3"/>
      <c r="X2" s="3"/>
      <c r="Y2" s="3"/>
      <c r="Z2" s="3"/>
    </row>
    <row r="3">
      <c r="A3" s="3"/>
      <c r="B3" s="3"/>
      <c r="C3" s="3"/>
      <c r="D3" s="9">
        <v>4620.0</v>
      </c>
      <c r="E3" s="10" t="s">
        <v>4542</v>
      </c>
      <c r="F3" s="3"/>
      <c r="G3" s="11">
        <v>4620.0</v>
      </c>
      <c r="H3" s="3"/>
      <c r="I3" s="11">
        <v>1860.0</v>
      </c>
      <c r="J3" s="3"/>
      <c r="K3" s="11">
        <v>800.0</v>
      </c>
      <c r="L3" s="3"/>
      <c r="M3" s="11">
        <v>800.0</v>
      </c>
      <c r="N3" s="3"/>
      <c r="O3" s="11">
        <v>90000.0</v>
      </c>
      <c r="P3" s="3"/>
      <c r="Q3" s="3"/>
      <c r="R3" s="3"/>
      <c r="S3" s="3"/>
      <c r="T3" s="3"/>
      <c r="U3" s="3"/>
      <c r="V3" s="3"/>
      <c r="W3" s="3"/>
      <c r="X3" s="3"/>
      <c r="Y3" s="3"/>
      <c r="Z3" s="3"/>
    </row>
    <row r="4">
      <c r="A4" s="3"/>
      <c r="B4" s="3"/>
      <c r="C4" s="3"/>
      <c r="D4" s="9">
        <v>4400.0</v>
      </c>
      <c r="E4" s="10" t="s">
        <v>4543</v>
      </c>
      <c r="F4" s="3"/>
      <c r="G4" s="11">
        <v>4400.0</v>
      </c>
      <c r="H4" s="3"/>
      <c r="I4" s="11">
        <v>1200.0</v>
      </c>
      <c r="J4" s="3"/>
      <c r="K4" s="11">
        <v>750.0</v>
      </c>
      <c r="L4" s="3"/>
      <c r="M4" s="11">
        <v>630.0</v>
      </c>
      <c r="N4" s="3"/>
      <c r="O4" s="11">
        <v>85000.0</v>
      </c>
      <c r="P4" s="3"/>
      <c r="Q4" s="3"/>
      <c r="R4" s="3"/>
      <c r="S4" s="3"/>
      <c r="T4" s="3"/>
      <c r="U4" s="3"/>
      <c r="V4" s="3"/>
      <c r="W4" s="3"/>
      <c r="X4" s="3"/>
      <c r="Y4" s="3"/>
      <c r="Z4" s="3"/>
    </row>
    <row r="5">
      <c r="A5" s="3"/>
      <c r="B5" s="3"/>
      <c r="C5" s="3"/>
      <c r="D5" s="9">
        <v>3600.0</v>
      </c>
      <c r="E5" s="10" t="s">
        <v>4544</v>
      </c>
      <c r="F5" s="3"/>
      <c r="G5" s="11">
        <v>3600.0</v>
      </c>
      <c r="H5" s="3"/>
      <c r="I5" s="11">
        <v>610.0</v>
      </c>
      <c r="J5" s="3"/>
      <c r="K5" s="11">
        <v>600.0</v>
      </c>
      <c r="L5" s="3"/>
      <c r="M5" s="11">
        <v>600.0</v>
      </c>
      <c r="N5" s="3"/>
      <c r="O5" s="11">
        <v>80000.0</v>
      </c>
      <c r="P5" s="3"/>
      <c r="Q5" s="3"/>
      <c r="R5" s="3"/>
      <c r="S5" s="3"/>
      <c r="T5" s="3"/>
      <c r="U5" s="3"/>
      <c r="V5" s="3"/>
      <c r="W5" s="3"/>
      <c r="X5" s="3"/>
      <c r="Y5" s="3"/>
      <c r="Z5" s="3"/>
    </row>
    <row r="6">
      <c r="A6" s="3"/>
      <c r="B6" s="3"/>
      <c r="C6" s="3"/>
      <c r="D6" s="9">
        <v>2450.0</v>
      </c>
      <c r="E6" s="10" t="s">
        <v>4545</v>
      </c>
      <c r="F6" s="3"/>
      <c r="G6" s="11">
        <v>2450.0</v>
      </c>
      <c r="H6" s="3"/>
      <c r="I6" s="11">
        <v>450.0</v>
      </c>
      <c r="J6" s="3"/>
      <c r="K6" s="11">
        <v>460.0</v>
      </c>
      <c r="L6" s="3"/>
      <c r="M6" s="11">
        <v>460.0</v>
      </c>
      <c r="N6" s="3"/>
      <c r="O6" s="11">
        <v>75000.0</v>
      </c>
      <c r="P6" s="3"/>
      <c r="Q6" s="3"/>
      <c r="R6" s="3"/>
      <c r="S6" s="3"/>
      <c r="T6" s="3"/>
      <c r="U6" s="3"/>
      <c r="V6" s="3"/>
      <c r="W6" s="3"/>
      <c r="X6" s="3"/>
      <c r="Y6" s="3"/>
      <c r="Z6" s="3"/>
    </row>
    <row r="7">
      <c r="A7" s="3"/>
      <c r="B7" s="3"/>
      <c r="C7" s="3"/>
      <c r="D7" s="9">
        <v>1650.0</v>
      </c>
      <c r="E7" s="10" t="s">
        <v>4546</v>
      </c>
      <c r="F7" s="3"/>
      <c r="G7" s="11">
        <v>1650.0</v>
      </c>
      <c r="H7" s="3"/>
      <c r="I7" s="11">
        <v>340.0</v>
      </c>
      <c r="J7" s="3"/>
      <c r="K7" s="11">
        <v>340.0</v>
      </c>
      <c r="L7" s="3"/>
      <c r="M7" s="11">
        <v>260.0</v>
      </c>
      <c r="N7" s="3"/>
      <c r="O7" s="11">
        <v>70000.0</v>
      </c>
      <c r="P7" s="3"/>
      <c r="Q7" s="3"/>
      <c r="R7" s="3"/>
      <c r="S7" s="3"/>
      <c r="T7" s="3"/>
      <c r="U7" s="3"/>
      <c r="V7" s="3"/>
      <c r="W7" s="3"/>
      <c r="X7" s="3"/>
      <c r="Y7" s="3"/>
      <c r="Z7" s="3"/>
    </row>
    <row r="8">
      <c r="A8" s="3"/>
      <c r="B8" s="3"/>
      <c r="C8" s="3"/>
      <c r="D8" s="9">
        <v>920.0</v>
      </c>
      <c r="E8" s="10" t="s">
        <v>4547</v>
      </c>
      <c r="F8" s="3"/>
      <c r="G8" s="11">
        <v>920.0</v>
      </c>
      <c r="H8" s="3"/>
      <c r="I8" s="11">
        <v>330.0</v>
      </c>
      <c r="J8" s="3"/>
      <c r="K8" s="11">
        <v>230.0</v>
      </c>
      <c r="L8" s="3"/>
      <c r="M8" s="11">
        <v>120.0</v>
      </c>
      <c r="N8" s="3"/>
      <c r="O8" s="11">
        <v>65000.0</v>
      </c>
      <c r="P8" s="3"/>
      <c r="Q8" s="3"/>
      <c r="R8" s="3"/>
      <c r="S8" s="3"/>
      <c r="T8" s="3"/>
      <c r="U8" s="3"/>
      <c r="V8" s="3"/>
      <c r="W8" s="3"/>
      <c r="X8" s="3"/>
      <c r="Y8" s="3"/>
      <c r="Z8" s="3"/>
    </row>
    <row r="9">
      <c r="A9" s="3"/>
      <c r="B9" s="3"/>
      <c r="C9" s="3"/>
      <c r="D9" s="9">
        <v>890.0</v>
      </c>
      <c r="E9" s="10" t="s">
        <v>4548</v>
      </c>
      <c r="F9" s="3"/>
      <c r="G9" s="11">
        <v>890.0</v>
      </c>
      <c r="H9" s="3"/>
      <c r="I9" s="11">
        <v>200.0</v>
      </c>
      <c r="J9" s="3"/>
      <c r="K9" s="11">
        <v>170.0</v>
      </c>
      <c r="L9" s="3"/>
      <c r="M9" s="11">
        <v>50.0</v>
      </c>
      <c r="N9" s="3"/>
      <c r="O9" s="11">
        <v>60000.0</v>
      </c>
      <c r="P9" s="3"/>
      <c r="Q9" s="3"/>
      <c r="R9" s="3"/>
      <c r="S9" s="3"/>
      <c r="T9" s="3"/>
      <c r="U9" s="3"/>
      <c r="V9" s="3"/>
      <c r="W9" s="3"/>
      <c r="X9" s="3"/>
      <c r="Y9" s="3"/>
      <c r="Z9" s="3"/>
    </row>
    <row r="10">
      <c r="A10" s="3"/>
      <c r="B10" s="3"/>
      <c r="C10" s="3"/>
      <c r="D10" s="9">
        <v>840.0</v>
      </c>
      <c r="E10" s="10" t="s">
        <v>4549</v>
      </c>
      <c r="F10" s="3"/>
      <c r="G10" s="11">
        <v>840.0</v>
      </c>
      <c r="H10" s="3"/>
      <c r="I10" s="12"/>
      <c r="J10" s="3"/>
      <c r="K10" s="11">
        <v>150.0</v>
      </c>
      <c r="L10" s="3"/>
      <c r="M10" s="11">
        <v>25.0</v>
      </c>
      <c r="N10" s="3"/>
      <c r="O10" s="11">
        <v>55000.0</v>
      </c>
      <c r="P10" s="3"/>
      <c r="Q10" s="3"/>
      <c r="R10" s="3"/>
      <c r="S10" s="3"/>
      <c r="T10" s="3"/>
      <c r="U10" s="3"/>
      <c r="V10" s="3"/>
      <c r="W10" s="3"/>
      <c r="X10" s="3"/>
      <c r="Y10" s="3"/>
      <c r="Z10" s="3"/>
    </row>
    <row r="11">
      <c r="A11" s="3"/>
      <c r="B11" s="3"/>
      <c r="C11" s="3"/>
      <c r="D11" s="9">
        <v>520.0</v>
      </c>
      <c r="E11" s="10" t="s">
        <v>4550</v>
      </c>
      <c r="F11" s="3"/>
      <c r="G11" s="11">
        <v>520.0</v>
      </c>
      <c r="H11" s="3"/>
      <c r="I11" s="12"/>
      <c r="J11" s="3"/>
      <c r="K11" s="12"/>
      <c r="L11" s="3"/>
      <c r="M11" s="11">
        <v>10.0</v>
      </c>
      <c r="N11" s="3"/>
      <c r="O11" s="11">
        <v>50000.0</v>
      </c>
      <c r="P11" s="3"/>
      <c r="Q11" s="3"/>
      <c r="R11" s="3"/>
      <c r="S11" s="3"/>
      <c r="T11" s="3"/>
      <c r="U11" s="3"/>
      <c r="V11" s="3"/>
      <c r="W11" s="3"/>
      <c r="X11" s="3"/>
      <c r="Y11" s="3"/>
      <c r="Z11" s="3"/>
    </row>
    <row r="12">
      <c r="A12" s="3"/>
      <c r="B12" s="3"/>
      <c r="C12" s="3"/>
      <c r="D12" s="3"/>
      <c r="E12" s="3"/>
      <c r="F12" s="3"/>
      <c r="G12" s="12"/>
      <c r="H12" s="3"/>
      <c r="I12" s="12"/>
      <c r="J12" s="3"/>
      <c r="K12" s="12"/>
      <c r="L12" s="3"/>
      <c r="M12" s="12"/>
      <c r="N12" s="3"/>
      <c r="O12" s="11">
        <v>45000.0</v>
      </c>
      <c r="P12" s="3"/>
      <c r="Q12" s="3"/>
      <c r="R12" s="3"/>
      <c r="S12" s="3"/>
      <c r="T12" s="3"/>
      <c r="U12" s="3"/>
      <c r="V12" s="3"/>
      <c r="W12" s="3"/>
      <c r="X12" s="3"/>
      <c r="Y12" s="3"/>
      <c r="Z12" s="3"/>
    </row>
    <row r="13">
      <c r="A13" s="3"/>
      <c r="B13" s="3"/>
      <c r="C13" s="3"/>
      <c r="D13" s="3"/>
      <c r="E13" s="3"/>
      <c r="F13" s="3"/>
      <c r="G13" s="12"/>
      <c r="H13" s="3"/>
      <c r="I13" s="12"/>
      <c r="J13" s="3"/>
      <c r="K13" s="12"/>
      <c r="L13" s="3"/>
      <c r="M13" s="12"/>
      <c r="N13" s="3"/>
      <c r="O13" s="11">
        <v>40000.0</v>
      </c>
      <c r="P13" s="3"/>
      <c r="Q13" s="3"/>
      <c r="R13" s="3"/>
      <c r="S13" s="3"/>
      <c r="T13" s="3"/>
      <c r="U13" s="3"/>
      <c r="V13" s="3"/>
      <c r="W13" s="3"/>
      <c r="X13" s="3"/>
      <c r="Y13" s="3"/>
      <c r="Z13" s="3"/>
    </row>
    <row r="14">
      <c r="A14" s="3"/>
      <c r="B14" s="3"/>
      <c r="C14" s="3"/>
      <c r="D14" s="3"/>
      <c r="E14" s="3"/>
      <c r="F14" s="3"/>
      <c r="G14" s="12"/>
      <c r="H14" s="3"/>
      <c r="I14" s="12"/>
      <c r="J14" s="3"/>
      <c r="K14" s="12"/>
      <c r="L14" s="3"/>
      <c r="M14" s="12"/>
      <c r="N14" s="3"/>
      <c r="O14" s="11">
        <v>38000.0</v>
      </c>
      <c r="P14" s="3"/>
      <c r="Q14" s="3"/>
      <c r="R14" s="3"/>
      <c r="S14" s="3"/>
      <c r="T14" s="3"/>
      <c r="U14" s="3"/>
      <c r="V14" s="3"/>
      <c r="W14" s="3"/>
      <c r="X14" s="3"/>
      <c r="Y14" s="3"/>
      <c r="Z14" s="3"/>
    </row>
    <row r="15">
      <c r="A15" s="3"/>
      <c r="B15" s="3"/>
      <c r="C15" s="3"/>
      <c r="D15" s="3"/>
      <c r="E15" s="3"/>
      <c r="F15" s="3"/>
      <c r="G15" s="12"/>
      <c r="H15" s="3"/>
      <c r="I15" s="12"/>
      <c r="J15" s="3"/>
      <c r="K15" s="12"/>
      <c r="L15" s="3"/>
      <c r="M15" s="12"/>
      <c r="N15" s="3"/>
      <c r="O15" s="11">
        <v>35000.0</v>
      </c>
      <c r="P15" s="3"/>
      <c r="Q15" s="3"/>
      <c r="R15" s="3"/>
      <c r="S15" s="3"/>
      <c r="T15" s="3"/>
      <c r="U15" s="3"/>
      <c r="V15" s="3"/>
      <c r="W15" s="3"/>
      <c r="X15" s="3"/>
      <c r="Y15" s="3"/>
      <c r="Z15" s="3"/>
    </row>
    <row r="16">
      <c r="A16" s="3"/>
      <c r="B16" s="3"/>
      <c r="C16" s="3"/>
      <c r="D16" s="3"/>
      <c r="E16" s="3"/>
      <c r="F16" s="3"/>
      <c r="G16" s="12"/>
      <c r="H16" s="3"/>
      <c r="I16" s="12"/>
      <c r="J16" s="3"/>
      <c r="K16" s="12"/>
      <c r="L16" s="3"/>
      <c r="M16" s="12"/>
      <c r="N16" s="3"/>
      <c r="O16" s="11">
        <v>30000.0</v>
      </c>
      <c r="P16" s="3"/>
      <c r="Q16" s="3"/>
      <c r="R16" s="3"/>
      <c r="S16" s="3"/>
      <c r="T16" s="3"/>
      <c r="U16" s="3"/>
      <c r="V16" s="3"/>
      <c r="W16" s="3"/>
      <c r="X16" s="3"/>
      <c r="Y16" s="3"/>
      <c r="Z16" s="3"/>
    </row>
    <row r="17">
      <c r="A17" s="3"/>
      <c r="B17" s="3"/>
      <c r="C17" s="3"/>
      <c r="D17" s="3"/>
      <c r="E17" s="3"/>
      <c r="F17" s="3"/>
      <c r="G17" s="12"/>
      <c r="H17" s="3"/>
      <c r="I17" s="12"/>
      <c r="J17" s="3"/>
      <c r="K17" s="12"/>
      <c r="L17" s="3"/>
      <c r="M17" s="12"/>
      <c r="N17" s="3"/>
      <c r="O17" s="11">
        <v>25000.0</v>
      </c>
      <c r="P17" s="3"/>
      <c r="Q17" s="3"/>
      <c r="R17" s="3"/>
      <c r="S17" s="3"/>
      <c r="T17" s="3"/>
      <c r="U17" s="3"/>
      <c r="V17" s="3"/>
      <c r="W17" s="3"/>
      <c r="X17" s="3"/>
      <c r="Y17" s="3"/>
      <c r="Z17" s="3"/>
    </row>
    <row r="18">
      <c r="A18" s="3"/>
      <c r="B18" s="3"/>
      <c r="C18" s="3"/>
      <c r="D18" s="3"/>
      <c r="E18" s="3"/>
      <c r="F18" s="3"/>
      <c r="G18" s="12"/>
      <c r="H18" s="3"/>
      <c r="I18" s="12"/>
      <c r="J18" s="3"/>
      <c r="K18" s="12"/>
      <c r="L18" s="3"/>
      <c r="M18" s="12"/>
      <c r="N18" s="3"/>
      <c r="O18" s="11">
        <v>20000.0</v>
      </c>
      <c r="P18" s="3"/>
      <c r="Q18" s="3"/>
      <c r="R18" s="3"/>
      <c r="S18" s="3"/>
      <c r="T18" s="3"/>
      <c r="U18" s="3"/>
      <c r="V18" s="3"/>
      <c r="W18" s="3"/>
      <c r="X18" s="3"/>
      <c r="Y18" s="3"/>
      <c r="Z18" s="3"/>
    </row>
    <row r="19">
      <c r="A19" s="3"/>
      <c r="B19" s="3"/>
      <c r="C19" s="3"/>
      <c r="D19" s="3"/>
      <c r="E19" s="3"/>
      <c r="F19" s="3"/>
      <c r="G19" s="12"/>
      <c r="H19" s="3"/>
      <c r="I19" s="12"/>
      <c r="J19" s="3"/>
      <c r="K19" s="12"/>
      <c r="L19" s="3"/>
      <c r="M19" s="12"/>
      <c r="N19" s="3"/>
      <c r="O19" s="11">
        <v>15000.0</v>
      </c>
      <c r="P19" s="3"/>
      <c r="Q19" s="3"/>
      <c r="R19" s="3"/>
      <c r="S19" s="3"/>
      <c r="T19" s="3"/>
      <c r="U19" s="3"/>
      <c r="V19" s="3"/>
      <c r="W19" s="3"/>
      <c r="X19" s="3"/>
      <c r="Y19" s="3"/>
      <c r="Z19" s="3"/>
    </row>
    <row r="20">
      <c r="A20" s="3"/>
      <c r="B20" s="3"/>
      <c r="C20" s="3"/>
      <c r="D20" s="3"/>
      <c r="E20" s="3"/>
      <c r="F20" s="3"/>
      <c r="G20" s="12"/>
      <c r="H20" s="3"/>
      <c r="I20" s="12"/>
      <c r="J20" s="3"/>
      <c r="K20" s="12"/>
      <c r="L20" s="3"/>
      <c r="M20" s="12"/>
      <c r="N20" s="3"/>
      <c r="O20" s="11">
        <v>12000.0</v>
      </c>
      <c r="P20" s="3"/>
      <c r="Q20" s="3"/>
      <c r="R20" s="3"/>
      <c r="S20" s="3"/>
      <c r="T20" s="3"/>
      <c r="U20" s="3"/>
      <c r="V20" s="3"/>
      <c r="W20" s="3"/>
      <c r="X20" s="3"/>
      <c r="Y20" s="3"/>
      <c r="Z20" s="3"/>
    </row>
    <row r="21" ht="15.75" customHeight="1">
      <c r="A21" s="3"/>
      <c r="B21" s="3"/>
      <c r="C21" s="3"/>
      <c r="D21" s="3"/>
      <c r="E21" s="3"/>
      <c r="F21" s="3"/>
      <c r="G21" s="12"/>
      <c r="H21" s="3"/>
      <c r="I21" s="12"/>
      <c r="J21" s="3"/>
      <c r="K21" s="12"/>
      <c r="L21" s="3"/>
      <c r="M21" s="12"/>
      <c r="N21" s="3"/>
      <c r="O21" s="11">
        <v>11000.0</v>
      </c>
      <c r="P21" s="3"/>
      <c r="Q21" s="3"/>
      <c r="R21" s="3"/>
      <c r="S21" s="3"/>
      <c r="T21" s="3"/>
      <c r="U21" s="3"/>
      <c r="V21" s="3"/>
      <c r="W21" s="3"/>
      <c r="X21" s="3"/>
      <c r="Y21" s="3"/>
      <c r="Z21" s="3"/>
    </row>
    <row r="22" ht="15.75" customHeight="1">
      <c r="A22" s="3"/>
      <c r="B22" s="3"/>
      <c r="C22" s="3"/>
      <c r="D22" s="3"/>
      <c r="E22" s="3"/>
      <c r="F22" s="3"/>
      <c r="G22" s="12"/>
      <c r="H22" s="3"/>
      <c r="I22" s="12"/>
      <c r="J22" s="3"/>
      <c r="K22" s="12"/>
      <c r="L22" s="3"/>
      <c r="M22" s="12"/>
      <c r="N22" s="3"/>
      <c r="O22" s="11">
        <v>10000.0</v>
      </c>
      <c r="P22" s="3"/>
      <c r="Q22" s="3"/>
      <c r="R22" s="3"/>
      <c r="S22" s="3"/>
      <c r="T22" s="3"/>
      <c r="U22" s="3"/>
      <c r="V22" s="3"/>
      <c r="W22" s="3"/>
      <c r="X22" s="3"/>
      <c r="Y22" s="3"/>
      <c r="Z22" s="3"/>
    </row>
    <row r="23" ht="15.75" customHeight="1">
      <c r="A23" s="3"/>
      <c r="B23" s="3"/>
      <c r="C23" s="3"/>
      <c r="D23" s="3"/>
      <c r="E23" s="3"/>
      <c r="F23" s="3"/>
      <c r="G23" s="12"/>
      <c r="H23" s="3"/>
      <c r="I23" s="12"/>
      <c r="J23" s="3"/>
      <c r="K23" s="12"/>
      <c r="L23" s="3"/>
      <c r="M23" s="12"/>
      <c r="N23" s="3"/>
      <c r="O23" s="11">
        <v>9000.0</v>
      </c>
      <c r="P23" s="3"/>
      <c r="Q23" s="3"/>
      <c r="R23" s="3"/>
      <c r="S23" s="3"/>
      <c r="T23" s="3"/>
      <c r="U23" s="3"/>
      <c r="V23" s="3"/>
      <c r="W23" s="3"/>
      <c r="X23" s="3"/>
      <c r="Y23" s="3"/>
      <c r="Z23" s="3"/>
    </row>
    <row r="24" ht="15.75" customHeight="1">
      <c r="A24" s="3"/>
      <c r="B24" s="3"/>
      <c r="C24" s="3"/>
      <c r="D24" s="3"/>
      <c r="E24" s="3"/>
      <c r="F24" s="3"/>
      <c r="G24" s="12"/>
      <c r="H24" s="3"/>
      <c r="I24" s="12"/>
      <c r="J24" s="3"/>
      <c r="K24" s="12"/>
      <c r="L24" s="3"/>
      <c r="M24" s="12"/>
      <c r="N24" s="3"/>
      <c r="O24" s="11">
        <v>8000.0</v>
      </c>
      <c r="P24" s="3"/>
      <c r="Q24" s="3"/>
      <c r="R24" s="3"/>
      <c r="S24" s="3"/>
      <c r="T24" s="3"/>
      <c r="U24" s="3"/>
      <c r="V24" s="3"/>
      <c r="W24" s="3"/>
      <c r="X24" s="3"/>
      <c r="Y24" s="3"/>
      <c r="Z24" s="3"/>
    </row>
    <row r="25" ht="15.75" customHeight="1">
      <c r="A25" s="3"/>
      <c r="B25" s="3"/>
      <c r="C25" s="3"/>
      <c r="D25" s="3"/>
      <c r="E25" s="3"/>
      <c r="F25" s="3"/>
      <c r="G25" s="12"/>
      <c r="H25" s="3"/>
      <c r="I25" s="12"/>
      <c r="J25" s="3"/>
      <c r="K25" s="12"/>
      <c r="L25" s="3"/>
      <c r="M25" s="12"/>
      <c r="N25" s="3"/>
      <c r="O25" s="11">
        <v>7000.0</v>
      </c>
      <c r="P25" s="3"/>
      <c r="Q25" s="3"/>
      <c r="R25" s="3"/>
      <c r="S25" s="3"/>
      <c r="T25" s="3"/>
      <c r="U25" s="3"/>
      <c r="V25" s="3"/>
      <c r="W25" s="3"/>
      <c r="X25" s="3"/>
      <c r="Y25" s="3"/>
      <c r="Z25" s="3"/>
    </row>
    <row r="26" ht="15.75" customHeight="1">
      <c r="A26" s="3"/>
      <c r="B26" s="3"/>
      <c r="C26" s="3"/>
      <c r="D26" s="3"/>
      <c r="E26" s="3"/>
      <c r="F26" s="3"/>
      <c r="G26" s="12"/>
      <c r="H26" s="3"/>
      <c r="I26" s="12"/>
      <c r="J26" s="3"/>
      <c r="K26" s="12"/>
      <c r="L26" s="3"/>
      <c r="M26" s="12"/>
      <c r="N26" s="3"/>
      <c r="O26" s="11">
        <v>6000.0</v>
      </c>
      <c r="P26" s="3"/>
      <c r="Q26" s="3"/>
      <c r="R26" s="3"/>
      <c r="S26" s="3"/>
      <c r="T26" s="3"/>
      <c r="U26" s="3"/>
      <c r="V26" s="3"/>
      <c r="W26" s="3"/>
      <c r="X26" s="3"/>
      <c r="Y26" s="3"/>
      <c r="Z26" s="3"/>
    </row>
    <row r="27" ht="15.75" customHeight="1">
      <c r="A27" s="3"/>
      <c r="B27" s="3"/>
      <c r="C27" s="3"/>
      <c r="D27" s="3"/>
      <c r="E27" s="3"/>
      <c r="F27" s="3"/>
      <c r="G27" s="12"/>
      <c r="H27" s="3"/>
      <c r="I27" s="12"/>
      <c r="J27" s="3"/>
      <c r="K27" s="12"/>
      <c r="L27" s="3"/>
      <c r="M27" s="12"/>
      <c r="N27" s="3"/>
      <c r="O27" s="11">
        <v>5000.0</v>
      </c>
      <c r="P27" s="3"/>
      <c r="Q27" s="3"/>
      <c r="R27" s="3"/>
      <c r="S27" s="3"/>
      <c r="T27" s="3"/>
      <c r="U27" s="3"/>
      <c r="V27" s="3"/>
      <c r="W27" s="3"/>
      <c r="X27" s="3"/>
      <c r="Y27" s="3"/>
      <c r="Z27" s="3"/>
    </row>
    <row r="28" ht="15.75" customHeight="1">
      <c r="A28" s="3"/>
      <c r="B28" s="3"/>
      <c r="C28" s="3"/>
      <c r="D28" s="3"/>
      <c r="E28" s="3"/>
      <c r="F28" s="3"/>
      <c r="G28" s="12"/>
      <c r="H28" s="3"/>
      <c r="I28" s="12"/>
      <c r="J28" s="3"/>
      <c r="K28" s="12"/>
      <c r="L28" s="3"/>
      <c r="M28" s="12"/>
      <c r="N28" s="3"/>
      <c r="O28" s="11">
        <v>4000.0</v>
      </c>
      <c r="P28" s="3"/>
      <c r="Q28" s="3"/>
      <c r="R28" s="3"/>
      <c r="S28" s="3"/>
      <c r="T28" s="3"/>
      <c r="U28" s="3"/>
      <c r="V28" s="3"/>
      <c r="W28" s="3"/>
      <c r="X28" s="3"/>
      <c r="Y28" s="3"/>
      <c r="Z28" s="3"/>
    </row>
    <row r="29" ht="15.75" customHeight="1">
      <c r="A29" s="3"/>
      <c r="B29" s="3"/>
      <c r="C29" s="3"/>
      <c r="D29" s="3"/>
      <c r="E29" s="3"/>
      <c r="F29" s="3"/>
      <c r="G29" s="12"/>
      <c r="H29" s="3"/>
      <c r="I29" s="12"/>
      <c r="J29" s="3"/>
      <c r="K29" s="12"/>
      <c r="L29" s="3"/>
      <c r="M29" s="12"/>
      <c r="N29" s="3"/>
      <c r="O29" s="11">
        <v>3000.0</v>
      </c>
      <c r="P29" s="3"/>
      <c r="Q29" s="3"/>
      <c r="R29" s="3"/>
      <c r="S29" s="3"/>
      <c r="T29" s="3"/>
      <c r="U29" s="3"/>
      <c r="V29" s="3"/>
      <c r="W29" s="3"/>
      <c r="X29" s="3"/>
      <c r="Y29" s="3"/>
      <c r="Z29" s="3"/>
    </row>
    <row r="30" ht="15.75" customHeight="1">
      <c r="A30" s="3"/>
      <c r="B30" s="3"/>
      <c r="C30" s="3"/>
      <c r="D30" s="3"/>
      <c r="E30" s="3"/>
      <c r="F30" s="3"/>
      <c r="G30" s="12"/>
      <c r="H30" s="3"/>
      <c r="I30" s="12"/>
      <c r="J30" s="3"/>
      <c r="K30" s="12"/>
      <c r="L30" s="3"/>
      <c r="M30" s="12"/>
      <c r="N30" s="3"/>
      <c r="O30" s="11">
        <v>2000.0</v>
      </c>
      <c r="P30" s="3"/>
      <c r="Q30" s="3"/>
      <c r="R30" s="3"/>
      <c r="S30" s="3"/>
      <c r="T30" s="3"/>
      <c r="U30" s="3"/>
      <c r="V30" s="3"/>
      <c r="W30" s="3"/>
      <c r="X30" s="3"/>
      <c r="Y30" s="3"/>
      <c r="Z30" s="3"/>
    </row>
    <row r="31" ht="15.75" customHeight="1">
      <c r="A31" s="3"/>
      <c r="B31" s="3"/>
      <c r="C31" s="3"/>
      <c r="D31" s="3"/>
      <c r="E31" s="3"/>
      <c r="F31" s="3"/>
      <c r="G31" s="12"/>
      <c r="H31" s="3"/>
      <c r="I31" s="12"/>
      <c r="J31" s="3"/>
      <c r="K31" s="12"/>
      <c r="L31" s="3"/>
      <c r="M31" s="12"/>
      <c r="N31" s="3"/>
      <c r="O31" s="11">
        <v>1750.0</v>
      </c>
      <c r="P31" s="3"/>
      <c r="Q31" s="3"/>
      <c r="R31" s="3"/>
      <c r="S31" s="3"/>
      <c r="T31" s="3"/>
      <c r="U31" s="3"/>
      <c r="V31" s="3"/>
      <c r="W31" s="3"/>
      <c r="X31" s="3"/>
      <c r="Y31" s="3"/>
      <c r="Z31" s="3"/>
    </row>
    <row r="32" ht="15.75" customHeight="1">
      <c r="A32" s="3"/>
      <c r="B32" s="3"/>
      <c r="C32" s="3"/>
      <c r="D32" s="3"/>
      <c r="E32" s="3"/>
      <c r="F32" s="3"/>
      <c r="G32" s="12"/>
      <c r="H32" s="3"/>
      <c r="I32" s="12"/>
      <c r="J32" s="3"/>
      <c r="K32" s="12"/>
      <c r="L32" s="3"/>
      <c r="M32" s="12"/>
      <c r="N32" s="3"/>
      <c r="O32" s="11">
        <v>1500.0</v>
      </c>
      <c r="P32" s="3"/>
      <c r="Q32" s="3"/>
      <c r="R32" s="3"/>
      <c r="S32" s="3"/>
      <c r="T32" s="3"/>
      <c r="U32" s="3"/>
      <c r="V32" s="3"/>
      <c r="W32" s="3"/>
      <c r="X32" s="3"/>
      <c r="Y32" s="3"/>
      <c r="Z32" s="3"/>
    </row>
    <row r="33" ht="15.75" customHeight="1">
      <c r="A33" s="3"/>
      <c r="B33" s="3"/>
      <c r="C33" s="3"/>
      <c r="D33" s="3"/>
      <c r="E33" s="3"/>
      <c r="F33" s="3"/>
      <c r="G33" s="12"/>
      <c r="H33" s="3"/>
      <c r="I33" s="12"/>
      <c r="J33" s="3"/>
      <c r="K33" s="12"/>
      <c r="L33" s="3"/>
      <c r="M33" s="12"/>
      <c r="N33" s="3"/>
      <c r="O33" s="11">
        <v>1250.0</v>
      </c>
      <c r="P33" s="3"/>
      <c r="Q33" s="3"/>
      <c r="R33" s="3"/>
      <c r="S33" s="3"/>
      <c r="T33" s="3"/>
      <c r="U33" s="3"/>
      <c r="V33" s="3"/>
      <c r="W33" s="3"/>
      <c r="X33" s="3"/>
      <c r="Y33" s="3"/>
      <c r="Z33" s="3"/>
    </row>
    <row r="34" ht="15.75" customHeight="1">
      <c r="A34" s="3"/>
      <c r="B34" s="3"/>
      <c r="C34" s="3"/>
      <c r="D34" s="3"/>
      <c r="E34" s="3"/>
      <c r="F34" s="3"/>
      <c r="G34" s="12"/>
      <c r="H34" s="3"/>
      <c r="I34" s="12"/>
      <c r="J34" s="3"/>
      <c r="K34" s="12"/>
      <c r="L34" s="3"/>
      <c r="M34" s="12"/>
      <c r="N34" s="3"/>
      <c r="O34" s="11">
        <v>1000.0</v>
      </c>
      <c r="P34" s="3"/>
      <c r="Q34" s="3"/>
      <c r="R34" s="3"/>
      <c r="S34" s="3"/>
      <c r="T34" s="3"/>
      <c r="U34" s="3"/>
      <c r="V34" s="3"/>
      <c r="W34" s="3"/>
      <c r="X34" s="3"/>
      <c r="Y34" s="3"/>
      <c r="Z34" s="3"/>
    </row>
    <row r="35" ht="15.75" customHeight="1">
      <c r="A35" s="3"/>
      <c r="B35" s="3"/>
      <c r="C35" s="3"/>
      <c r="D35" s="3"/>
      <c r="E35" s="3"/>
      <c r="F35" s="3"/>
      <c r="G35" s="12"/>
      <c r="H35" s="3"/>
      <c r="I35" s="12"/>
      <c r="J35" s="3"/>
      <c r="K35" s="12"/>
      <c r="L35" s="3"/>
      <c r="M35" s="12"/>
      <c r="N35" s="3"/>
      <c r="O35" s="11">
        <v>500.0</v>
      </c>
      <c r="P35" s="3"/>
      <c r="Q35" s="3"/>
      <c r="R35" s="3"/>
      <c r="S35" s="3"/>
      <c r="T35" s="3"/>
      <c r="U35" s="3"/>
      <c r="V35" s="3"/>
      <c r="W35" s="3"/>
      <c r="X35" s="3"/>
      <c r="Y35" s="3"/>
      <c r="Z35" s="3"/>
    </row>
    <row r="36" ht="15.75" customHeight="1">
      <c r="A36" s="3"/>
      <c r="B36" s="3"/>
      <c r="C36" s="3"/>
      <c r="D36" s="3"/>
      <c r="E36" s="3"/>
      <c r="F36" s="3"/>
      <c r="G36" s="12"/>
      <c r="H36" s="3"/>
      <c r="I36" s="12"/>
      <c r="J36" s="3"/>
      <c r="K36" s="12"/>
      <c r="L36" s="3"/>
      <c r="M36" s="12"/>
      <c r="N36" s="3"/>
      <c r="O36" s="11">
        <v>250.0</v>
      </c>
      <c r="P36" s="3"/>
      <c r="Q36" s="3"/>
      <c r="R36" s="3"/>
      <c r="S36" s="3"/>
      <c r="T36" s="3"/>
      <c r="U36" s="3"/>
      <c r="V36" s="3"/>
      <c r="W36" s="3"/>
      <c r="X36" s="3"/>
      <c r="Y36" s="3"/>
      <c r="Z36" s="3"/>
    </row>
    <row r="37" ht="15.75" customHeight="1">
      <c r="A37" s="3"/>
      <c r="B37" s="3"/>
      <c r="C37" s="3"/>
      <c r="D37" s="3"/>
      <c r="E37" s="3"/>
      <c r="F37" s="3"/>
      <c r="G37" s="12"/>
      <c r="H37" s="3"/>
      <c r="I37" s="12"/>
      <c r="J37" s="3"/>
      <c r="K37" s="12"/>
      <c r="L37" s="3"/>
      <c r="M37" s="12"/>
      <c r="N37" s="3"/>
      <c r="O37" s="11">
        <v>100.0</v>
      </c>
      <c r="P37" s="3"/>
      <c r="Q37" s="3"/>
      <c r="R37" s="3"/>
      <c r="S37" s="3"/>
      <c r="T37" s="3"/>
      <c r="U37" s="3"/>
      <c r="V37" s="3"/>
      <c r="W37" s="3"/>
      <c r="X37" s="3"/>
      <c r="Y37" s="3"/>
      <c r="Z37" s="3"/>
    </row>
    <row r="38" ht="15.75" customHeight="1">
      <c r="A38" s="3"/>
      <c r="B38" s="3"/>
      <c r="C38" s="3"/>
      <c r="D38" s="3"/>
      <c r="E38" s="3"/>
      <c r="F38" s="3"/>
      <c r="G38" s="12"/>
      <c r="H38" s="3"/>
      <c r="I38" s="12"/>
      <c r="J38" s="3"/>
      <c r="K38" s="12"/>
      <c r="L38" s="3"/>
      <c r="M38" s="12"/>
      <c r="N38" s="3"/>
      <c r="O38" s="12"/>
      <c r="P38" s="3"/>
      <c r="Q38" s="3"/>
      <c r="R38" s="3"/>
      <c r="S38" s="3"/>
      <c r="T38" s="3"/>
      <c r="U38" s="3"/>
      <c r="V38" s="3"/>
      <c r="W38" s="3"/>
      <c r="X38" s="3"/>
      <c r="Y38" s="3"/>
      <c r="Z38" s="3"/>
    </row>
    <row r="39" ht="15.75" customHeight="1">
      <c r="A39" s="3"/>
      <c r="B39" s="3"/>
      <c r="C39" s="3"/>
      <c r="D39" s="3"/>
      <c r="E39" s="3"/>
      <c r="F39" s="3"/>
      <c r="G39" s="12"/>
      <c r="H39" s="3"/>
      <c r="I39" s="12"/>
      <c r="J39" s="3"/>
      <c r="K39" s="12"/>
      <c r="L39" s="3"/>
      <c r="M39" s="12"/>
      <c r="N39" s="3"/>
      <c r="O39" s="12"/>
      <c r="P39" s="3"/>
      <c r="Q39" s="3"/>
      <c r="R39" s="3"/>
      <c r="S39" s="3"/>
      <c r="T39" s="3"/>
      <c r="U39" s="3"/>
      <c r="V39" s="3"/>
      <c r="W39" s="3"/>
      <c r="X39" s="3"/>
      <c r="Y39" s="3"/>
      <c r="Z39" s="3"/>
    </row>
    <row r="40" ht="15.75" customHeight="1">
      <c r="A40" s="3"/>
      <c r="B40" s="3"/>
      <c r="C40" s="3"/>
      <c r="D40" s="3"/>
      <c r="E40" s="3"/>
      <c r="F40" s="3"/>
      <c r="G40" s="12"/>
      <c r="H40" s="3"/>
      <c r="I40" s="12"/>
      <c r="J40" s="3"/>
      <c r="K40" s="12"/>
      <c r="L40" s="3"/>
      <c r="M40" s="12"/>
      <c r="N40" s="3"/>
      <c r="O40" s="12"/>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orientation="landscape"/>
  <drawing r:id="rId1"/>
  <tableParts count="6">
    <tablePart r:id="rId8"/>
    <tablePart r:id="rId9"/>
    <tablePart r:id="rId10"/>
    <tablePart r:id="rId11"/>
    <tablePart r:id="rId12"/>
    <tablePart r:id="rId1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pane ySplit="18.0" topLeftCell="A19" activePane="bottomLeft" state="frozen"/>
      <selection activeCell="B20" sqref="B20" pane="bottomLeft"/>
    </sheetView>
  </sheetViews>
  <sheetFormatPr customHeight="1" defaultColWidth="14.43" defaultRowHeight="15.0" outlineLevelCol="1"/>
  <cols>
    <col customWidth="1" min="1" max="2" width="0.86"/>
    <col collapsed="1" customWidth="1" min="3" max="3" width="3.57"/>
    <col customWidth="1" hidden="1" min="4" max="5" width="24.57" outlineLevel="1"/>
    <col customWidth="1" min="6" max="6" width="37.0"/>
    <col customWidth="1" min="7" max="8" width="12.57"/>
    <col customWidth="1" min="9" max="9" width="6.57"/>
    <col customWidth="1" min="10" max="10" width="10.57"/>
    <col customWidth="1" min="11" max="11" width="9.57"/>
    <col customWidth="1" min="12" max="12" width="10.57"/>
    <col customWidth="1" min="13" max="13" width="11.86"/>
    <col customWidth="1" min="14" max="14" width="11.43"/>
    <col customWidth="1" min="15" max="15" width="10.86"/>
    <col customWidth="1" hidden="1" min="16" max="19" width="10.86"/>
    <col customWidth="1" hidden="1" min="20" max="22" width="13.57"/>
    <col customWidth="1" min="23" max="23" width="44.57"/>
    <col customWidth="1" hidden="1" min="24" max="24" width="44.57" outlineLevel="1"/>
    <col customWidth="1" hidden="1" min="25" max="27" width="10.57" outlineLevel="1"/>
    <col customWidth="1" hidden="1" min="28" max="28" width="12.57" outlineLevel="1"/>
    <col customWidth="1" min="29" max="30" width="12.57"/>
    <col customWidth="1" hidden="1" min="31" max="33" width="12.57" outlineLevel="1"/>
    <col customWidth="1" min="34" max="43" width="12.57"/>
    <col customWidth="1" min="44" max="45" width="9.14"/>
  </cols>
  <sheetData>
    <row r="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hidden="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hidden="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row>
    <row r="4" hidden="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row>
    <row r="5" hidden="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row>
    <row r="6">
      <c r="A6" s="3"/>
      <c r="B6" s="3"/>
      <c r="C6" s="3"/>
      <c r="D6" s="13" t="s">
        <v>4551</v>
      </c>
      <c r="AB6" s="3"/>
      <c r="AC6" s="3"/>
      <c r="AD6" s="3"/>
      <c r="AE6" s="3"/>
      <c r="AF6" s="3"/>
      <c r="AG6" s="3"/>
      <c r="AH6" s="3"/>
      <c r="AI6" s="3"/>
      <c r="AJ6" s="3"/>
      <c r="AK6" s="3"/>
      <c r="AL6" s="3"/>
      <c r="AM6" s="3"/>
      <c r="AN6" s="3"/>
      <c r="AO6" s="3"/>
      <c r="AP6" s="3"/>
      <c r="AQ6" s="3"/>
      <c r="AR6" s="3"/>
      <c r="AS6" s="3"/>
    </row>
    <row r="7" ht="4.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row>
    <row r="8" ht="30.0" customHeight="1">
      <c r="A8" s="3"/>
      <c r="B8" s="3"/>
      <c r="C8" s="3"/>
      <c r="D8" s="3"/>
      <c r="E8" s="3"/>
      <c r="F8" s="14" t="s">
        <v>4552</v>
      </c>
      <c r="G8" s="15" t="s">
        <v>4553</v>
      </c>
      <c r="H8" s="16"/>
      <c r="I8" s="17"/>
      <c r="J8" s="3"/>
      <c r="K8" s="18" t="s">
        <v>4554</v>
      </c>
      <c r="L8" s="19"/>
      <c r="M8" s="20" t="s">
        <v>4555</v>
      </c>
      <c r="N8" s="21" t="str">
        <f>IFERROR(VLOOKUP($M$8,XChange!$I:$K,2,0),"Romanian Leu")</f>
        <v>Romanian Leu</v>
      </c>
      <c r="O8" s="21"/>
      <c r="P8" s="3"/>
      <c r="Q8" s="3"/>
      <c r="R8" s="3"/>
      <c r="S8" s="3"/>
      <c r="T8" s="3"/>
      <c r="U8" s="3"/>
      <c r="V8" s="3"/>
      <c r="W8" s="3"/>
      <c r="X8" s="3"/>
      <c r="Y8" s="3"/>
      <c r="Z8" s="3"/>
      <c r="AA8" s="3"/>
      <c r="AB8" s="3"/>
      <c r="AC8" s="3"/>
      <c r="AD8" s="22" t="s">
        <v>4555</v>
      </c>
      <c r="AE8" s="16"/>
      <c r="AF8" s="16"/>
      <c r="AG8" s="17"/>
      <c r="AH8" s="23" t="s">
        <v>4556</v>
      </c>
      <c r="AI8" s="16"/>
      <c r="AJ8" s="16"/>
      <c r="AK8" s="16"/>
      <c r="AL8" s="16"/>
      <c r="AM8" s="16"/>
      <c r="AN8" s="16"/>
      <c r="AO8" s="16"/>
      <c r="AP8" s="16"/>
      <c r="AQ8" s="17"/>
      <c r="AR8" s="24" t="s">
        <v>4557</v>
      </c>
      <c r="AS8" s="17"/>
    </row>
    <row r="9" ht="30.0" customHeight="1">
      <c r="A9" s="3"/>
      <c r="B9" s="3"/>
      <c r="C9" s="3"/>
      <c r="D9" s="3"/>
      <c r="E9" s="3"/>
      <c r="F9" s="14" t="s">
        <v>4558</v>
      </c>
      <c r="G9" s="25" t="s">
        <v>4559</v>
      </c>
      <c r="H9" s="16"/>
      <c r="I9" s="17"/>
      <c r="J9" s="3"/>
      <c r="K9" s="26" t="s">
        <v>4560</v>
      </c>
      <c r="L9" s="17"/>
      <c r="M9" s="27">
        <f>IFERROR(IF($M$8="RON",1,VLOOKUP($M$8,XChange!$I:$K,3,0)),1)</f>
        <v>1</v>
      </c>
      <c r="N9" s="28"/>
      <c r="O9" s="28"/>
      <c r="P9" s="3"/>
      <c r="Q9" s="3"/>
      <c r="R9" s="3"/>
      <c r="S9" s="3"/>
      <c r="T9" s="3"/>
      <c r="U9" s="3"/>
      <c r="V9" s="3"/>
      <c r="W9" s="3"/>
      <c r="X9" s="3"/>
      <c r="Y9" s="3"/>
      <c r="Z9" s="3"/>
      <c r="AA9" s="3"/>
      <c r="AB9" s="3"/>
      <c r="AC9" s="3"/>
      <c r="AD9" s="29" t="s">
        <v>4561</v>
      </c>
      <c r="AE9" s="29" t="s">
        <v>4562</v>
      </c>
      <c r="AF9" s="29" t="s">
        <v>4563</v>
      </c>
      <c r="AG9" s="29" t="s">
        <v>4564</v>
      </c>
      <c r="AH9" s="30" t="s">
        <v>4565</v>
      </c>
      <c r="AI9" s="30" t="s">
        <v>4566</v>
      </c>
      <c r="AJ9" s="30" t="s">
        <v>4567</v>
      </c>
      <c r="AK9" s="30" t="s">
        <v>4568</v>
      </c>
      <c r="AL9" s="30" t="s">
        <v>4569</v>
      </c>
      <c r="AM9" s="30" t="s">
        <v>4570</v>
      </c>
      <c r="AN9" s="30" t="s">
        <v>4571</v>
      </c>
      <c r="AO9" s="31" t="s">
        <v>4572</v>
      </c>
      <c r="AP9" s="30" t="s">
        <v>4573</v>
      </c>
      <c r="AQ9" s="31" t="s">
        <v>4574</v>
      </c>
      <c r="AR9" s="32" t="s">
        <v>4575</v>
      </c>
      <c r="AS9" s="32" t="s">
        <v>4576</v>
      </c>
    </row>
    <row r="10" ht="30.0" customHeight="1">
      <c r="A10" s="3"/>
      <c r="B10" s="3"/>
      <c r="C10" s="3"/>
      <c r="D10" s="3"/>
      <c r="E10" s="3"/>
      <c r="F10" s="33" t="s">
        <v>4577</v>
      </c>
      <c r="G10" s="34" t="s">
        <v>4578</v>
      </c>
      <c r="H10" s="35"/>
      <c r="I10" s="36"/>
      <c r="J10" s="3"/>
      <c r="K10" s="37" t="s">
        <v>4579</v>
      </c>
      <c r="L10" s="17"/>
      <c r="M10" s="38">
        <v>15.0</v>
      </c>
      <c r="N10" s="39" t="s">
        <v>4580</v>
      </c>
      <c r="O10" s="39"/>
      <c r="P10" s="3"/>
      <c r="Q10" s="3"/>
      <c r="R10" s="3"/>
      <c r="S10" s="3"/>
      <c r="T10" s="3"/>
      <c r="U10" s="3"/>
      <c r="V10" s="3"/>
      <c r="W10" s="3"/>
      <c r="X10" s="3"/>
      <c r="Y10" s="3"/>
      <c r="Z10" s="3"/>
      <c r="AA10" s="3"/>
      <c r="AB10" s="3"/>
      <c r="AC10" s="3"/>
      <c r="AD10" s="40"/>
      <c r="AE10" s="40"/>
      <c r="AF10" s="40"/>
      <c r="AG10" s="40"/>
      <c r="AH10" s="40"/>
      <c r="AI10" s="40"/>
      <c r="AJ10" s="40"/>
      <c r="AK10" s="40"/>
      <c r="AL10" s="40"/>
      <c r="AM10" s="40"/>
      <c r="AN10" s="40"/>
      <c r="AO10" s="40"/>
      <c r="AP10" s="40"/>
      <c r="AQ10" s="40"/>
      <c r="AR10" s="40"/>
      <c r="AS10" s="40"/>
    </row>
    <row r="11" ht="24.75" customHeight="1">
      <c r="A11" s="3"/>
      <c r="B11" s="3"/>
      <c r="C11" s="3"/>
      <c r="D11" s="3"/>
      <c r="E11" s="3"/>
      <c r="F11" s="41" t="s">
        <v>4581</v>
      </c>
      <c r="G11" s="3"/>
      <c r="H11" s="3"/>
      <c r="I11" s="3"/>
      <c r="J11" s="3"/>
      <c r="K11" s="3"/>
      <c r="L11" s="3"/>
      <c r="M11" s="42"/>
      <c r="N11" s="42"/>
      <c r="O11" s="42"/>
      <c r="P11" s="42"/>
      <c r="Q11" s="42"/>
      <c r="R11" s="42"/>
      <c r="S11" s="42"/>
      <c r="T11" s="42"/>
      <c r="U11" s="42"/>
      <c r="V11" s="42"/>
      <c r="W11" s="43" t="s">
        <v>4582</v>
      </c>
      <c r="Y11" s="44">
        <f>SUM('Income&amp;Cost'!$Y$18:$Y$118)</f>
        <v>2982</v>
      </c>
      <c r="Z11" s="44">
        <f>SUM('Income&amp;Cost'!$Z$18:$Z$118)</f>
        <v>3300</v>
      </c>
      <c r="AA11" s="45" t="s">
        <v>27</v>
      </c>
      <c r="AB11" s="46">
        <f>SUM('Income&amp;Cost'!$AB$18:$AB$118)</f>
        <v>0.0550392</v>
      </c>
      <c r="AC11" s="47">
        <f>IFERROR((SUMPRODUCT('Income&amp;Cost'!$K$19:$K$118,'Income&amp;Cost'!$AC$19:$AC$118))/SUM('Income&amp;Cost'!$K$19:$K$118),"-")</f>
        <v>0.23</v>
      </c>
      <c r="AD11" s="48">
        <f>IFERROR((SUMPRODUCT('Income&amp;Cost'!$K$19:$K$118,'Income&amp;Cost'!$AD$19:$AD$118))/SUM('Income&amp;Cost'!$K$19:$K$118),"-")</f>
        <v>96</v>
      </c>
      <c r="AE11" s="48">
        <f>IFERROR((SUMPRODUCT('Income&amp;Cost'!$K$19:$K$118,'Income&amp;Cost'!$AE$19:$AE$118))/SUM('Income&amp;Cost'!$K$19:$K$118),"-")</f>
        <v>80</v>
      </c>
      <c r="AF11" s="48">
        <f>IFERROR(AC11*AE11,"-")</f>
        <v>18.4</v>
      </c>
      <c r="AG11" s="48">
        <f>SUM('Income&amp;Cost'!$AG$19:$AG$118)</f>
        <v>192</v>
      </c>
      <c r="AH11" s="49">
        <f>SUM('Income&amp;Cost'!$AH$19:$AH$118)</f>
        <v>192</v>
      </c>
      <c r="AI11" s="49">
        <f>SUM('Income&amp;Cost'!$AI$19:$AI$118)</f>
        <v>36.8</v>
      </c>
      <c r="AJ11" s="49">
        <f>SUM('Income&amp;Cost'!$AJ$19:$AJ$118)</f>
        <v>36</v>
      </c>
      <c r="AK11" s="50">
        <f>SUM('Income&amp;Cost'!$AK$19:$AK$118)</f>
        <v>0</v>
      </c>
      <c r="AL11" s="49">
        <f>SUM('Income&amp;Cost'!$AL$19:$AL$118)</f>
        <v>36</v>
      </c>
      <c r="AM11" s="49">
        <f>SUM('Income&amp;Cost'!$AM$19:$AM$118)</f>
        <v>72.8</v>
      </c>
      <c r="AN11" s="49">
        <f>SUM('Income&amp;Cost'!$AN$19:$AN$118)</f>
        <v>119.2</v>
      </c>
      <c r="AO11" s="51">
        <f>AN11/AH11</f>
        <v>0.6208333333</v>
      </c>
      <c r="AP11" s="49">
        <f>SUM('Income&amp;Cost'!$AP$19:$AP$118)</f>
        <v>87.2</v>
      </c>
      <c r="AQ11" s="51">
        <f>SUM('Income&amp;Cost'!$AP$19:$AP$118)/(SUMPRODUCT('Income&amp;Cost'!$AE$19:$AE$118,'Income&amp;Cost'!$K$19:$K$118)/$M$9)</f>
        <v>0.545</v>
      </c>
      <c r="AR11" s="52">
        <f>SUM('Income&amp;Cost'!$AR$18:$AR$118)</f>
        <v>2</v>
      </c>
      <c r="AS11" s="52">
        <f>SUM('Income&amp;Cost'!$AS$18:$AS$118)</f>
        <v>22.7</v>
      </c>
    </row>
    <row r="12" ht="4.5" customHeight="1">
      <c r="A12" s="3"/>
      <c r="B12" s="3"/>
      <c r="C12" s="3"/>
      <c r="D12" s="3"/>
      <c r="E12" s="3"/>
      <c r="F12" s="3"/>
      <c r="G12" s="3"/>
      <c r="H12" s="3"/>
      <c r="I12" s="3"/>
      <c r="J12" s="3"/>
      <c r="K12" s="3"/>
      <c r="L12" s="3"/>
      <c r="M12" s="3"/>
      <c r="N12" s="3"/>
      <c r="O12" s="3"/>
      <c r="P12" s="42"/>
      <c r="Q12" s="42"/>
      <c r="R12" s="42"/>
      <c r="S12" s="42"/>
      <c r="T12" s="42"/>
      <c r="U12" s="42"/>
      <c r="V12" s="42"/>
      <c r="W12" s="3"/>
      <c r="X12" s="3"/>
      <c r="Y12" s="3"/>
      <c r="Z12" s="3"/>
      <c r="AA12" s="3"/>
      <c r="AB12" s="3"/>
      <c r="AC12" s="3"/>
      <c r="AD12" s="3"/>
      <c r="AE12" s="3"/>
      <c r="AF12" s="3"/>
      <c r="AG12" s="3"/>
      <c r="AH12" s="3"/>
      <c r="AI12" s="3"/>
      <c r="AJ12" s="3"/>
      <c r="AK12" s="3"/>
      <c r="AL12" s="3"/>
      <c r="AM12" s="3"/>
      <c r="AN12" s="3"/>
      <c r="AO12" s="3"/>
      <c r="AP12" s="3"/>
      <c r="AQ12" s="3"/>
      <c r="AR12" s="3"/>
      <c r="AS12" s="3"/>
    </row>
    <row r="13" ht="4.5" customHeight="1">
      <c r="A13" s="53"/>
      <c r="B13" s="53"/>
      <c r="C13" s="53"/>
      <c r="D13" s="53"/>
      <c r="E13" s="53"/>
      <c r="F13" s="53"/>
      <c r="G13" s="53"/>
      <c r="H13" s="53"/>
      <c r="I13" s="53"/>
      <c r="J13" s="53"/>
      <c r="K13" s="53"/>
      <c r="L13" s="53"/>
      <c r="M13" s="53"/>
      <c r="N13" s="53"/>
      <c r="O13" s="53"/>
      <c r="P13" s="42"/>
      <c r="Q13" s="42"/>
      <c r="R13" s="42"/>
      <c r="S13" s="42"/>
      <c r="T13" s="42"/>
      <c r="U13" s="42"/>
      <c r="V13" s="42"/>
      <c r="W13" s="3"/>
      <c r="X13" s="3"/>
      <c r="Y13" s="3"/>
      <c r="Z13" s="3"/>
      <c r="AA13" s="3"/>
      <c r="AB13" s="3"/>
      <c r="AC13" s="3"/>
      <c r="AD13" s="53"/>
      <c r="AE13" s="53"/>
      <c r="AF13" s="53"/>
      <c r="AG13" s="53"/>
      <c r="AH13" s="53"/>
      <c r="AI13" s="53"/>
      <c r="AJ13" s="53"/>
      <c r="AK13" s="53"/>
      <c r="AL13" s="53"/>
      <c r="AM13" s="53"/>
      <c r="AN13" s="53"/>
      <c r="AO13" s="53"/>
      <c r="AP13" s="53"/>
      <c r="AQ13" s="53"/>
      <c r="AR13" s="53"/>
      <c r="AS13" s="53"/>
    </row>
    <row r="14" ht="4.5" customHeight="1">
      <c r="A14" s="3"/>
      <c r="B14" s="3"/>
      <c r="C14" s="3"/>
      <c r="D14" s="3"/>
      <c r="E14" s="3"/>
      <c r="F14" s="3"/>
      <c r="G14" s="3"/>
      <c r="H14" s="3"/>
      <c r="I14" s="3"/>
      <c r="J14" s="3"/>
      <c r="K14" s="3"/>
      <c r="L14" s="3"/>
      <c r="M14" s="3"/>
      <c r="N14" s="3"/>
      <c r="O14" s="53"/>
      <c r="P14" s="42"/>
      <c r="Q14" s="42"/>
      <c r="R14" s="42"/>
      <c r="S14" s="42"/>
      <c r="T14" s="42"/>
      <c r="U14" s="42"/>
      <c r="V14" s="42"/>
      <c r="W14" s="3"/>
      <c r="X14" s="3"/>
      <c r="Y14" s="3"/>
      <c r="Z14" s="3"/>
      <c r="AA14" s="3"/>
      <c r="AB14" s="3"/>
      <c r="AC14" s="3"/>
      <c r="AD14" s="3"/>
      <c r="AE14" s="3"/>
      <c r="AF14" s="3"/>
      <c r="AG14" s="3"/>
      <c r="AH14" s="3"/>
      <c r="AI14" s="3"/>
      <c r="AJ14" s="3"/>
      <c r="AK14" s="3"/>
      <c r="AL14" s="3"/>
      <c r="AM14" s="3"/>
      <c r="AN14" s="3"/>
      <c r="AO14" s="3"/>
      <c r="AP14" s="3"/>
      <c r="AQ14" s="3"/>
      <c r="AR14" s="3"/>
      <c r="AS14" s="3"/>
    </row>
    <row r="15" ht="4.5" customHeight="1">
      <c r="A15" s="3"/>
      <c r="B15" s="3"/>
      <c r="C15" s="3"/>
      <c r="D15" s="3"/>
      <c r="E15" s="3"/>
      <c r="F15" s="3"/>
      <c r="G15" s="3"/>
      <c r="H15" s="3"/>
      <c r="I15" s="3"/>
      <c r="J15" s="3"/>
      <c r="K15" s="3"/>
      <c r="L15" s="3"/>
      <c r="M15" s="3"/>
      <c r="N15" s="3"/>
      <c r="O15" s="53"/>
      <c r="P15" s="42"/>
      <c r="Q15" s="42"/>
      <c r="R15" s="42"/>
      <c r="S15" s="42"/>
      <c r="T15" s="42"/>
      <c r="U15" s="42"/>
      <c r="V15" s="42"/>
      <c r="W15" s="3"/>
      <c r="X15" s="3"/>
      <c r="Y15" s="3"/>
      <c r="Z15" s="3"/>
      <c r="AA15" s="3"/>
      <c r="AB15" s="3"/>
      <c r="AC15" s="3"/>
      <c r="AD15" s="3"/>
      <c r="AE15" s="3"/>
      <c r="AF15" s="3"/>
      <c r="AG15" s="3"/>
      <c r="AH15" s="3"/>
      <c r="AI15" s="3"/>
      <c r="AJ15" s="3"/>
      <c r="AK15" s="3"/>
      <c r="AL15" s="3"/>
      <c r="AM15" s="3"/>
      <c r="AN15" s="3"/>
      <c r="AO15" s="3"/>
      <c r="AP15" s="3"/>
      <c r="AQ15" s="3"/>
      <c r="AR15" s="3"/>
      <c r="AS15" s="3"/>
    </row>
    <row r="16" ht="4.5" customHeight="1">
      <c r="A16" s="3"/>
      <c r="B16" s="3"/>
      <c r="C16" s="3"/>
      <c r="D16" s="41"/>
      <c r="E16" s="41"/>
      <c r="F16" s="3"/>
      <c r="G16" s="41"/>
      <c r="H16" s="41"/>
      <c r="I16" s="41"/>
      <c r="J16" s="41"/>
      <c r="K16" s="41"/>
      <c r="L16" s="41"/>
      <c r="M16" s="41"/>
      <c r="N16" s="41"/>
      <c r="O16" s="3"/>
      <c r="P16" s="54"/>
      <c r="Q16" s="54"/>
      <c r="R16" s="54"/>
      <c r="S16" s="54"/>
      <c r="T16" s="54"/>
      <c r="U16" s="54"/>
      <c r="V16" s="54"/>
      <c r="W16" s="54"/>
      <c r="X16" s="54"/>
      <c r="Y16" s="3"/>
      <c r="Z16" s="3"/>
      <c r="AA16" s="3"/>
      <c r="AB16" s="3"/>
      <c r="AC16" s="3"/>
      <c r="AD16" s="3"/>
      <c r="AE16" s="3"/>
      <c r="AF16" s="3"/>
      <c r="AG16" s="3"/>
      <c r="AH16" s="3"/>
      <c r="AI16" s="3"/>
      <c r="AJ16" s="3"/>
      <c r="AK16" s="3"/>
      <c r="AL16" s="3"/>
      <c r="AM16" s="3"/>
      <c r="AN16" s="3"/>
      <c r="AO16" s="3"/>
      <c r="AP16" s="3"/>
      <c r="AQ16" s="3"/>
      <c r="AR16" s="3"/>
      <c r="AS16" s="3"/>
    </row>
    <row r="17">
      <c r="A17" s="3"/>
      <c r="B17" s="3"/>
      <c r="C17" s="3"/>
      <c r="D17" s="55" t="s">
        <v>4583</v>
      </c>
      <c r="L17" s="56" t="s">
        <v>4584</v>
      </c>
      <c r="M17" s="56" t="s">
        <v>4585</v>
      </c>
      <c r="N17" s="56" t="s">
        <v>4585</v>
      </c>
      <c r="O17" s="56" t="s">
        <v>4585</v>
      </c>
      <c r="P17" s="3"/>
      <c r="Q17" s="3"/>
      <c r="R17" s="3"/>
      <c r="S17" s="3"/>
      <c r="T17" s="3"/>
      <c r="U17" s="3"/>
      <c r="V17" s="3"/>
      <c r="W17" s="3"/>
      <c r="X17" s="3"/>
      <c r="Y17" s="57"/>
      <c r="Z17" s="58"/>
      <c r="AA17" s="3"/>
      <c r="AB17" s="3"/>
      <c r="AC17" s="3"/>
      <c r="AD17" s="3"/>
      <c r="AE17" s="3"/>
      <c r="AF17" s="3"/>
      <c r="AG17" s="3"/>
      <c r="AH17" s="3"/>
      <c r="AI17" s="59" t="s">
        <v>4586</v>
      </c>
      <c r="AJ17" s="59" t="s">
        <v>4587</v>
      </c>
      <c r="AK17" s="59" t="s">
        <v>4588</v>
      </c>
      <c r="AL17" s="60" t="s">
        <v>4589</v>
      </c>
      <c r="AM17" s="60" t="s">
        <v>4590</v>
      </c>
      <c r="AN17" s="3"/>
      <c r="AO17" s="3"/>
      <c r="AP17" s="3"/>
      <c r="AQ17" s="3"/>
      <c r="AR17" s="3"/>
      <c r="AS17" s="3"/>
    </row>
    <row r="18" ht="52.5" customHeight="1">
      <c r="A18" s="53"/>
      <c r="B18" s="53"/>
      <c r="C18" s="53"/>
      <c r="D18" s="61" t="s">
        <v>4591</v>
      </c>
      <c r="E18" s="61" t="s">
        <v>4592</v>
      </c>
      <c r="F18" s="61" t="s">
        <v>4593</v>
      </c>
      <c r="G18" s="61" t="s">
        <v>4594</v>
      </c>
      <c r="H18" s="61" t="s">
        <v>4595</v>
      </c>
      <c r="I18" s="61" t="s">
        <v>4596</v>
      </c>
      <c r="J18" s="61" t="s">
        <v>4597</v>
      </c>
      <c r="K18" s="61" t="s">
        <v>4598</v>
      </c>
      <c r="L18" s="62" t="s">
        <v>4541</v>
      </c>
      <c r="M18" s="63" t="s">
        <v>4538</v>
      </c>
      <c r="N18" s="63" t="s">
        <v>4539</v>
      </c>
      <c r="O18" s="63" t="s">
        <v>4540</v>
      </c>
      <c r="P18" s="64" t="s">
        <v>4599</v>
      </c>
      <c r="Q18" s="64" t="s">
        <v>4600</v>
      </c>
      <c r="R18" s="64" t="s">
        <v>4601</v>
      </c>
      <c r="S18" s="64" t="s">
        <v>4602</v>
      </c>
      <c r="T18" s="64" t="s">
        <v>4603</v>
      </c>
      <c r="U18" s="64" t="s">
        <v>4604</v>
      </c>
      <c r="V18" s="64" t="s">
        <v>4605</v>
      </c>
      <c r="W18" s="65" t="s">
        <v>4</v>
      </c>
      <c r="X18" s="61" t="s">
        <v>8</v>
      </c>
      <c r="Y18" s="61" t="s">
        <v>4606</v>
      </c>
      <c r="Z18" s="61" t="s">
        <v>4607</v>
      </c>
      <c r="AA18" s="61" t="s">
        <v>4608</v>
      </c>
      <c r="AB18" s="61" t="s">
        <v>4609</v>
      </c>
      <c r="AC18" s="61" t="s">
        <v>4610</v>
      </c>
      <c r="AD18" s="66" t="s">
        <v>4611</v>
      </c>
      <c r="AE18" s="66" t="s">
        <v>4612</v>
      </c>
      <c r="AF18" s="66" t="s">
        <v>4613</v>
      </c>
      <c r="AG18" s="66" t="s">
        <v>4614</v>
      </c>
      <c r="AH18" s="67" t="s">
        <v>4615</v>
      </c>
      <c r="AI18" s="67" t="s">
        <v>4616</v>
      </c>
      <c r="AJ18" s="67" t="s">
        <v>4617</v>
      </c>
      <c r="AK18" s="67" t="s">
        <v>4618</v>
      </c>
      <c r="AL18" s="67" t="s">
        <v>4619</v>
      </c>
      <c r="AM18" s="67" t="s">
        <v>4620</v>
      </c>
      <c r="AN18" s="67" t="s">
        <v>4571</v>
      </c>
      <c r="AO18" s="68" t="s">
        <v>4572</v>
      </c>
      <c r="AP18" s="67" t="s">
        <v>4573</v>
      </c>
      <c r="AQ18" s="68" t="s">
        <v>4574</v>
      </c>
      <c r="AR18" s="64" t="s">
        <v>4575</v>
      </c>
      <c r="AS18" s="64" t="s">
        <v>4576</v>
      </c>
    </row>
    <row r="19" ht="19.5" customHeight="1">
      <c r="A19" s="3"/>
      <c r="B19" s="3"/>
      <c r="C19" s="3"/>
      <c r="D19" s="9"/>
      <c r="E19" s="9"/>
      <c r="F19" s="69" t="s">
        <v>4621</v>
      </c>
      <c r="G19" s="70"/>
      <c r="H19" s="70">
        <v>80.0</v>
      </c>
      <c r="I19" s="71">
        <v>0.2</v>
      </c>
      <c r="J19" s="72">
        <v>1789.0</v>
      </c>
      <c r="K19" s="73">
        <v>1.0</v>
      </c>
      <c r="L19" s="74">
        <v>9800.0</v>
      </c>
      <c r="M19" s="74">
        <v>355.0</v>
      </c>
      <c r="N19" s="74">
        <v>340.0</v>
      </c>
      <c r="O19" s="74">
        <v>228.0</v>
      </c>
      <c r="P19" s="74">
        <f t="array" ref="P19">IF(AND($L19&gt;0,$M19&gt;0,$N19&gt;0,$O19&gt;0),IFERROR(INDEX(Classes!$O$3:$O$37,MATCH(L19,Classes!$O$3:$O$37,-1)),"check data"),"-")</f>
        <v>10000</v>
      </c>
      <c r="Q19" s="74">
        <f t="array" ref="Q19">IF(AND($L19&gt;0,$M19&gt;0,$N19&gt;0,$O19&gt;0),IFERROR(INDEX(Classes!$I$3:$I$9,MATCH((MAX($M19:$O19)),Classes!$I$3:$I$9,-1)),"check data"),"-")</f>
        <v>450</v>
      </c>
      <c r="R19" s="74">
        <f t="array" ref="R19">IF(AND($L19&gt;0,$M19&gt;0,$N19&gt;0,$O19&gt;0),IFERROR(INDEX(Classes!$K$3:$K$10,MATCH((MEDIAN($M19:$O19)),Classes!$K$3:$K$10,-1)),"check data"),"-")</f>
        <v>340</v>
      </c>
      <c r="S19" s="74">
        <f t="array" ref="S19">IF(AND($L19&gt;0,$M19&gt;0,$N19&gt;0,$O19&gt;0),IFERROR(INDEX(Classes!$M$3:$M$11,MATCH(MIN($M19:$O19),Classes!$M$3:$M$11,-1)),"check data"),"-")</f>
        <v>260</v>
      </c>
      <c r="T19" s="75" t="str">
        <f t="shared" ref="T19:T118" si="1">IF(AND($L19&gt;0,$M19&gt;0,$N19&gt;0,$O19&gt;0),IF(LEFT(AA19,3)="PLC",AA19&amp;P19,"check data"),"-")</f>
        <v>PLC-510000</v>
      </c>
      <c r="U19" s="75" t="str">
        <f>IF('Income&amp;Cost'!$J19&lt;&gt;"",$G$8,"-")</f>
        <v>&lt; insert your name here &gt;</v>
      </c>
      <c r="V19" s="76" t="str">
        <f>IF('Income&amp;Cost'!$J19&lt;&gt;"",$G$9,"-")</f>
        <v>&lt; insert date as: MM / DD / YY &gt;</v>
      </c>
      <c r="W19" s="77" t="str">
        <f>IF('Income&amp;Cost'!$J19&lt;&gt;"",IFERROR(VLOOKUP('Income&amp;Cost'!$J19,GRID!$A:$M,5,0),"seek guidance"),"-")</f>
        <v>Activities and personal development courses</v>
      </c>
      <c r="X19" s="69" t="str">
        <f>IF('Income&amp;Cost'!$J19&lt;&gt;"",IFERROR(VLOOKUP('Income&amp;Cost'!$J19,GRID!$A:$M,9,0),"seek guidance"),"-")</f>
        <v>Activitati si cursuri dezvoltare personala</v>
      </c>
      <c r="Y19" s="73">
        <f t="shared" ref="Y19:Y118" si="2">IF(AND($L19&gt;0,$M19&gt;0,$N19&gt;0,$O19&gt;0),IFERROR(2*((MIN($M19:$O19)+MEDIAN($M19:$O19)))+MAX($M19:$O19),"check data"),"-")</f>
        <v>1491</v>
      </c>
      <c r="Z19" s="73">
        <f t="array" ref="Z19">IF(AND($L19&gt;0,$M19&gt;0,$N19&gt;0,$O19&gt;0),IFERROR(INDEX(Classes!$D$3:$D$11,MATCH('Income&amp;Cost'!$Y19,Classes!$D$3:$D$11,-1)),"check data"),"-")</f>
        <v>1650</v>
      </c>
      <c r="AA19" s="78" t="str">
        <f>IF(AND($L19&gt;0,$M19&gt;0,$N19&gt;0,$O19&gt;0),IFERROR(VLOOKUP($Z19,Classes!$D:$E,2,0),"check data"),"-")</f>
        <v>PLC-5</v>
      </c>
      <c r="AB19" s="79">
        <f t="shared" ref="AB19:AB118" si="3">IF(AND($L19&gt;0,$M19&gt;0,$N19&gt;0,$O19&gt;0),IFERROR(IF($K19&gt;1,(M19*N19*O19)/1000000000*$K19,(M19*N19*O19)/1000000000),"check data"),"-")</f>
        <v>0.0275196</v>
      </c>
      <c r="AC19" s="80">
        <f>IF('Income&amp;Cost'!$J19&lt;&gt;"",IFERROR(IF(ISNUMBER(SEARCH("*",$F$11)),VLOOKUP('Income&amp;Cost'!$J19,GRID!$A:$M,13,0),VLOOKUP('Income&amp;Cost'!$J19,GRID!$A:$M,12,0)),"seek guidance"),"-")</f>
        <v>0.23</v>
      </c>
      <c r="AD19" s="70">
        <f>IF('Income&amp;Cost'!$H19&lt;&gt;"",('Income&amp;Cost'!$H19*IF('Income&amp;Cost'!$I19&lt;&gt;"",1+'Income&amp;Cost'!$I19,1.19))*$M$9,'Income&amp;Cost'!$G19*$M$9)</f>
        <v>96</v>
      </c>
      <c r="AE19" s="70">
        <f>'Income&amp;Cost'!$AD19/(IF('Income&amp;Cost'!$I19&lt;&gt;"",1+'Income&amp;Cost'!$I19,1.19))</f>
        <v>80</v>
      </c>
      <c r="AF19" s="70">
        <f>IF(AND('Income&amp;Cost'!$AC19&lt;&gt;"-",'Income&amp;Cost'!$AE19&lt;&gt;"-"),'Income&amp;Cost'!$AE19*'Income&amp;Cost'!$AC19,"-")</f>
        <v>18.4</v>
      </c>
      <c r="AG19" s="70">
        <f>'Income&amp;Cost'!$AD19*(IF('Income&amp;Cost'!$K19&lt;&gt;"",'Income&amp;Cost'!$K19,1))</f>
        <v>96</v>
      </c>
      <c r="AH19" s="70">
        <f>'Income&amp;Cost'!$AG19/$M$9</f>
        <v>96</v>
      </c>
      <c r="AI19" s="70">
        <f>IF('Income&amp;Cost'!$AF19&lt;&gt;"-",('Income&amp;Cost'!$AF19/$M$9)*(IF('Income&amp;Cost'!$K19&lt;&gt;"",'Income&amp;Cost'!$K19,1)),"-")</f>
        <v>18.4</v>
      </c>
      <c r="AJ19" s="9">
        <f>IFERROR((VLOOKUP('Income&amp;Cost'!$T19,'FBE Fees'!$D:$M,8,0)/$M$9)*(IF('Income&amp;Cost'!$K19&lt;&gt;"",'Income&amp;Cost'!$K19,1)),"-")</f>
        <v>18</v>
      </c>
      <c r="AK19" s="79">
        <f>IF('Income&amp;Cost'!$AB19&lt;&gt;"-",IFERROR(VLOOKUP($G$10,Storage!$E:$F,2,0),Storage!$F$4)/$M$9*'Income&amp;Cost'!$AB19,"-")</f>
        <v>0</v>
      </c>
      <c r="AL19" s="70">
        <f>IF(OR('Income&amp;Cost'!$AJ19&lt;&gt;"-",'Income&amp;Cost'!$AK19&lt;&gt;"-"),SUM('Income&amp;Cost'!$AJ19,('Income&amp;Cost'!$AK19*$M$10)),"-")</f>
        <v>18</v>
      </c>
      <c r="AM19" s="70">
        <f>IF(AND('Income&amp;Cost'!$AI19&lt;&gt;"-",'Income&amp;Cost'!$AL19&lt;&gt;"-"),'Income&amp;Cost'!$AI19+'Income&amp;Cost'!$AL19,"-")</f>
        <v>36.4</v>
      </c>
      <c r="AN19" s="70">
        <f>IF(AND('Income&amp;Cost'!$AH19&lt;&gt;"-",'Income&amp;Cost'!$AM19&lt;&gt;"-"),'Income&amp;Cost'!$AH19-'Income&amp;Cost'!$AM19,"-")</f>
        <v>59.6</v>
      </c>
      <c r="AO19" s="80">
        <f>IF(AND('Income&amp;Cost'!$AH19&lt;&gt;"-",'Income&amp;Cost'!$AN19&lt;&gt;"-"),'Income&amp;Cost'!$AN19/'Income&amp;Cost'!$AH19,"-")</f>
        <v>0.6208333333</v>
      </c>
      <c r="AP19" s="70">
        <f>IF(AND('Income&amp;Cost'!$AE19&lt;&gt;"-",'Income&amp;Cost'!$AM19&lt;&gt;"-"),('Income&amp;Cost'!$AE19/$M$9*(IF('Income&amp;Cost'!$K19&lt;&gt;"",'Income&amp;Cost'!$K19,1)))-'Income&amp;Cost'!$AM19,"-")</f>
        <v>43.6</v>
      </c>
      <c r="AQ19" s="80">
        <f>IF(AND('Income&amp;Cost'!$AP19&lt;&gt;"-",'Income&amp;Cost'!$AE19&lt;&gt;"-"),'Income&amp;Cost'!$AP19/('Income&amp;Cost'!$AE19/$M$9*(IF('Income&amp;Cost'!$K19&lt;&gt;"",'Income&amp;Cost'!$K19,1))),"-")</f>
        <v>0.545</v>
      </c>
      <c r="AR19" s="70">
        <f>IF(AND($L19&gt;0,$M19&gt;0,$N19&gt;0,$O19&gt;0),IFERROR(IF($K19&gt;1,VLOOKUP($T19,'FBE Fees'!$D:$M,9,0)/$M$9*$K19,VLOOKUP($T19,'FBE Fees'!$D:$M,9,0)/$M$9),"check data"),"-")</f>
        <v>1</v>
      </c>
      <c r="AS19" s="70">
        <f>IF(AND($L19&gt;0,$M19&gt;0,$N19&gt;0,$O19&gt;0),IFERROR(IF($K19&gt;1,VLOOKUP($T19,'FBE Fees'!$D:$M,10,0)/$M$9*$K19,VLOOKUP($T19,'FBE Fees'!$D:$M,10,0)/$M$9),"check data"),"-")</f>
        <v>11.35</v>
      </c>
    </row>
    <row r="20" ht="19.5" customHeight="1">
      <c r="A20" s="3"/>
      <c r="B20" s="3"/>
      <c r="C20" s="3"/>
      <c r="D20" s="9"/>
      <c r="E20" s="9"/>
      <c r="F20" s="69" t="s">
        <v>4622</v>
      </c>
      <c r="G20" s="70">
        <v>96.0</v>
      </c>
      <c r="H20" s="70"/>
      <c r="I20" s="71">
        <v>0.2</v>
      </c>
      <c r="J20" s="72">
        <v>1789.0</v>
      </c>
      <c r="K20" s="73">
        <v>1.0</v>
      </c>
      <c r="L20" s="74">
        <v>9800.0</v>
      </c>
      <c r="M20" s="74">
        <v>355.0</v>
      </c>
      <c r="N20" s="74">
        <v>340.0</v>
      </c>
      <c r="O20" s="74">
        <v>228.0</v>
      </c>
      <c r="P20" s="74">
        <f t="array" ref="P20">IF(AND($L20&gt;0,$M20&gt;0,$N20&gt;0,$O20&gt;0),IFERROR(INDEX(Classes!$O$3:$O$37,MATCH(L20,Classes!$O$3:$O$37,-1)),"check data"),"-")</f>
        <v>10000</v>
      </c>
      <c r="Q20" s="74">
        <f t="array" ref="Q20">IF(AND($L20&gt;0,$M20&gt;0,$N20&gt;0,$O20&gt;0),IFERROR(INDEX(Classes!$I$3:$I$9,MATCH((MAX($M20:$O20)),Classes!$I$3:$I$9,-1)),"check data"),"-")</f>
        <v>450</v>
      </c>
      <c r="R20" s="74">
        <f t="array" ref="R20">IF(AND($L20&gt;0,$M20&gt;0,$N20&gt;0,$O20&gt;0),IFERROR(INDEX(Classes!$K$3:$K$10,MATCH((MEDIAN($M20:$O20)),Classes!$K$3:$K$10,-1)),"check data"),"-")</f>
        <v>340</v>
      </c>
      <c r="S20" s="74">
        <f t="array" ref="S20">IF(AND($L20&gt;0,$M20&gt;0,$N20&gt;0,$O20&gt;0),IFERROR(INDEX(Classes!$M$3:$M$11,MATCH(MIN($M20:$O20),Classes!$M$3:$M$11,-1)),"check data"),"-")</f>
        <v>260</v>
      </c>
      <c r="T20" s="75" t="str">
        <f t="shared" si="1"/>
        <v>PLC-510000</v>
      </c>
      <c r="U20" s="75" t="str">
        <f>IF('Income&amp;Cost'!$J20&lt;&gt;"",$G$8,"-")</f>
        <v>&lt; insert your name here &gt;</v>
      </c>
      <c r="V20" s="76" t="str">
        <f>IF('Income&amp;Cost'!$J20&lt;&gt;"",$G$9,"-")</f>
        <v>&lt; insert date as: MM / DD / YY &gt;</v>
      </c>
      <c r="W20" s="77" t="str">
        <f>IF('Income&amp;Cost'!$J20&lt;&gt;"",IFERROR(VLOOKUP('Income&amp;Cost'!$J20,GRID!$A:$M,5,0),"seek guidance"),"-")</f>
        <v>Activities and personal development courses</v>
      </c>
      <c r="X20" s="78" t="str">
        <f>IF('Income&amp;Cost'!$J20&lt;&gt;"",IFERROR(VLOOKUP('Income&amp;Cost'!$J20,GRID!$A:$M,9,0),"seek guidance"),"-")</f>
        <v>Activitati si cursuri dezvoltare personala</v>
      </c>
      <c r="Y20" s="73">
        <f t="shared" si="2"/>
        <v>1491</v>
      </c>
      <c r="Z20" s="73">
        <f t="array" ref="Z20">IF(AND($L20&gt;0,$M20&gt;0,$N20&gt;0,$O20&gt;0),IFERROR(INDEX(Classes!$D$3:$D$11,MATCH('Income&amp;Cost'!$Y20,Classes!$D$3:$D$11,-1)),"check data"),"-")</f>
        <v>1650</v>
      </c>
      <c r="AA20" s="78" t="str">
        <f>IF(AND($L20&gt;0,$M20&gt;0,$N20&gt;0,$O20&gt;0),IFERROR(VLOOKUP($Z20,Classes!$D:$E,2,0),"check data"),"-")</f>
        <v>PLC-5</v>
      </c>
      <c r="AB20" s="79">
        <f t="shared" si="3"/>
        <v>0.0275196</v>
      </c>
      <c r="AC20" s="80">
        <f>IF('Income&amp;Cost'!$J20&lt;&gt;"",IFERROR(IF(ISNUMBER(SEARCH("*",$F$11)),VLOOKUP('Income&amp;Cost'!$J20,GRID!$A:$M,13,0),VLOOKUP('Income&amp;Cost'!$J20,GRID!$A:$M,12,0)),"seek guidance"),"-")</f>
        <v>0.23</v>
      </c>
      <c r="AD20" s="70">
        <f>IF('Income&amp;Cost'!$H20&lt;&gt;"",('Income&amp;Cost'!$H20*IF('Income&amp;Cost'!$I20&lt;&gt;"",1+'Income&amp;Cost'!$I20,1.19))*$M$9,'Income&amp;Cost'!$G20*$M$9)</f>
        <v>96</v>
      </c>
      <c r="AE20" s="70">
        <f>'Income&amp;Cost'!$AD20/(IF('Income&amp;Cost'!$I20&lt;&gt;"",1+'Income&amp;Cost'!$I20,1.19))</f>
        <v>80</v>
      </c>
      <c r="AF20" s="70">
        <f>IF(AND('Income&amp;Cost'!$AC20&lt;&gt;"-",'Income&amp;Cost'!$AE20&lt;&gt;"-"),'Income&amp;Cost'!$AE20*'Income&amp;Cost'!$AC20,"-")</f>
        <v>18.4</v>
      </c>
      <c r="AG20" s="70">
        <f>'Income&amp;Cost'!$AD20*(IF('Income&amp;Cost'!$K20&lt;&gt;"",'Income&amp;Cost'!$K20,1))</f>
        <v>96</v>
      </c>
      <c r="AH20" s="70">
        <f>'Income&amp;Cost'!$AG20/$M$9</f>
        <v>96</v>
      </c>
      <c r="AI20" s="70">
        <f>IF('Income&amp;Cost'!$AF20&lt;&gt;"-",('Income&amp;Cost'!$AF20/$M$9)*(IF('Income&amp;Cost'!$K20&lt;&gt;"",'Income&amp;Cost'!$K20,1)),"-")</f>
        <v>18.4</v>
      </c>
      <c r="AJ20" s="9">
        <f>IFERROR((VLOOKUP('Income&amp;Cost'!$T20,'FBE Fees'!$D:$M,8,0)/$M$9)*(IF('Income&amp;Cost'!$K20&lt;&gt;"",'Income&amp;Cost'!$K20,1)),"-")</f>
        <v>18</v>
      </c>
      <c r="AK20" s="79">
        <f>IF('Income&amp;Cost'!$AB20&lt;&gt;"-",IFERROR(VLOOKUP($G$10,Storage!$E:$F,2,0),Storage!$F$4)/$M$9*'Income&amp;Cost'!$AB20,"-")</f>
        <v>0</v>
      </c>
      <c r="AL20" s="70">
        <f>IF(OR('Income&amp;Cost'!$AJ20&lt;&gt;"-",'Income&amp;Cost'!$AK20&lt;&gt;"-"),SUM('Income&amp;Cost'!$AJ20,('Income&amp;Cost'!$AK20*$M$10)),"-")</f>
        <v>18</v>
      </c>
      <c r="AM20" s="70">
        <f>IF(AND('Income&amp;Cost'!$AI20&lt;&gt;"-",'Income&amp;Cost'!$AL20&lt;&gt;"-"),'Income&amp;Cost'!$AI20+'Income&amp;Cost'!$AL20,"-")</f>
        <v>36.4</v>
      </c>
      <c r="AN20" s="70">
        <f>IF(AND('Income&amp;Cost'!$AH20&lt;&gt;"-",'Income&amp;Cost'!$AM20&lt;&gt;"-"),'Income&amp;Cost'!$AH20-'Income&amp;Cost'!$AM20,"-")</f>
        <v>59.6</v>
      </c>
      <c r="AO20" s="80">
        <f>IF(AND('Income&amp;Cost'!$AH20&lt;&gt;"-",'Income&amp;Cost'!$AN20&lt;&gt;"-"),'Income&amp;Cost'!$AN20/'Income&amp;Cost'!$AH20,"-")</f>
        <v>0.6208333333</v>
      </c>
      <c r="AP20" s="70">
        <f>IF(AND('Income&amp;Cost'!$AE20&lt;&gt;"-",'Income&amp;Cost'!$AM20&lt;&gt;"-"),('Income&amp;Cost'!$AE20/$M$9*(IF('Income&amp;Cost'!$K20&lt;&gt;"",'Income&amp;Cost'!$K20,1)))-'Income&amp;Cost'!$AM20,"-")</f>
        <v>43.6</v>
      </c>
      <c r="AQ20" s="80">
        <f>IF(AND('Income&amp;Cost'!$AP20&lt;&gt;"-",'Income&amp;Cost'!$AE20&lt;&gt;"-"),'Income&amp;Cost'!$AP20/('Income&amp;Cost'!$AE20/$M$9*(IF('Income&amp;Cost'!$K20&lt;&gt;"",'Income&amp;Cost'!$K20,1))),"-")</f>
        <v>0.545</v>
      </c>
      <c r="AR20" s="70">
        <f>IF(AND($L20&gt;0,$M20&gt;0,$N20&gt;0,$O20&gt;0),IFERROR(IF($K20&gt;1,VLOOKUP($T20,'FBE Fees'!$D:$M,9,0)/$M$9*$K20,VLOOKUP($T20,'FBE Fees'!$D:$M,9,0)/$M$9),"check data"),"-")</f>
        <v>1</v>
      </c>
      <c r="AS20" s="70">
        <f>IF(AND($L20&gt;0,$M20&gt;0,$N20&gt;0,$O20&gt;0),IFERROR(IF($K20&gt;1,VLOOKUP($T20,'FBE Fees'!$D:$M,10,0)/$M$9*$K20,VLOOKUP($T20,'FBE Fees'!$D:$M,10,0)/$M$9),"check data"),"-")</f>
        <v>11.35</v>
      </c>
    </row>
    <row r="21" ht="19.5" customHeight="1">
      <c r="A21" s="3"/>
      <c r="B21" s="3"/>
      <c r="C21" s="3"/>
      <c r="D21" s="9"/>
      <c r="E21" s="9"/>
      <c r="F21" s="69"/>
      <c r="G21" s="70"/>
      <c r="H21" s="70"/>
      <c r="I21" s="71"/>
      <c r="J21" s="72"/>
      <c r="K21" s="73"/>
      <c r="L21" s="74"/>
      <c r="M21" s="74"/>
      <c r="N21" s="74"/>
      <c r="O21" s="74"/>
      <c r="P21" s="74" t="str">
        <f t="array" ref="P21">IF(AND($L21&gt;0,$M21&gt;0,$N21&gt;0,$O21&gt;0),IFERROR(INDEX(Classes!$O$3:$O$37,MATCH(L21,Classes!$O$3:$O$37,-1)),"check data"),"-")</f>
        <v>-</v>
      </c>
      <c r="Q21" s="74" t="str">
        <f t="array" ref="Q21">IF(AND($L21&gt;0,$M21&gt;0,$N21&gt;0,$O21&gt;0),IFERROR(INDEX(Classes!$I$3:$I$9,MATCH((MAX($M21:$O21)),Classes!$I$3:$I$9,-1)),"check data"),"-")</f>
        <v>-</v>
      </c>
      <c r="R21" s="74" t="str">
        <f t="array" ref="R21">IF(AND($L21&gt;0,$M21&gt;0,$N21&gt;0,$O21&gt;0),IFERROR(INDEX(Classes!$K$3:$K$10,MATCH((MEDIAN($M21:$O21)),Classes!$K$3:$K$10,-1)),"check data"),"-")</f>
        <v>-</v>
      </c>
      <c r="S21" s="74" t="str">
        <f t="array" ref="S21">IF(AND($L21&gt;0,$M21&gt;0,$N21&gt;0,$O21&gt;0),IFERROR(INDEX(Classes!$M$3:$M$11,MATCH(MIN($M21:$O21),Classes!$M$3:$M$11,-1)),"check data"),"-")</f>
        <v>-</v>
      </c>
      <c r="T21" s="74" t="str">
        <f t="shared" si="1"/>
        <v>-</v>
      </c>
      <c r="U21" s="75" t="str">
        <f>IF('Income&amp;Cost'!$J21&lt;&gt;"",$G$8,"-")</f>
        <v>-</v>
      </c>
      <c r="V21" s="76" t="str">
        <f>IF('Income&amp;Cost'!$J21&lt;&gt;"",$G$9,"-")</f>
        <v>-</v>
      </c>
      <c r="W21" s="77" t="str">
        <f>IF('Income&amp;Cost'!$J21&lt;&gt;"",IFERROR(VLOOKUP('Income&amp;Cost'!$J21,GRID!$A:$M,5,0),"seek guidance"),"-")</f>
        <v>-</v>
      </c>
      <c r="X21" s="78" t="str">
        <f>IF('Income&amp;Cost'!$J21&lt;&gt;"",IFERROR(VLOOKUP('Income&amp;Cost'!$J21,GRID!$A:$M,9,0),"seek guidance"),"-")</f>
        <v>-</v>
      </c>
      <c r="Y21" s="73" t="str">
        <f t="shared" si="2"/>
        <v>-</v>
      </c>
      <c r="Z21" s="73" t="str">
        <f t="array" ref="Z21">IF(AND($L21&gt;0,$M21&gt;0,$N21&gt;0,$O21&gt;0),IFERROR(INDEX(Classes!$D$3:$D$11,MATCH('Income&amp;Cost'!$Y21,Classes!$D$3:$D$11,-1)),"check data"),"-")</f>
        <v>-</v>
      </c>
      <c r="AA21" s="78" t="str">
        <f>IF(AND($L21&gt;0,$M21&gt;0,$N21&gt;0,$O21&gt;0),IFERROR(VLOOKUP($Z21,Classes!$D:$E,2,0),"check data"),"-")</f>
        <v>-</v>
      </c>
      <c r="AB21" s="79" t="str">
        <f t="shared" si="3"/>
        <v>-</v>
      </c>
      <c r="AC21" s="80" t="str">
        <f>IF('Income&amp;Cost'!$J21&lt;&gt;"",IFERROR(IF(ISNUMBER(SEARCH("*",$F$11)),VLOOKUP('Income&amp;Cost'!$J21,GRID!$A:$M,13,0),VLOOKUP('Income&amp;Cost'!$J21,GRID!$A:$M,12,0)),"seek guidance"),"-")</f>
        <v>-</v>
      </c>
      <c r="AD21" s="70">
        <f>IF('Income&amp;Cost'!$H21&lt;&gt;"",('Income&amp;Cost'!$H21*IF('Income&amp;Cost'!$I21&lt;&gt;"",1+'Income&amp;Cost'!$I21,1.19))*$M$9,'Income&amp;Cost'!$G21*$M$9)</f>
        <v>0</v>
      </c>
      <c r="AE21" s="70">
        <f>'Income&amp;Cost'!$AD21/(IF('Income&amp;Cost'!$I21&lt;&gt;"",1+'Income&amp;Cost'!$I21,1.19))</f>
        <v>0</v>
      </c>
      <c r="AF21" s="70" t="str">
        <f>IF(AND('Income&amp;Cost'!$AC21&lt;&gt;"-",'Income&amp;Cost'!$AE21&lt;&gt;"-"),'Income&amp;Cost'!$AE21*'Income&amp;Cost'!$AC21,"-")</f>
        <v>-</v>
      </c>
      <c r="AG21" s="70">
        <f>'Income&amp;Cost'!$AD21*(IF('Income&amp;Cost'!$K21&lt;&gt;"",'Income&amp;Cost'!$K21,1))</f>
        <v>0</v>
      </c>
      <c r="AH21" s="70">
        <f>'Income&amp;Cost'!$AG21/$M$9</f>
        <v>0</v>
      </c>
      <c r="AI21" s="70" t="str">
        <f>IF('Income&amp;Cost'!$AF21&lt;&gt;"-",('Income&amp;Cost'!$AF21/$M$9)*(IF('Income&amp;Cost'!$K21&lt;&gt;"",'Income&amp;Cost'!$K21,1)),"-")</f>
        <v>-</v>
      </c>
      <c r="AJ21" s="9" t="str">
        <f>IFERROR((VLOOKUP('Income&amp;Cost'!$T21,'FBE Fees'!$D:$M,8,0)/$M$9)*(IF('Income&amp;Cost'!$K21&lt;&gt;"",'Income&amp;Cost'!$K21,1)),"-")</f>
        <v>-</v>
      </c>
      <c r="AK21" s="79" t="str">
        <f>IF('Income&amp;Cost'!$AB21&lt;&gt;"-",IFERROR(VLOOKUP($G$10,Storage!$E:$F,2,0),Storage!$F$4)/$M$9*'Income&amp;Cost'!$AB21,"-")</f>
        <v>-</v>
      </c>
      <c r="AL21" s="70" t="str">
        <f>IF(OR('Income&amp;Cost'!$AJ21&lt;&gt;"-",'Income&amp;Cost'!$AK21&lt;&gt;"-"),SUM('Income&amp;Cost'!$AJ21,('Income&amp;Cost'!$AK21*$M$10)),"-")</f>
        <v>-</v>
      </c>
      <c r="AM21" s="70" t="str">
        <f>IF(AND('Income&amp;Cost'!$AI21&lt;&gt;"-",'Income&amp;Cost'!$AL21&lt;&gt;"-"),'Income&amp;Cost'!$AI21+'Income&amp;Cost'!$AL21,"-")</f>
        <v>-</v>
      </c>
      <c r="AN21" s="70" t="str">
        <f>IF(AND('Income&amp;Cost'!$AH21&lt;&gt;"-",'Income&amp;Cost'!$AM21&lt;&gt;"-"),'Income&amp;Cost'!$AH21-'Income&amp;Cost'!$AM21,"-")</f>
        <v>-</v>
      </c>
      <c r="AO21" s="80" t="str">
        <f>IF(AND('Income&amp;Cost'!$AH21&lt;&gt;"-",'Income&amp;Cost'!$AN21&lt;&gt;"-"),'Income&amp;Cost'!$AN21/'Income&amp;Cost'!$AH21,"-")</f>
        <v>-</v>
      </c>
      <c r="AP21" s="70" t="str">
        <f>IF(AND('Income&amp;Cost'!$AE21&lt;&gt;"-",'Income&amp;Cost'!$AM21&lt;&gt;"-"),('Income&amp;Cost'!$AE21/$M$9*(IF('Income&amp;Cost'!$K21&lt;&gt;"",'Income&amp;Cost'!$K21,1)))-'Income&amp;Cost'!$AM21,"-")</f>
        <v>-</v>
      </c>
      <c r="AQ21" s="80" t="str">
        <f>IF(AND('Income&amp;Cost'!$AP21&lt;&gt;"-",'Income&amp;Cost'!$AE21&lt;&gt;"-"),'Income&amp;Cost'!$AP21/('Income&amp;Cost'!$AE21/$M$9*(IF('Income&amp;Cost'!$K21&lt;&gt;"",'Income&amp;Cost'!$K21,1))),"-")</f>
        <v>-</v>
      </c>
      <c r="AR21" s="70" t="str">
        <f>IF(AND($L21&gt;0,$M21&gt;0,$N21&gt;0,$O21&gt;0),IFERROR(IF($K21&gt;1,VLOOKUP($T21,'FBE Fees'!$D:$M,9,0)/$M$9*$K21,VLOOKUP($T21,'FBE Fees'!$D:$M,9,0)/$M$9),"check data"),"-")</f>
        <v>-</v>
      </c>
      <c r="AS21" s="70" t="str">
        <f>IF(AND($L21&gt;0,$M21&gt;0,$N21&gt;0,$O21&gt;0),IFERROR(IF($K21&gt;1,VLOOKUP($T21,'FBE Fees'!$D:$M,10,0)/$M$9*$K21,VLOOKUP($T21,'FBE Fees'!$D:$M,10,0)/$M$9),"check data"),"-")</f>
        <v>-</v>
      </c>
    </row>
    <row r="22" ht="19.5" customHeight="1">
      <c r="A22" s="3"/>
      <c r="B22" s="3"/>
      <c r="C22" s="3"/>
      <c r="D22" s="9"/>
      <c r="E22" s="9"/>
      <c r="F22" s="69"/>
      <c r="G22" s="70"/>
      <c r="H22" s="70"/>
      <c r="I22" s="71"/>
      <c r="J22" s="72"/>
      <c r="K22" s="73"/>
      <c r="L22" s="74"/>
      <c r="M22" s="74"/>
      <c r="N22" s="74"/>
      <c r="O22" s="74"/>
      <c r="P22" s="74" t="str">
        <f t="array" ref="P22">IF(AND($L22&gt;0,$M22&gt;0,$N22&gt;0,$O22&gt;0),IFERROR(INDEX(Classes!$O$3:$O$37,MATCH(L22,Classes!$O$3:$O$37,-1)),"check data"),"-")</f>
        <v>-</v>
      </c>
      <c r="Q22" s="74" t="str">
        <f t="array" ref="Q22">IF(AND($L22&gt;0,$M22&gt;0,$N22&gt;0,$O22&gt;0),IFERROR(INDEX(Classes!$I$3:$I$9,MATCH((MAX($M22:$O22)),Classes!$I$3:$I$9,-1)),"check data"),"-")</f>
        <v>-</v>
      </c>
      <c r="R22" s="74" t="str">
        <f t="array" ref="R22">IF(AND($L22&gt;0,$M22&gt;0,$N22&gt;0,$O22&gt;0),IFERROR(INDEX(Classes!$K$3:$K$10,MATCH((MEDIAN($M22:$O22)),Classes!$K$3:$K$10,-1)),"check data"),"-")</f>
        <v>-</v>
      </c>
      <c r="S22" s="74" t="str">
        <f t="array" ref="S22">IF(AND($L22&gt;0,$M22&gt;0,$N22&gt;0,$O22&gt;0),IFERROR(INDEX(Classes!$M$3:$M$11,MATCH(MIN($M22:$O22),Classes!$M$3:$M$11,-1)),"check data"),"-")</f>
        <v>-</v>
      </c>
      <c r="T22" s="74" t="str">
        <f t="shared" si="1"/>
        <v>-</v>
      </c>
      <c r="U22" s="75" t="str">
        <f>IF('Income&amp;Cost'!$J22&lt;&gt;"",$G$8,"-")</f>
        <v>-</v>
      </c>
      <c r="V22" s="76" t="str">
        <f>IF('Income&amp;Cost'!$J22&lt;&gt;"",$G$9,"-")</f>
        <v>-</v>
      </c>
      <c r="W22" s="77" t="str">
        <f>IF('Income&amp;Cost'!$J22&lt;&gt;"",IFERROR(VLOOKUP('Income&amp;Cost'!$J22,GRID!$A:$M,5,0),"seek guidance"),"-")</f>
        <v>-</v>
      </c>
      <c r="X22" s="78" t="str">
        <f>IF('Income&amp;Cost'!$J22&lt;&gt;"",IFERROR(VLOOKUP('Income&amp;Cost'!$J22,GRID!$A:$M,9,0),"seek guidance"),"-")</f>
        <v>-</v>
      </c>
      <c r="Y22" s="73" t="str">
        <f t="shared" si="2"/>
        <v>-</v>
      </c>
      <c r="Z22" s="73" t="str">
        <f t="array" ref="Z22">IF(AND($L22&gt;0,$M22&gt;0,$N22&gt;0,$O22&gt;0),IFERROR(INDEX(Classes!$D$3:$D$11,MATCH('Income&amp;Cost'!$Y22,Classes!$D$3:$D$11,-1)),"check data"),"-")</f>
        <v>-</v>
      </c>
      <c r="AA22" s="78" t="str">
        <f>IF(AND($L22&gt;0,$M22&gt;0,$N22&gt;0,$O22&gt;0),IFERROR(VLOOKUP($Z22,Classes!$D:$E,2,0),"check data"),"-")</f>
        <v>-</v>
      </c>
      <c r="AB22" s="79" t="str">
        <f t="shared" si="3"/>
        <v>-</v>
      </c>
      <c r="AC22" s="80" t="str">
        <f>IF('Income&amp;Cost'!$J22&lt;&gt;"",IFERROR(IF(ISNUMBER(SEARCH("*",$F$11)),VLOOKUP('Income&amp;Cost'!$J22,GRID!$A:$M,13,0),VLOOKUP('Income&amp;Cost'!$J22,GRID!$A:$M,12,0)),"seek guidance"),"-")</f>
        <v>-</v>
      </c>
      <c r="AD22" s="70">
        <f>IF('Income&amp;Cost'!$H22&lt;&gt;"",('Income&amp;Cost'!$H22*IF('Income&amp;Cost'!$I22&lt;&gt;"",1+'Income&amp;Cost'!$I22,1.19))*$M$9,'Income&amp;Cost'!$G22*$M$9)</f>
        <v>0</v>
      </c>
      <c r="AE22" s="70">
        <f>'Income&amp;Cost'!$AD22/(IF('Income&amp;Cost'!$I22&lt;&gt;"",1+'Income&amp;Cost'!$I22,1.19))</f>
        <v>0</v>
      </c>
      <c r="AF22" s="70" t="str">
        <f>IF(AND('Income&amp;Cost'!$AC22&lt;&gt;"-",'Income&amp;Cost'!$AE22&lt;&gt;"-"),'Income&amp;Cost'!$AE22*'Income&amp;Cost'!$AC22,"-")</f>
        <v>-</v>
      </c>
      <c r="AG22" s="70">
        <f>'Income&amp;Cost'!$AD22*(IF('Income&amp;Cost'!$K22&lt;&gt;"",'Income&amp;Cost'!$K22,1))</f>
        <v>0</v>
      </c>
      <c r="AH22" s="70">
        <f>'Income&amp;Cost'!$AG22/$M$9</f>
        <v>0</v>
      </c>
      <c r="AI22" s="70" t="str">
        <f>IF('Income&amp;Cost'!$AF22&lt;&gt;"-",('Income&amp;Cost'!$AF22/$M$9)*(IF('Income&amp;Cost'!$K22&lt;&gt;"",'Income&amp;Cost'!$K22,1)),"-")</f>
        <v>-</v>
      </c>
      <c r="AJ22" s="9" t="str">
        <f>IFERROR((VLOOKUP('Income&amp;Cost'!$T22,'FBE Fees'!$D:$M,8,0)/$M$9)*(IF('Income&amp;Cost'!$K22&lt;&gt;"",'Income&amp;Cost'!$K22,1)),"-")</f>
        <v>-</v>
      </c>
      <c r="AK22" s="79" t="str">
        <f>IF('Income&amp;Cost'!$AB22&lt;&gt;"-",IFERROR(VLOOKUP($G$10,Storage!$E:$F,2,0),Storage!$F$4)/$M$9*'Income&amp;Cost'!$AB22,"-")</f>
        <v>-</v>
      </c>
      <c r="AL22" s="70" t="str">
        <f>IF(OR('Income&amp;Cost'!$AJ22&lt;&gt;"-",'Income&amp;Cost'!$AK22&lt;&gt;"-"),SUM('Income&amp;Cost'!$AJ22,('Income&amp;Cost'!$AK22*$M$10)),"-")</f>
        <v>-</v>
      </c>
      <c r="AM22" s="70" t="str">
        <f>IF(AND('Income&amp;Cost'!$AI22&lt;&gt;"-",'Income&amp;Cost'!$AL22&lt;&gt;"-"),'Income&amp;Cost'!$AI22+'Income&amp;Cost'!$AL22,"-")</f>
        <v>-</v>
      </c>
      <c r="AN22" s="70" t="str">
        <f>IF(AND('Income&amp;Cost'!$AH22&lt;&gt;"-",'Income&amp;Cost'!$AM22&lt;&gt;"-"),'Income&amp;Cost'!$AH22-'Income&amp;Cost'!$AM22,"-")</f>
        <v>-</v>
      </c>
      <c r="AO22" s="80" t="str">
        <f>IF(AND('Income&amp;Cost'!$AH22&lt;&gt;"-",'Income&amp;Cost'!$AN22&lt;&gt;"-"),'Income&amp;Cost'!$AN22/'Income&amp;Cost'!$AH22,"-")</f>
        <v>-</v>
      </c>
      <c r="AP22" s="70" t="str">
        <f>IF(AND('Income&amp;Cost'!$AE22&lt;&gt;"-",'Income&amp;Cost'!$AM22&lt;&gt;"-"),('Income&amp;Cost'!$AE22/$M$9*(IF('Income&amp;Cost'!$K22&lt;&gt;"",'Income&amp;Cost'!$K22,1)))-'Income&amp;Cost'!$AM22,"-")</f>
        <v>-</v>
      </c>
      <c r="AQ22" s="80" t="str">
        <f>IF(AND('Income&amp;Cost'!$AP22&lt;&gt;"-",'Income&amp;Cost'!$AE22&lt;&gt;"-"),'Income&amp;Cost'!$AP22/('Income&amp;Cost'!$AE22/$M$9*(IF('Income&amp;Cost'!$K22&lt;&gt;"",'Income&amp;Cost'!$K22,1))),"-")</f>
        <v>-</v>
      </c>
      <c r="AR22" s="70" t="str">
        <f>IF(AND($L22&gt;0,$M22&gt;0,$N22&gt;0,$O22&gt;0),IFERROR(IF($K22&gt;1,VLOOKUP($T22,'FBE Fees'!$D:$M,9,0)/$M$9*$K22,VLOOKUP($T22,'FBE Fees'!$D:$M,9,0)/$M$9),"check data"),"-")</f>
        <v>-</v>
      </c>
      <c r="AS22" s="70" t="str">
        <f>IF(AND($L22&gt;0,$M22&gt;0,$N22&gt;0,$O22&gt;0),IFERROR(IF($K22&gt;1,VLOOKUP($T22,'FBE Fees'!$D:$M,10,0)/$M$9*$K22,VLOOKUP($T22,'FBE Fees'!$D:$M,10,0)/$M$9),"check data"),"-")</f>
        <v>-</v>
      </c>
    </row>
    <row r="23" ht="19.5" customHeight="1">
      <c r="A23" s="3"/>
      <c r="B23" s="3"/>
      <c r="C23" s="3"/>
      <c r="D23" s="9"/>
      <c r="E23" s="9"/>
      <c r="F23" s="69"/>
      <c r="G23" s="70"/>
      <c r="H23" s="70"/>
      <c r="I23" s="71"/>
      <c r="J23" s="72"/>
      <c r="K23" s="73"/>
      <c r="L23" s="74"/>
      <c r="M23" s="74"/>
      <c r="N23" s="74"/>
      <c r="O23" s="74"/>
      <c r="P23" s="74" t="str">
        <f t="array" ref="P23">IF(AND($L23&gt;0,$M23&gt;0,$N23&gt;0,$O23&gt;0),IFERROR(INDEX(Classes!$O$3:$O$37,MATCH(L23,Classes!$O$3:$O$37,-1)),"check data"),"-")</f>
        <v>-</v>
      </c>
      <c r="Q23" s="74" t="str">
        <f t="array" ref="Q23">IF(AND($L23&gt;0,$M23&gt;0,$N23&gt;0,$O23&gt;0),IFERROR(INDEX(Classes!$I$3:$I$9,MATCH((MAX($M23:$O23)),Classes!$I$3:$I$9,-1)),"check data"),"-")</f>
        <v>-</v>
      </c>
      <c r="R23" s="74" t="str">
        <f t="array" ref="R23">IF(AND($L23&gt;0,$M23&gt;0,$N23&gt;0,$O23&gt;0),IFERROR(INDEX(Classes!$K$3:$K$10,MATCH((MEDIAN($M23:$O23)),Classes!$K$3:$K$10,-1)),"check data"),"-")</f>
        <v>-</v>
      </c>
      <c r="S23" s="74" t="str">
        <f t="array" ref="S23">IF(AND($L23&gt;0,$M23&gt;0,$N23&gt;0,$O23&gt;0),IFERROR(INDEX(Classes!$M$3:$M$11,MATCH(MIN($M23:$O23),Classes!$M$3:$M$11,-1)),"check data"),"-")</f>
        <v>-</v>
      </c>
      <c r="T23" s="74" t="str">
        <f t="shared" si="1"/>
        <v>-</v>
      </c>
      <c r="U23" s="75" t="str">
        <f>IF('Income&amp;Cost'!$J23&lt;&gt;"",$G$8,"-")</f>
        <v>-</v>
      </c>
      <c r="V23" s="76" t="str">
        <f>IF('Income&amp;Cost'!$J23&lt;&gt;"",$G$9,"-")</f>
        <v>-</v>
      </c>
      <c r="W23" s="77" t="str">
        <f>IF('Income&amp;Cost'!$J23&lt;&gt;"",IFERROR(VLOOKUP('Income&amp;Cost'!$J23,GRID!$A:$M,5,0),"seek guidance"),"-")</f>
        <v>-</v>
      </c>
      <c r="X23" s="78" t="str">
        <f>IF('Income&amp;Cost'!$J23&lt;&gt;"",IFERROR(VLOOKUP('Income&amp;Cost'!$J23,GRID!$A:$M,9,0),"seek guidance"),"-")</f>
        <v>-</v>
      </c>
      <c r="Y23" s="73" t="str">
        <f t="shared" si="2"/>
        <v>-</v>
      </c>
      <c r="Z23" s="73" t="str">
        <f t="array" ref="Z23">IF(AND($L23&gt;0,$M23&gt;0,$N23&gt;0,$O23&gt;0),IFERROR(INDEX(Classes!$D$3:$D$11,MATCH('Income&amp;Cost'!$Y23,Classes!$D$3:$D$11,-1)),"check data"),"-")</f>
        <v>-</v>
      </c>
      <c r="AA23" s="78" t="str">
        <f>IF(AND($L23&gt;0,$M23&gt;0,$N23&gt;0,$O23&gt;0),IFERROR(VLOOKUP($Z23,Classes!$D:$E,2,0),"check data"),"-")</f>
        <v>-</v>
      </c>
      <c r="AB23" s="79" t="str">
        <f t="shared" si="3"/>
        <v>-</v>
      </c>
      <c r="AC23" s="80" t="str">
        <f>IF('Income&amp;Cost'!$J23&lt;&gt;"",IFERROR(IF(ISNUMBER(SEARCH("*",$F$11)),VLOOKUP('Income&amp;Cost'!$J23,GRID!$A:$M,13,0),VLOOKUP('Income&amp;Cost'!$J23,GRID!$A:$M,12,0)),"seek guidance"),"-")</f>
        <v>-</v>
      </c>
      <c r="AD23" s="70">
        <f>IF('Income&amp;Cost'!$H23&lt;&gt;"",('Income&amp;Cost'!$H23*IF('Income&amp;Cost'!$I23&lt;&gt;"",1+'Income&amp;Cost'!$I23,1.19))*$M$9,'Income&amp;Cost'!$G23*$M$9)</f>
        <v>0</v>
      </c>
      <c r="AE23" s="70">
        <f>'Income&amp;Cost'!$AD23/(IF('Income&amp;Cost'!$I23&lt;&gt;"",1+'Income&amp;Cost'!$I23,1.19))</f>
        <v>0</v>
      </c>
      <c r="AF23" s="70" t="str">
        <f>IF(AND('Income&amp;Cost'!$AC23&lt;&gt;"-",'Income&amp;Cost'!$AE23&lt;&gt;"-"),'Income&amp;Cost'!$AE23*'Income&amp;Cost'!$AC23,"-")</f>
        <v>-</v>
      </c>
      <c r="AG23" s="70">
        <f>'Income&amp;Cost'!$AD23*(IF('Income&amp;Cost'!$K23&lt;&gt;"",'Income&amp;Cost'!$K23,1))</f>
        <v>0</v>
      </c>
      <c r="AH23" s="70">
        <f>'Income&amp;Cost'!$AG23/$M$9</f>
        <v>0</v>
      </c>
      <c r="AI23" s="70" t="str">
        <f>IF('Income&amp;Cost'!$AF23&lt;&gt;"-",('Income&amp;Cost'!$AF23/$M$9)*(IF('Income&amp;Cost'!$K23&lt;&gt;"",'Income&amp;Cost'!$K23,1)),"-")</f>
        <v>-</v>
      </c>
      <c r="AJ23" s="9" t="str">
        <f>IFERROR((VLOOKUP('Income&amp;Cost'!$T23,'FBE Fees'!$D:$M,8,0)/$M$9)*(IF('Income&amp;Cost'!$K23&lt;&gt;"",'Income&amp;Cost'!$K23,1)),"-")</f>
        <v>-</v>
      </c>
      <c r="AK23" s="79" t="str">
        <f>IF('Income&amp;Cost'!$AB23&lt;&gt;"-",IFERROR(VLOOKUP($G$10,Storage!$E:$F,2,0),Storage!$F$4)/$M$9*'Income&amp;Cost'!$AB23,"-")</f>
        <v>-</v>
      </c>
      <c r="AL23" s="70" t="str">
        <f>IF(OR('Income&amp;Cost'!$AJ23&lt;&gt;"-",'Income&amp;Cost'!$AK23&lt;&gt;"-"),SUM('Income&amp;Cost'!$AJ23,('Income&amp;Cost'!$AK23*$M$10)),"-")</f>
        <v>-</v>
      </c>
      <c r="AM23" s="70" t="str">
        <f>IF(AND('Income&amp;Cost'!$AI23&lt;&gt;"-",'Income&amp;Cost'!$AL23&lt;&gt;"-"),'Income&amp;Cost'!$AI23+'Income&amp;Cost'!$AL23,"-")</f>
        <v>-</v>
      </c>
      <c r="AN23" s="70" t="str">
        <f>IF(AND('Income&amp;Cost'!$AH23&lt;&gt;"-",'Income&amp;Cost'!$AM23&lt;&gt;"-"),'Income&amp;Cost'!$AH23-'Income&amp;Cost'!$AM23,"-")</f>
        <v>-</v>
      </c>
      <c r="AO23" s="80" t="str">
        <f>IF(AND('Income&amp;Cost'!$AH23&lt;&gt;"-",'Income&amp;Cost'!$AN23&lt;&gt;"-"),'Income&amp;Cost'!$AN23/'Income&amp;Cost'!$AH23,"-")</f>
        <v>-</v>
      </c>
      <c r="AP23" s="70" t="str">
        <f>IF(AND('Income&amp;Cost'!$AE23&lt;&gt;"-",'Income&amp;Cost'!$AM23&lt;&gt;"-"),('Income&amp;Cost'!$AE23/$M$9*(IF('Income&amp;Cost'!$K23&lt;&gt;"",'Income&amp;Cost'!$K23,1)))-'Income&amp;Cost'!$AM23,"-")</f>
        <v>-</v>
      </c>
      <c r="AQ23" s="80" t="str">
        <f>IF(AND('Income&amp;Cost'!$AP23&lt;&gt;"-",'Income&amp;Cost'!$AE23&lt;&gt;"-"),'Income&amp;Cost'!$AP23/('Income&amp;Cost'!$AE23/$M$9*(IF('Income&amp;Cost'!$K23&lt;&gt;"",'Income&amp;Cost'!$K23,1))),"-")</f>
        <v>-</v>
      </c>
      <c r="AR23" s="70" t="str">
        <f>IF(AND($L23&gt;0,$M23&gt;0,$N23&gt;0,$O23&gt;0),IFERROR(IF($K23&gt;1,VLOOKUP($T23,'FBE Fees'!$D:$M,9,0)/$M$9*$K23,VLOOKUP($T23,'FBE Fees'!$D:$M,9,0)/$M$9),"check data"),"-")</f>
        <v>-</v>
      </c>
      <c r="AS23" s="70" t="str">
        <f>IF(AND($L23&gt;0,$M23&gt;0,$N23&gt;0,$O23&gt;0),IFERROR(IF($K23&gt;1,VLOOKUP($T23,'FBE Fees'!$D:$M,10,0)/$M$9*$K23,VLOOKUP($T23,'FBE Fees'!$D:$M,10,0)/$M$9),"check data"),"-")</f>
        <v>-</v>
      </c>
    </row>
    <row r="24" ht="19.5" customHeight="1">
      <c r="A24" s="3"/>
      <c r="B24" s="3"/>
      <c r="C24" s="3"/>
      <c r="D24" s="9"/>
      <c r="E24" s="9"/>
      <c r="F24" s="69"/>
      <c r="G24" s="70"/>
      <c r="H24" s="70"/>
      <c r="I24" s="71"/>
      <c r="J24" s="72"/>
      <c r="K24" s="73"/>
      <c r="L24" s="74"/>
      <c r="M24" s="74"/>
      <c r="N24" s="74"/>
      <c r="O24" s="74"/>
      <c r="P24" s="74" t="str">
        <f t="array" ref="P24">IF(AND($L24&gt;0,$M24&gt;0,$N24&gt;0,$O24&gt;0),IFERROR(INDEX(Classes!$O$3:$O$37,MATCH(L24,Classes!$O$3:$O$37,-1)),"check data"),"-")</f>
        <v>-</v>
      </c>
      <c r="Q24" s="74" t="str">
        <f t="array" ref="Q24">IF(AND($L24&gt;0,$M24&gt;0,$N24&gt;0,$O24&gt;0),IFERROR(INDEX(Classes!$I$3:$I$9,MATCH((MAX($M24:$O24)),Classes!$I$3:$I$9,-1)),"check data"),"-")</f>
        <v>-</v>
      </c>
      <c r="R24" s="74" t="str">
        <f t="array" ref="R24">IF(AND($L24&gt;0,$M24&gt;0,$N24&gt;0,$O24&gt;0),IFERROR(INDEX(Classes!$K$3:$K$10,MATCH((MEDIAN($M24:$O24)),Classes!$K$3:$K$10,-1)),"check data"),"-")</f>
        <v>-</v>
      </c>
      <c r="S24" s="74" t="str">
        <f t="array" ref="S24">IF(AND($L24&gt;0,$M24&gt;0,$N24&gt;0,$O24&gt;0),IFERROR(INDEX(Classes!$M$3:$M$11,MATCH(MIN($M24:$O24),Classes!$M$3:$M$11,-1)),"check data"),"-")</f>
        <v>-</v>
      </c>
      <c r="T24" s="74" t="str">
        <f t="shared" si="1"/>
        <v>-</v>
      </c>
      <c r="U24" s="75" t="str">
        <f>IF('Income&amp;Cost'!$J24&lt;&gt;"",$G$8,"-")</f>
        <v>-</v>
      </c>
      <c r="V24" s="76" t="str">
        <f>IF('Income&amp;Cost'!$J24&lt;&gt;"",$G$9,"-")</f>
        <v>-</v>
      </c>
      <c r="W24" s="77" t="str">
        <f>IF('Income&amp;Cost'!$J24&lt;&gt;"",IFERROR(VLOOKUP('Income&amp;Cost'!$J24,GRID!$A:$M,5,0),"seek guidance"),"-")</f>
        <v>-</v>
      </c>
      <c r="X24" s="78" t="str">
        <f>IF('Income&amp;Cost'!$J24&lt;&gt;"",IFERROR(VLOOKUP('Income&amp;Cost'!$J24,GRID!$A:$M,9,0),"seek guidance"),"-")</f>
        <v>-</v>
      </c>
      <c r="Y24" s="73" t="str">
        <f t="shared" si="2"/>
        <v>-</v>
      </c>
      <c r="Z24" s="73" t="str">
        <f t="array" ref="Z24">IF(AND($L24&gt;0,$M24&gt;0,$N24&gt;0,$O24&gt;0),IFERROR(INDEX(Classes!$D$3:$D$11,MATCH('Income&amp;Cost'!$Y24,Classes!$D$3:$D$11,-1)),"check data"),"-")</f>
        <v>-</v>
      </c>
      <c r="AA24" s="78" t="str">
        <f>IF(AND($L24&gt;0,$M24&gt;0,$N24&gt;0,$O24&gt;0),IFERROR(VLOOKUP($Z24,Classes!$D:$E,2,0),"check data"),"-")</f>
        <v>-</v>
      </c>
      <c r="AB24" s="79" t="str">
        <f t="shared" si="3"/>
        <v>-</v>
      </c>
      <c r="AC24" s="80" t="str">
        <f>IF('Income&amp;Cost'!$J24&lt;&gt;"",IFERROR(IF(ISNUMBER(SEARCH("*",$F$11)),VLOOKUP('Income&amp;Cost'!$J24,GRID!$A:$M,13,0),VLOOKUP('Income&amp;Cost'!$J24,GRID!$A:$M,12,0)),"seek guidance"),"-")</f>
        <v>-</v>
      </c>
      <c r="AD24" s="70">
        <f>IF('Income&amp;Cost'!$H24&lt;&gt;"",('Income&amp;Cost'!$H24*IF('Income&amp;Cost'!$I24&lt;&gt;"",1+'Income&amp;Cost'!$I24,1.19))*$M$9,'Income&amp;Cost'!$G24*$M$9)</f>
        <v>0</v>
      </c>
      <c r="AE24" s="70">
        <f>'Income&amp;Cost'!$AD24/(IF('Income&amp;Cost'!$I24&lt;&gt;"",1+'Income&amp;Cost'!$I24,1.19))</f>
        <v>0</v>
      </c>
      <c r="AF24" s="70" t="str">
        <f>IF(AND('Income&amp;Cost'!$AC24&lt;&gt;"-",'Income&amp;Cost'!$AE24&lt;&gt;"-"),'Income&amp;Cost'!$AE24*'Income&amp;Cost'!$AC24,"-")</f>
        <v>-</v>
      </c>
      <c r="AG24" s="70">
        <f>'Income&amp;Cost'!$AD24*(IF('Income&amp;Cost'!$K24&lt;&gt;"",'Income&amp;Cost'!$K24,1))</f>
        <v>0</v>
      </c>
      <c r="AH24" s="70">
        <f>'Income&amp;Cost'!$AG24/$M$9</f>
        <v>0</v>
      </c>
      <c r="AI24" s="70" t="str">
        <f>IF('Income&amp;Cost'!$AF24&lt;&gt;"-",('Income&amp;Cost'!$AF24/$M$9)*(IF('Income&amp;Cost'!$K24&lt;&gt;"",'Income&amp;Cost'!$K24,1)),"-")</f>
        <v>-</v>
      </c>
      <c r="AJ24" s="9" t="str">
        <f>IFERROR((VLOOKUP('Income&amp;Cost'!$T24,'FBE Fees'!$D:$M,8,0)/$M$9)*(IF('Income&amp;Cost'!$K24&lt;&gt;"",'Income&amp;Cost'!$K24,1)),"-")</f>
        <v>-</v>
      </c>
      <c r="AK24" s="79" t="str">
        <f>IF('Income&amp;Cost'!$AB24&lt;&gt;"-",IFERROR(VLOOKUP($G$10,Storage!$E:$F,2,0),Storage!$F$4)/$M$9*'Income&amp;Cost'!$AB24,"-")</f>
        <v>-</v>
      </c>
      <c r="AL24" s="70" t="str">
        <f>IF(OR('Income&amp;Cost'!$AJ24&lt;&gt;"-",'Income&amp;Cost'!$AK24&lt;&gt;"-"),SUM('Income&amp;Cost'!$AJ24,('Income&amp;Cost'!$AK24*$M$10)),"-")</f>
        <v>-</v>
      </c>
      <c r="AM24" s="70" t="str">
        <f>IF(AND('Income&amp;Cost'!$AI24&lt;&gt;"-",'Income&amp;Cost'!$AL24&lt;&gt;"-"),'Income&amp;Cost'!$AI24+'Income&amp;Cost'!$AL24,"-")</f>
        <v>-</v>
      </c>
      <c r="AN24" s="70" t="str">
        <f>IF(AND('Income&amp;Cost'!$AH24&lt;&gt;"-",'Income&amp;Cost'!$AM24&lt;&gt;"-"),'Income&amp;Cost'!$AH24-'Income&amp;Cost'!$AM24,"-")</f>
        <v>-</v>
      </c>
      <c r="AO24" s="80" t="str">
        <f>IF(AND('Income&amp;Cost'!$AH24&lt;&gt;"-",'Income&amp;Cost'!$AN24&lt;&gt;"-"),'Income&amp;Cost'!$AN24/'Income&amp;Cost'!$AH24,"-")</f>
        <v>-</v>
      </c>
      <c r="AP24" s="70" t="str">
        <f>IF(AND('Income&amp;Cost'!$AE24&lt;&gt;"-",'Income&amp;Cost'!$AM24&lt;&gt;"-"),('Income&amp;Cost'!$AE24/$M$9*(IF('Income&amp;Cost'!$K24&lt;&gt;"",'Income&amp;Cost'!$K24,1)))-'Income&amp;Cost'!$AM24,"-")</f>
        <v>-</v>
      </c>
      <c r="AQ24" s="80" t="str">
        <f>IF(AND('Income&amp;Cost'!$AP24&lt;&gt;"-",'Income&amp;Cost'!$AE24&lt;&gt;"-"),'Income&amp;Cost'!$AP24/('Income&amp;Cost'!$AE24/$M$9*(IF('Income&amp;Cost'!$K24&lt;&gt;"",'Income&amp;Cost'!$K24,1))),"-")</f>
        <v>-</v>
      </c>
      <c r="AR24" s="70" t="str">
        <f>IF(AND($L24&gt;0,$M24&gt;0,$N24&gt;0,$O24&gt;0),IFERROR(IF($K24&gt;1,VLOOKUP($T24,'FBE Fees'!$D:$M,9,0)/$M$9*$K24,VLOOKUP($T24,'FBE Fees'!$D:$M,9,0)/$M$9),"check data"),"-")</f>
        <v>-</v>
      </c>
      <c r="AS24" s="70" t="str">
        <f>IF(AND($L24&gt;0,$M24&gt;0,$N24&gt;0,$O24&gt;0),IFERROR(IF($K24&gt;1,VLOOKUP($T24,'FBE Fees'!$D:$M,10,0)/$M$9*$K24,VLOOKUP($T24,'FBE Fees'!$D:$M,10,0)/$M$9),"check data"),"-")</f>
        <v>-</v>
      </c>
    </row>
    <row r="25" ht="19.5" customHeight="1">
      <c r="A25" s="3"/>
      <c r="B25" s="3"/>
      <c r="C25" s="3"/>
      <c r="D25" s="9"/>
      <c r="E25" s="9"/>
      <c r="F25" s="69"/>
      <c r="G25" s="70"/>
      <c r="H25" s="70"/>
      <c r="I25" s="71"/>
      <c r="J25" s="72"/>
      <c r="K25" s="73"/>
      <c r="L25" s="74"/>
      <c r="M25" s="74"/>
      <c r="N25" s="74"/>
      <c r="O25" s="74"/>
      <c r="P25" s="74" t="str">
        <f t="array" ref="P25">IF(AND($L25&gt;0,$M25&gt;0,$N25&gt;0,$O25&gt;0),IFERROR(INDEX(Classes!$O$3:$O$37,MATCH(L25,Classes!$O$3:$O$37,-1)),"check data"),"-")</f>
        <v>-</v>
      </c>
      <c r="Q25" s="74" t="str">
        <f t="array" ref="Q25">IF(AND($L25&gt;0,$M25&gt;0,$N25&gt;0,$O25&gt;0),IFERROR(INDEX(Classes!$I$3:$I$9,MATCH((MAX($M25:$O25)),Classes!$I$3:$I$9,-1)),"check data"),"-")</f>
        <v>-</v>
      </c>
      <c r="R25" s="74" t="str">
        <f t="array" ref="R25">IF(AND($L25&gt;0,$M25&gt;0,$N25&gt;0,$O25&gt;0),IFERROR(INDEX(Classes!$K$3:$K$10,MATCH((MEDIAN($M25:$O25)),Classes!$K$3:$K$10,-1)),"check data"),"-")</f>
        <v>-</v>
      </c>
      <c r="S25" s="74" t="str">
        <f t="array" ref="S25">IF(AND($L25&gt;0,$M25&gt;0,$N25&gt;0,$O25&gt;0),IFERROR(INDEX(Classes!$M$3:$M$11,MATCH(MIN($M25:$O25),Classes!$M$3:$M$11,-1)),"check data"),"-")</f>
        <v>-</v>
      </c>
      <c r="T25" s="74" t="str">
        <f t="shared" si="1"/>
        <v>-</v>
      </c>
      <c r="U25" s="75" t="str">
        <f>IF('Income&amp;Cost'!$J25&lt;&gt;"",$G$8,"-")</f>
        <v>-</v>
      </c>
      <c r="V25" s="76" t="str">
        <f>IF('Income&amp;Cost'!$J25&lt;&gt;"",$G$9,"-")</f>
        <v>-</v>
      </c>
      <c r="W25" s="77" t="str">
        <f>IF('Income&amp;Cost'!$J25&lt;&gt;"",IFERROR(VLOOKUP('Income&amp;Cost'!$J25,GRID!$A:$M,5,0),"seek guidance"),"-")</f>
        <v>-</v>
      </c>
      <c r="X25" s="78" t="str">
        <f>IF('Income&amp;Cost'!$J25&lt;&gt;"",IFERROR(VLOOKUP('Income&amp;Cost'!$J25,GRID!$A:$M,9,0),"seek guidance"),"-")</f>
        <v>-</v>
      </c>
      <c r="Y25" s="73" t="str">
        <f t="shared" si="2"/>
        <v>-</v>
      </c>
      <c r="Z25" s="73" t="str">
        <f t="array" ref="Z25">IF(AND($L25&gt;0,$M25&gt;0,$N25&gt;0,$O25&gt;0),IFERROR(INDEX(Classes!$D$3:$D$11,MATCH('Income&amp;Cost'!$Y25,Classes!$D$3:$D$11,-1)),"check data"),"-")</f>
        <v>-</v>
      </c>
      <c r="AA25" s="78" t="str">
        <f>IF(AND($L25&gt;0,$M25&gt;0,$N25&gt;0,$O25&gt;0),IFERROR(VLOOKUP($Z25,Classes!$D:$E,2,0),"check data"),"-")</f>
        <v>-</v>
      </c>
      <c r="AB25" s="79" t="str">
        <f t="shared" si="3"/>
        <v>-</v>
      </c>
      <c r="AC25" s="80" t="str">
        <f>IF('Income&amp;Cost'!$J25&lt;&gt;"",IFERROR(IF(ISNUMBER(SEARCH("*",$F$11)),VLOOKUP('Income&amp;Cost'!$J25,GRID!$A:$M,13,0),VLOOKUP('Income&amp;Cost'!$J25,GRID!$A:$M,12,0)),"seek guidance"),"-")</f>
        <v>-</v>
      </c>
      <c r="AD25" s="70">
        <f>IF('Income&amp;Cost'!$H25&lt;&gt;"",('Income&amp;Cost'!$H25*IF('Income&amp;Cost'!$I25&lt;&gt;"",1+'Income&amp;Cost'!$I25,1.19))*$M$9,'Income&amp;Cost'!$G25*$M$9)</f>
        <v>0</v>
      </c>
      <c r="AE25" s="70">
        <f>'Income&amp;Cost'!$AD25/(IF('Income&amp;Cost'!$I25&lt;&gt;"",1+'Income&amp;Cost'!$I25,1.19))</f>
        <v>0</v>
      </c>
      <c r="AF25" s="70" t="str">
        <f>IF(AND('Income&amp;Cost'!$AC25&lt;&gt;"-",'Income&amp;Cost'!$AE25&lt;&gt;"-"),'Income&amp;Cost'!$AE25*'Income&amp;Cost'!$AC25,"-")</f>
        <v>-</v>
      </c>
      <c r="AG25" s="70">
        <f>'Income&amp;Cost'!$AD25*(IF('Income&amp;Cost'!$K25&lt;&gt;"",'Income&amp;Cost'!$K25,1))</f>
        <v>0</v>
      </c>
      <c r="AH25" s="70">
        <f>'Income&amp;Cost'!$AG25/$M$9</f>
        <v>0</v>
      </c>
      <c r="AI25" s="70" t="str">
        <f>IF('Income&amp;Cost'!$AF25&lt;&gt;"-",('Income&amp;Cost'!$AF25/$M$9)*(IF('Income&amp;Cost'!$K25&lt;&gt;"",'Income&amp;Cost'!$K25,1)),"-")</f>
        <v>-</v>
      </c>
      <c r="AJ25" s="9" t="str">
        <f>IFERROR((VLOOKUP('Income&amp;Cost'!$T25,'FBE Fees'!$D:$M,8,0)/$M$9)*(IF('Income&amp;Cost'!$K25&lt;&gt;"",'Income&amp;Cost'!$K25,1)),"-")</f>
        <v>-</v>
      </c>
      <c r="AK25" s="79" t="str">
        <f>IF('Income&amp;Cost'!$AB25&lt;&gt;"-",IFERROR(VLOOKUP($G$10,Storage!$E:$F,2,0),Storage!$F$4)/$M$9*'Income&amp;Cost'!$AB25,"-")</f>
        <v>-</v>
      </c>
      <c r="AL25" s="70" t="str">
        <f>IF(OR('Income&amp;Cost'!$AJ25&lt;&gt;"-",'Income&amp;Cost'!$AK25&lt;&gt;"-"),SUM('Income&amp;Cost'!$AJ25,('Income&amp;Cost'!$AK25*$M$10)),"-")</f>
        <v>-</v>
      </c>
      <c r="AM25" s="70" t="str">
        <f>IF(AND('Income&amp;Cost'!$AI25&lt;&gt;"-",'Income&amp;Cost'!$AL25&lt;&gt;"-"),'Income&amp;Cost'!$AI25+'Income&amp;Cost'!$AL25,"-")</f>
        <v>-</v>
      </c>
      <c r="AN25" s="70" t="str">
        <f>IF(AND('Income&amp;Cost'!$AH25&lt;&gt;"-",'Income&amp;Cost'!$AM25&lt;&gt;"-"),'Income&amp;Cost'!$AH25-'Income&amp;Cost'!$AM25,"-")</f>
        <v>-</v>
      </c>
      <c r="AO25" s="80" t="str">
        <f>IF(AND('Income&amp;Cost'!$AH25&lt;&gt;"-",'Income&amp;Cost'!$AN25&lt;&gt;"-"),'Income&amp;Cost'!$AN25/'Income&amp;Cost'!$AH25,"-")</f>
        <v>-</v>
      </c>
      <c r="AP25" s="70" t="str">
        <f>IF(AND('Income&amp;Cost'!$AE25&lt;&gt;"-",'Income&amp;Cost'!$AM25&lt;&gt;"-"),('Income&amp;Cost'!$AE25/$M$9*(IF('Income&amp;Cost'!$K25&lt;&gt;"",'Income&amp;Cost'!$K25,1)))-'Income&amp;Cost'!$AM25,"-")</f>
        <v>-</v>
      </c>
      <c r="AQ25" s="80" t="str">
        <f>IF(AND('Income&amp;Cost'!$AP25&lt;&gt;"-",'Income&amp;Cost'!$AE25&lt;&gt;"-"),'Income&amp;Cost'!$AP25/('Income&amp;Cost'!$AE25/$M$9*(IF('Income&amp;Cost'!$K25&lt;&gt;"",'Income&amp;Cost'!$K25,1))),"-")</f>
        <v>-</v>
      </c>
      <c r="AR25" s="70" t="str">
        <f>IF(AND($L25&gt;0,$M25&gt;0,$N25&gt;0,$O25&gt;0),IFERROR(IF($K25&gt;1,VLOOKUP($T25,'FBE Fees'!$D:$M,9,0)/$M$9*$K25,VLOOKUP($T25,'FBE Fees'!$D:$M,9,0)/$M$9),"check data"),"-")</f>
        <v>-</v>
      </c>
      <c r="AS25" s="70" t="str">
        <f>IF(AND($L25&gt;0,$M25&gt;0,$N25&gt;0,$O25&gt;0),IFERROR(IF($K25&gt;1,VLOOKUP($T25,'FBE Fees'!$D:$M,10,0)/$M$9*$K25,VLOOKUP($T25,'FBE Fees'!$D:$M,10,0)/$M$9),"check data"),"-")</f>
        <v>-</v>
      </c>
    </row>
    <row r="26" ht="19.5" customHeight="1">
      <c r="A26" s="3"/>
      <c r="B26" s="3"/>
      <c r="C26" s="3"/>
      <c r="D26" s="9"/>
      <c r="E26" s="9"/>
      <c r="F26" s="69"/>
      <c r="G26" s="70"/>
      <c r="H26" s="70"/>
      <c r="I26" s="71"/>
      <c r="J26" s="72"/>
      <c r="K26" s="73"/>
      <c r="L26" s="74"/>
      <c r="M26" s="74"/>
      <c r="N26" s="74"/>
      <c r="O26" s="74"/>
      <c r="P26" s="74" t="str">
        <f t="array" ref="P26">IF(AND($L26&gt;0,$M26&gt;0,$N26&gt;0,$O26&gt;0),IFERROR(INDEX(Classes!$O$3:$O$37,MATCH(L26,Classes!$O$3:$O$37,-1)),"check data"),"-")</f>
        <v>-</v>
      </c>
      <c r="Q26" s="74" t="str">
        <f t="array" ref="Q26">IF(AND($L26&gt;0,$M26&gt;0,$N26&gt;0,$O26&gt;0),IFERROR(INDEX(Classes!$I$3:$I$9,MATCH((MAX($M26:$O26)),Classes!$I$3:$I$9,-1)),"check data"),"-")</f>
        <v>-</v>
      </c>
      <c r="R26" s="74" t="str">
        <f t="array" ref="R26">IF(AND($L26&gt;0,$M26&gt;0,$N26&gt;0,$O26&gt;0),IFERROR(INDEX(Classes!$K$3:$K$10,MATCH((MEDIAN($M26:$O26)),Classes!$K$3:$K$10,-1)),"check data"),"-")</f>
        <v>-</v>
      </c>
      <c r="S26" s="74" t="str">
        <f t="array" ref="S26">IF(AND($L26&gt;0,$M26&gt;0,$N26&gt;0,$O26&gt;0),IFERROR(INDEX(Classes!$M$3:$M$11,MATCH(MIN($M26:$O26),Classes!$M$3:$M$11,-1)),"check data"),"-")</f>
        <v>-</v>
      </c>
      <c r="T26" s="74" t="str">
        <f t="shared" si="1"/>
        <v>-</v>
      </c>
      <c r="U26" s="75" t="str">
        <f>IF('Income&amp;Cost'!$J26&lt;&gt;"",$G$8,"-")</f>
        <v>-</v>
      </c>
      <c r="V26" s="76" t="str">
        <f>IF('Income&amp;Cost'!$J26&lt;&gt;"",$G$9,"-")</f>
        <v>-</v>
      </c>
      <c r="W26" s="77" t="str">
        <f>IF('Income&amp;Cost'!$J26&lt;&gt;"",IFERROR(VLOOKUP('Income&amp;Cost'!$J26,GRID!$A:$M,5,0),"seek guidance"),"-")</f>
        <v>-</v>
      </c>
      <c r="X26" s="78" t="str">
        <f>IF('Income&amp;Cost'!$J26&lt;&gt;"",IFERROR(VLOOKUP('Income&amp;Cost'!$J26,GRID!$A:$M,9,0),"seek guidance"),"-")</f>
        <v>-</v>
      </c>
      <c r="Y26" s="73" t="str">
        <f t="shared" si="2"/>
        <v>-</v>
      </c>
      <c r="Z26" s="73" t="str">
        <f t="array" ref="Z26">IF(AND($L26&gt;0,$M26&gt;0,$N26&gt;0,$O26&gt;0),IFERROR(INDEX(Classes!$D$3:$D$11,MATCH('Income&amp;Cost'!$Y26,Classes!$D$3:$D$11,-1)),"check data"),"-")</f>
        <v>-</v>
      </c>
      <c r="AA26" s="78" t="str">
        <f>IF(AND($L26&gt;0,$M26&gt;0,$N26&gt;0,$O26&gt;0),IFERROR(VLOOKUP($Z26,Classes!$D:$E,2,0),"check data"),"-")</f>
        <v>-</v>
      </c>
      <c r="AB26" s="79" t="str">
        <f t="shared" si="3"/>
        <v>-</v>
      </c>
      <c r="AC26" s="80" t="str">
        <f>IF('Income&amp;Cost'!$J26&lt;&gt;"",IFERROR(IF(ISNUMBER(SEARCH("*",$F$11)),VLOOKUP('Income&amp;Cost'!$J26,GRID!$A:$M,13,0),VLOOKUP('Income&amp;Cost'!$J26,GRID!$A:$M,12,0)),"seek guidance"),"-")</f>
        <v>-</v>
      </c>
      <c r="AD26" s="70">
        <f>IF('Income&amp;Cost'!$H26&lt;&gt;"",('Income&amp;Cost'!$H26*IF('Income&amp;Cost'!$I26&lt;&gt;"",1+'Income&amp;Cost'!$I26,1.19))*$M$9,'Income&amp;Cost'!$G26*$M$9)</f>
        <v>0</v>
      </c>
      <c r="AE26" s="70">
        <f>'Income&amp;Cost'!$AD26/(IF('Income&amp;Cost'!$I26&lt;&gt;"",1+'Income&amp;Cost'!$I26,1.19))</f>
        <v>0</v>
      </c>
      <c r="AF26" s="70" t="str">
        <f>IF(AND('Income&amp;Cost'!$AC26&lt;&gt;"-",'Income&amp;Cost'!$AE26&lt;&gt;"-"),'Income&amp;Cost'!$AE26*'Income&amp;Cost'!$AC26,"-")</f>
        <v>-</v>
      </c>
      <c r="AG26" s="70">
        <f>'Income&amp;Cost'!$AD26*(IF('Income&amp;Cost'!$K26&lt;&gt;"",'Income&amp;Cost'!$K26,1))</f>
        <v>0</v>
      </c>
      <c r="AH26" s="70">
        <f>'Income&amp;Cost'!$AG26/$M$9</f>
        <v>0</v>
      </c>
      <c r="AI26" s="70" t="str">
        <f>IF('Income&amp;Cost'!$AF26&lt;&gt;"-",('Income&amp;Cost'!$AF26/$M$9)*(IF('Income&amp;Cost'!$K26&lt;&gt;"",'Income&amp;Cost'!$K26,1)),"-")</f>
        <v>-</v>
      </c>
      <c r="AJ26" s="9" t="str">
        <f>IFERROR((VLOOKUP('Income&amp;Cost'!$T26,'FBE Fees'!$D:$M,8,0)/$M$9)*(IF('Income&amp;Cost'!$K26&lt;&gt;"",'Income&amp;Cost'!$K26,1)),"-")</f>
        <v>-</v>
      </c>
      <c r="AK26" s="79" t="str">
        <f>IF('Income&amp;Cost'!$AB26&lt;&gt;"-",IFERROR(VLOOKUP($G$10,Storage!$E:$F,2,0),Storage!$F$4)/$M$9*'Income&amp;Cost'!$AB26,"-")</f>
        <v>-</v>
      </c>
      <c r="AL26" s="70" t="str">
        <f>IF(OR('Income&amp;Cost'!$AJ26&lt;&gt;"-",'Income&amp;Cost'!$AK26&lt;&gt;"-"),SUM('Income&amp;Cost'!$AJ26,('Income&amp;Cost'!$AK26*$M$10)),"-")</f>
        <v>-</v>
      </c>
      <c r="AM26" s="70" t="str">
        <f>IF(AND('Income&amp;Cost'!$AI26&lt;&gt;"-",'Income&amp;Cost'!$AL26&lt;&gt;"-"),'Income&amp;Cost'!$AI26+'Income&amp;Cost'!$AL26,"-")</f>
        <v>-</v>
      </c>
      <c r="AN26" s="70" t="str">
        <f>IF(AND('Income&amp;Cost'!$AH26&lt;&gt;"-",'Income&amp;Cost'!$AM26&lt;&gt;"-"),'Income&amp;Cost'!$AH26-'Income&amp;Cost'!$AM26,"-")</f>
        <v>-</v>
      </c>
      <c r="AO26" s="80" t="str">
        <f>IF(AND('Income&amp;Cost'!$AH26&lt;&gt;"-",'Income&amp;Cost'!$AN26&lt;&gt;"-"),'Income&amp;Cost'!$AN26/'Income&amp;Cost'!$AH26,"-")</f>
        <v>-</v>
      </c>
      <c r="AP26" s="70" t="str">
        <f>IF(AND('Income&amp;Cost'!$AE26&lt;&gt;"-",'Income&amp;Cost'!$AM26&lt;&gt;"-"),('Income&amp;Cost'!$AE26/$M$9*(IF('Income&amp;Cost'!$K26&lt;&gt;"",'Income&amp;Cost'!$K26,1)))-'Income&amp;Cost'!$AM26,"-")</f>
        <v>-</v>
      </c>
      <c r="AQ26" s="80" t="str">
        <f>IF(AND('Income&amp;Cost'!$AP26&lt;&gt;"-",'Income&amp;Cost'!$AE26&lt;&gt;"-"),'Income&amp;Cost'!$AP26/('Income&amp;Cost'!$AE26/$M$9*(IF('Income&amp;Cost'!$K26&lt;&gt;"",'Income&amp;Cost'!$K26,1))),"-")</f>
        <v>-</v>
      </c>
      <c r="AR26" s="70" t="str">
        <f>IF(AND($L26&gt;0,$M26&gt;0,$N26&gt;0,$O26&gt;0),IFERROR(IF($K26&gt;1,VLOOKUP($T26,'FBE Fees'!$D:$M,9,0)/$M$9*$K26,VLOOKUP($T26,'FBE Fees'!$D:$M,9,0)/$M$9),"check data"),"-")</f>
        <v>-</v>
      </c>
      <c r="AS26" s="70" t="str">
        <f>IF(AND($L26&gt;0,$M26&gt;0,$N26&gt;0,$O26&gt;0),IFERROR(IF($K26&gt;1,VLOOKUP($T26,'FBE Fees'!$D:$M,10,0)/$M$9*$K26,VLOOKUP($T26,'FBE Fees'!$D:$M,10,0)/$M$9),"check data"),"-")</f>
        <v>-</v>
      </c>
    </row>
    <row r="27" ht="19.5" customHeight="1">
      <c r="A27" s="3"/>
      <c r="B27" s="3"/>
      <c r="C27" s="3"/>
      <c r="D27" s="9"/>
      <c r="E27" s="9"/>
      <c r="F27" s="69"/>
      <c r="G27" s="70"/>
      <c r="H27" s="70"/>
      <c r="I27" s="71"/>
      <c r="J27" s="72"/>
      <c r="K27" s="73"/>
      <c r="L27" s="74"/>
      <c r="M27" s="74"/>
      <c r="N27" s="74"/>
      <c r="O27" s="74"/>
      <c r="P27" s="74" t="str">
        <f t="array" ref="P27">IF(AND($L27&gt;0,$M27&gt;0,$N27&gt;0,$O27&gt;0),IFERROR(INDEX(Classes!$O$3:$O$37,MATCH(L27,Classes!$O$3:$O$37,-1)),"check data"),"-")</f>
        <v>-</v>
      </c>
      <c r="Q27" s="74" t="str">
        <f t="array" ref="Q27">IF(AND($L27&gt;0,$M27&gt;0,$N27&gt;0,$O27&gt;0),IFERROR(INDEX(Classes!$I$3:$I$9,MATCH((MAX($M27:$O27)),Classes!$I$3:$I$9,-1)),"check data"),"-")</f>
        <v>-</v>
      </c>
      <c r="R27" s="74" t="str">
        <f t="array" ref="R27">IF(AND($L27&gt;0,$M27&gt;0,$N27&gt;0,$O27&gt;0),IFERROR(INDEX(Classes!$K$3:$K$10,MATCH((MEDIAN($M27:$O27)),Classes!$K$3:$K$10,-1)),"check data"),"-")</f>
        <v>-</v>
      </c>
      <c r="S27" s="74" t="str">
        <f t="array" ref="S27">IF(AND($L27&gt;0,$M27&gt;0,$N27&gt;0,$O27&gt;0),IFERROR(INDEX(Classes!$M$3:$M$11,MATCH(MIN($M27:$O27),Classes!$M$3:$M$11,-1)),"check data"),"-")</f>
        <v>-</v>
      </c>
      <c r="T27" s="74" t="str">
        <f t="shared" si="1"/>
        <v>-</v>
      </c>
      <c r="U27" s="75" t="str">
        <f>IF('Income&amp;Cost'!$J27&lt;&gt;"",$G$8,"-")</f>
        <v>-</v>
      </c>
      <c r="V27" s="76" t="str">
        <f>IF('Income&amp;Cost'!$J27&lt;&gt;"",$G$9,"-")</f>
        <v>-</v>
      </c>
      <c r="W27" s="77" t="str">
        <f>IF('Income&amp;Cost'!$J27&lt;&gt;"",IFERROR(VLOOKUP('Income&amp;Cost'!$J27,GRID!$A:$M,5,0),"seek guidance"),"-")</f>
        <v>-</v>
      </c>
      <c r="X27" s="78" t="str">
        <f>IF('Income&amp;Cost'!$J27&lt;&gt;"",IFERROR(VLOOKUP('Income&amp;Cost'!$J27,GRID!$A:$M,9,0),"seek guidance"),"-")</f>
        <v>-</v>
      </c>
      <c r="Y27" s="73" t="str">
        <f t="shared" si="2"/>
        <v>-</v>
      </c>
      <c r="Z27" s="73" t="str">
        <f t="array" ref="Z27">IF(AND($L27&gt;0,$M27&gt;0,$N27&gt;0,$O27&gt;0),IFERROR(INDEX(Classes!$D$3:$D$11,MATCH('Income&amp;Cost'!$Y27,Classes!$D$3:$D$11,-1)),"check data"),"-")</f>
        <v>-</v>
      </c>
      <c r="AA27" s="78" t="str">
        <f>IF(AND($L27&gt;0,$M27&gt;0,$N27&gt;0,$O27&gt;0),IFERROR(VLOOKUP($Z27,Classes!$D:$E,2,0),"check data"),"-")</f>
        <v>-</v>
      </c>
      <c r="AB27" s="79" t="str">
        <f t="shared" si="3"/>
        <v>-</v>
      </c>
      <c r="AC27" s="80" t="str">
        <f>IF('Income&amp;Cost'!$J27&lt;&gt;"",IFERROR(IF(ISNUMBER(SEARCH("*",$F$11)),VLOOKUP('Income&amp;Cost'!$J27,GRID!$A:$M,13,0),VLOOKUP('Income&amp;Cost'!$J27,GRID!$A:$M,12,0)),"seek guidance"),"-")</f>
        <v>-</v>
      </c>
      <c r="AD27" s="70">
        <f>IF('Income&amp;Cost'!$H27&lt;&gt;"",('Income&amp;Cost'!$H27*IF('Income&amp;Cost'!$I27&lt;&gt;"",1+'Income&amp;Cost'!$I27,1.19))*$M$9,'Income&amp;Cost'!$G27*$M$9)</f>
        <v>0</v>
      </c>
      <c r="AE27" s="70">
        <f>'Income&amp;Cost'!$AD27/(IF('Income&amp;Cost'!$I27&lt;&gt;"",1+'Income&amp;Cost'!$I27,1.19))</f>
        <v>0</v>
      </c>
      <c r="AF27" s="70" t="str">
        <f>IF(AND('Income&amp;Cost'!$AC27&lt;&gt;"-",'Income&amp;Cost'!$AE27&lt;&gt;"-"),'Income&amp;Cost'!$AE27*'Income&amp;Cost'!$AC27,"-")</f>
        <v>-</v>
      </c>
      <c r="AG27" s="70">
        <f>'Income&amp;Cost'!$AD27*(IF('Income&amp;Cost'!$K27&lt;&gt;"",'Income&amp;Cost'!$K27,1))</f>
        <v>0</v>
      </c>
      <c r="AH27" s="70">
        <f>'Income&amp;Cost'!$AG27/$M$9</f>
        <v>0</v>
      </c>
      <c r="AI27" s="70" t="str">
        <f>IF('Income&amp;Cost'!$AF27&lt;&gt;"-",('Income&amp;Cost'!$AF27/$M$9)*(IF('Income&amp;Cost'!$K27&lt;&gt;"",'Income&amp;Cost'!$K27,1)),"-")</f>
        <v>-</v>
      </c>
      <c r="AJ27" s="9" t="str">
        <f>IFERROR((VLOOKUP('Income&amp;Cost'!$T27,'FBE Fees'!$D:$M,8,0)/$M$9)*(IF('Income&amp;Cost'!$K27&lt;&gt;"",'Income&amp;Cost'!$K27,1)),"-")</f>
        <v>-</v>
      </c>
      <c r="AK27" s="79" t="str">
        <f>IF('Income&amp;Cost'!$AB27&lt;&gt;"-",IFERROR(VLOOKUP($G$10,Storage!$E:$F,2,0),Storage!$F$4)/$M$9*'Income&amp;Cost'!$AB27,"-")</f>
        <v>-</v>
      </c>
      <c r="AL27" s="70" t="str">
        <f>IF(OR('Income&amp;Cost'!$AJ27&lt;&gt;"-",'Income&amp;Cost'!$AK27&lt;&gt;"-"),SUM('Income&amp;Cost'!$AJ27,('Income&amp;Cost'!$AK27*$M$10)),"-")</f>
        <v>-</v>
      </c>
      <c r="AM27" s="70" t="str">
        <f>IF(AND('Income&amp;Cost'!$AI27&lt;&gt;"-",'Income&amp;Cost'!$AL27&lt;&gt;"-"),'Income&amp;Cost'!$AI27+'Income&amp;Cost'!$AL27,"-")</f>
        <v>-</v>
      </c>
      <c r="AN27" s="70" t="str">
        <f>IF(AND('Income&amp;Cost'!$AH27&lt;&gt;"-",'Income&amp;Cost'!$AM27&lt;&gt;"-"),'Income&amp;Cost'!$AH27-'Income&amp;Cost'!$AM27,"-")</f>
        <v>-</v>
      </c>
      <c r="AO27" s="80" t="str">
        <f>IF(AND('Income&amp;Cost'!$AH27&lt;&gt;"-",'Income&amp;Cost'!$AN27&lt;&gt;"-"),'Income&amp;Cost'!$AN27/'Income&amp;Cost'!$AH27,"-")</f>
        <v>-</v>
      </c>
      <c r="AP27" s="70" t="str">
        <f>IF(AND('Income&amp;Cost'!$AE27&lt;&gt;"-",'Income&amp;Cost'!$AM27&lt;&gt;"-"),('Income&amp;Cost'!$AE27/$M$9*(IF('Income&amp;Cost'!$K27&lt;&gt;"",'Income&amp;Cost'!$K27,1)))-'Income&amp;Cost'!$AM27,"-")</f>
        <v>-</v>
      </c>
      <c r="AQ27" s="80" t="str">
        <f>IF(AND('Income&amp;Cost'!$AP27&lt;&gt;"-",'Income&amp;Cost'!$AE27&lt;&gt;"-"),'Income&amp;Cost'!$AP27/('Income&amp;Cost'!$AE27/$M$9*(IF('Income&amp;Cost'!$K27&lt;&gt;"",'Income&amp;Cost'!$K27,1))),"-")</f>
        <v>-</v>
      </c>
      <c r="AR27" s="70" t="str">
        <f>IF(AND($L27&gt;0,$M27&gt;0,$N27&gt;0,$O27&gt;0),IFERROR(IF($K27&gt;1,VLOOKUP($T27,'FBE Fees'!$D:$M,9,0)/$M$9*$K27,VLOOKUP($T27,'FBE Fees'!$D:$M,9,0)/$M$9),"check data"),"-")</f>
        <v>-</v>
      </c>
      <c r="AS27" s="70" t="str">
        <f>IF(AND($L27&gt;0,$M27&gt;0,$N27&gt;0,$O27&gt;0),IFERROR(IF($K27&gt;1,VLOOKUP($T27,'FBE Fees'!$D:$M,10,0)/$M$9*$K27,VLOOKUP($T27,'FBE Fees'!$D:$M,10,0)/$M$9),"check data"),"-")</f>
        <v>-</v>
      </c>
    </row>
    <row r="28" ht="19.5" customHeight="1">
      <c r="A28" s="3"/>
      <c r="B28" s="3"/>
      <c r="C28" s="3"/>
      <c r="D28" s="9"/>
      <c r="E28" s="9"/>
      <c r="F28" s="69"/>
      <c r="G28" s="70"/>
      <c r="H28" s="70"/>
      <c r="I28" s="71"/>
      <c r="J28" s="72"/>
      <c r="K28" s="73"/>
      <c r="L28" s="74"/>
      <c r="M28" s="74"/>
      <c r="N28" s="74"/>
      <c r="O28" s="74"/>
      <c r="P28" s="74" t="str">
        <f t="array" ref="P28">IF(AND($L28&gt;0,$M28&gt;0,$N28&gt;0,$O28&gt;0),IFERROR(INDEX(Classes!$O$3:$O$37,MATCH(L28,Classes!$O$3:$O$37,-1)),"check data"),"-")</f>
        <v>-</v>
      </c>
      <c r="Q28" s="74" t="str">
        <f t="array" ref="Q28">IF(AND($L28&gt;0,$M28&gt;0,$N28&gt;0,$O28&gt;0),IFERROR(INDEX(Classes!$I$3:$I$9,MATCH((MAX($M28:$O28)),Classes!$I$3:$I$9,-1)),"check data"),"-")</f>
        <v>-</v>
      </c>
      <c r="R28" s="74" t="str">
        <f t="array" ref="R28">IF(AND($L28&gt;0,$M28&gt;0,$N28&gt;0,$O28&gt;0),IFERROR(INDEX(Classes!$K$3:$K$10,MATCH((MEDIAN($M28:$O28)),Classes!$K$3:$K$10,-1)),"check data"),"-")</f>
        <v>-</v>
      </c>
      <c r="S28" s="74" t="str">
        <f t="array" ref="S28">IF(AND($L28&gt;0,$M28&gt;0,$N28&gt;0,$O28&gt;0),IFERROR(INDEX(Classes!$M$3:$M$11,MATCH(MIN($M28:$O28),Classes!$M$3:$M$11,-1)),"check data"),"-")</f>
        <v>-</v>
      </c>
      <c r="T28" s="74" t="str">
        <f t="shared" si="1"/>
        <v>-</v>
      </c>
      <c r="U28" s="75" t="str">
        <f>IF('Income&amp;Cost'!$J28&lt;&gt;"",$G$8,"-")</f>
        <v>-</v>
      </c>
      <c r="V28" s="76" t="str">
        <f>IF('Income&amp;Cost'!$J28&lt;&gt;"",$G$9,"-")</f>
        <v>-</v>
      </c>
      <c r="W28" s="77" t="str">
        <f>IF('Income&amp;Cost'!$J28&lt;&gt;"",IFERROR(VLOOKUP('Income&amp;Cost'!$J28,GRID!$A:$M,5,0),"seek guidance"),"-")</f>
        <v>-</v>
      </c>
      <c r="X28" s="78" t="str">
        <f>IF('Income&amp;Cost'!$J28&lt;&gt;"",IFERROR(VLOOKUP('Income&amp;Cost'!$J28,GRID!$A:$M,9,0),"seek guidance"),"-")</f>
        <v>-</v>
      </c>
      <c r="Y28" s="73" t="str">
        <f t="shared" si="2"/>
        <v>-</v>
      </c>
      <c r="Z28" s="73" t="str">
        <f t="array" ref="Z28">IF(AND($L28&gt;0,$M28&gt;0,$N28&gt;0,$O28&gt;0),IFERROR(INDEX(Classes!$D$3:$D$11,MATCH('Income&amp;Cost'!$Y28,Classes!$D$3:$D$11,-1)),"check data"),"-")</f>
        <v>-</v>
      </c>
      <c r="AA28" s="78" t="str">
        <f>IF(AND($L28&gt;0,$M28&gt;0,$N28&gt;0,$O28&gt;0),IFERROR(VLOOKUP($Z28,Classes!$D:$E,2,0),"check data"),"-")</f>
        <v>-</v>
      </c>
      <c r="AB28" s="79" t="str">
        <f t="shared" si="3"/>
        <v>-</v>
      </c>
      <c r="AC28" s="80" t="str">
        <f>IF('Income&amp;Cost'!$J28&lt;&gt;"",IFERROR(IF(ISNUMBER(SEARCH("*",$F$11)),VLOOKUP('Income&amp;Cost'!$J28,GRID!$A:$M,13,0),VLOOKUP('Income&amp;Cost'!$J28,GRID!$A:$M,12,0)),"seek guidance"),"-")</f>
        <v>-</v>
      </c>
      <c r="AD28" s="70">
        <f>IF('Income&amp;Cost'!$H28&lt;&gt;"",('Income&amp;Cost'!$H28*IF('Income&amp;Cost'!$I28&lt;&gt;"",1+'Income&amp;Cost'!$I28,1.19))*$M$9,'Income&amp;Cost'!$G28*$M$9)</f>
        <v>0</v>
      </c>
      <c r="AE28" s="70">
        <f>'Income&amp;Cost'!$AD28/(IF('Income&amp;Cost'!$I28&lt;&gt;"",1+'Income&amp;Cost'!$I28,1.19))</f>
        <v>0</v>
      </c>
      <c r="AF28" s="70" t="str">
        <f>IF(AND('Income&amp;Cost'!$AC28&lt;&gt;"-",'Income&amp;Cost'!$AE28&lt;&gt;"-"),'Income&amp;Cost'!$AE28*'Income&amp;Cost'!$AC28,"-")</f>
        <v>-</v>
      </c>
      <c r="AG28" s="70">
        <f>'Income&amp;Cost'!$AD28*(IF('Income&amp;Cost'!$K28&lt;&gt;"",'Income&amp;Cost'!$K28,1))</f>
        <v>0</v>
      </c>
      <c r="AH28" s="70">
        <f>'Income&amp;Cost'!$AG28/$M$9</f>
        <v>0</v>
      </c>
      <c r="AI28" s="70" t="str">
        <f>IF('Income&amp;Cost'!$AF28&lt;&gt;"-",('Income&amp;Cost'!$AF28/$M$9)*(IF('Income&amp;Cost'!$K28&lt;&gt;"",'Income&amp;Cost'!$K28,1)),"-")</f>
        <v>-</v>
      </c>
      <c r="AJ28" s="9" t="str">
        <f>IFERROR((VLOOKUP('Income&amp;Cost'!$T28,'FBE Fees'!$D:$M,8,0)/$M$9)*(IF('Income&amp;Cost'!$K28&lt;&gt;"",'Income&amp;Cost'!$K28,1)),"-")</f>
        <v>-</v>
      </c>
      <c r="AK28" s="79" t="str">
        <f>IF('Income&amp;Cost'!$AB28&lt;&gt;"-",IFERROR(VLOOKUP($G$10,Storage!$E:$F,2,0),Storage!$F$4)/$M$9*'Income&amp;Cost'!$AB28,"-")</f>
        <v>-</v>
      </c>
      <c r="AL28" s="70" t="str">
        <f>IF(OR('Income&amp;Cost'!$AJ28&lt;&gt;"-",'Income&amp;Cost'!$AK28&lt;&gt;"-"),SUM('Income&amp;Cost'!$AJ28,('Income&amp;Cost'!$AK28*$M$10)),"-")</f>
        <v>-</v>
      </c>
      <c r="AM28" s="70" t="str">
        <f>IF(AND('Income&amp;Cost'!$AI28&lt;&gt;"-",'Income&amp;Cost'!$AL28&lt;&gt;"-"),'Income&amp;Cost'!$AI28+'Income&amp;Cost'!$AL28,"-")</f>
        <v>-</v>
      </c>
      <c r="AN28" s="70" t="str">
        <f>IF(AND('Income&amp;Cost'!$AH28&lt;&gt;"-",'Income&amp;Cost'!$AM28&lt;&gt;"-"),'Income&amp;Cost'!$AH28-'Income&amp;Cost'!$AM28,"-")</f>
        <v>-</v>
      </c>
      <c r="AO28" s="80" t="str">
        <f>IF(AND('Income&amp;Cost'!$AH28&lt;&gt;"-",'Income&amp;Cost'!$AN28&lt;&gt;"-"),'Income&amp;Cost'!$AN28/'Income&amp;Cost'!$AH28,"-")</f>
        <v>-</v>
      </c>
      <c r="AP28" s="70" t="str">
        <f>IF(AND('Income&amp;Cost'!$AE28&lt;&gt;"-",'Income&amp;Cost'!$AM28&lt;&gt;"-"),('Income&amp;Cost'!$AE28/$M$9*(IF('Income&amp;Cost'!$K28&lt;&gt;"",'Income&amp;Cost'!$K28,1)))-'Income&amp;Cost'!$AM28,"-")</f>
        <v>-</v>
      </c>
      <c r="AQ28" s="80" t="str">
        <f>IF(AND('Income&amp;Cost'!$AP28&lt;&gt;"-",'Income&amp;Cost'!$AE28&lt;&gt;"-"),'Income&amp;Cost'!$AP28/('Income&amp;Cost'!$AE28/$M$9*(IF('Income&amp;Cost'!$K28&lt;&gt;"",'Income&amp;Cost'!$K28,1))),"-")</f>
        <v>-</v>
      </c>
      <c r="AR28" s="70" t="str">
        <f>IF(AND($L28&gt;0,$M28&gt;0,$N28&gt;0,$O28&gt;0),IFERROR(IF($K28&gt;1,VLOOKUP($T28,'FBE Fees'!$D:$M,9,0)/$M$9*$K28,VLOOKUP($T28,'FBE Fees'!$D:$M,9,0)/$M$9),"check data"),"-")</f>
        <v>-</v>
      </c>
      <c r="AS28" s="70" t="str">
        <f>IF(AND($L28&gt;0,$M28&gt;0,$N28&gt;0,$O28&gt;0),IFERROR(IF($K28&gt;1,VLOOKUP($T28,'FBE Fees'!$D:$M,10,0)/$M$9*$K28,VLOOKUP($T28,'FBE Fees'!$D:$M,10,0)/$M$9),"check data"),"-")</f>
        <v>-</v>
      </c>
    </row>
    <row r="29" ht="19.5" customHeight="1">
      <c r="A29" s="3"/>
      <c r="B29" s="3"/>
      <c r="C29" s="3"/>
      <c r="D29" s="9"/>
      <c r="E29" s="9"/>
      <c r="F29" s="69"/>
      <c r="G29" s="70"/>
      <c r="H29" s="70"/>
      <c r="I29" s="71"/>
      <c r="J29" s="72"/>
      <c r="K29" s="73"/>
      <c r="L29" s="74"/>
      <c r="M29" s="74"/>
      <c r="N29" s="74"/>
      <c r="O29" s="74"/>
      <c r="P29" s="74" t="str">
        <f t="array" ref="P29">IF(AND($L29&gt;0,$M29&gt;0,$N29&gt;0,$O29&gt;0),IFERROR(INDEX(Classes!$O$3:$O$37,MATCH(L29,Classes!$O$3:$O$37,-1)),"check data"),"-")</f>
        <v>-</v>
      </c>
      <c r="Q29" s="74" t="str">
        <f t="array" ref="Q29">IF(AND($L29&gt;0,$M29&gt;0,$N29&gt;0,$O29&gt;0),IFERROR(INDEX(Classes!$I$3:$I$9,MATCH((MAX($M29:$O29)),Classes!$I$3:$I$9,-1)),"check data"),"-")</f>
        <v>-</v>
      </c>
      <c r="R29" s="74" t="str">
        <f t="array" ref="R29">IF(AND($L29&gt;0,$M29&gt;0,$N29&gt;0,$O29&gt;0),IFERROR(INDEX(Classes!$K$3:$K$10,MATCH((MEDIAN($M29:$O29)),Classes!$K$3:$K$10,-1)),"check data"),"-")</f>
        <v>-</v>
      </c>
      <c r="S29" s="74" t="str">
        <f t="array" ref="S29">IF(AND($L29&gt;0,$M29&gt;0,$N29&gt;0,$O29&gt;0),IFERROR(INDEX(Classes!$M$3:$M$11,MATCH(MIN($M29:$O29),Classes!$M$3:$M$11,-1)),"check data"),"-")</f>
        <v>-</v>
      </c>
      <c r="T29" s="74" t="str">
        <f t="shared" si="1"/>
        <v>-</v>
      </c>
      <c r="U29" s="75" t="str">
        <f>IF('Income&amp;Cost'!$J29&lt;&gt;"",$G$8,"-")</f>
        <v>-</v>
      </c>
      <c r="V29" s="76" t="str">
        <f>IF('Income&amp;Cost'!$J29&lt;&gt;"",$G$9,"-")</f>
        <v>-</v>
      </c>
      <c r="W29" s="77" t="str">
        <f>IF('Income&amp;Cost'!$J29&lt;&gt;"",IFERROR(VLOOKUP('Income&amp;Cost'!$J29,GRID!$A:$M,5,0),"seek guidance"),"-")</f>
        <v>-</v>
      </c>
      <c r="X29" s="78" t="str">
        <f>IF('Income&amp;Cost'!$J29&lt;&gt;"",IFERROR(VLOOKUP('Income&amp;Cost'!$J29,GRID!$A:$M,9,0),"seek guidance"),"-")</f>
        <v>-</v>
      </c>
      <c r="Y29" s="73" t="str">
        <f t="shared" si="2"/>
        <v>-</v>
      </c>
      <c r="Z29" s="73" t="str">
        <f t="array" ref="Z29">IF(AND($L29&gt;0,$M29&gt;0,$N29&gt;0,$O29&gt;0),IFERROR(INDEX(Classes!$D$3:$D$11,MATCH('Income&amp;Cost'!$Y29,Classes!$D$3:$D$11,-1)),"check data"),"-")</f>
        <v>-</v>
      </c>
      <c r="AA29" s="78" t="str">
        <f>IF(AND($L29&gt;0,$M29&gt;0,$N29&gt;0,$O29&gt;0),IFERROR(VLOOKUP($Z29,Classes!$D:$E,2,0),"check data"),"-")</f>
        <v>-</v>
      </c>
      <c r="AB29" s="79" t="str">
        <f t="shared" si="3"/>
        <v>-</v>
      </c>
      <c r="AC29" s="80" t="str">
        <f>IF('Income&amp;Cost'!$J29&lt;&gt;"",IFERROR(IF(ISNUMBER(SEARCH("*",$F$11)),VLOOKUP('Income&amp;Cost'!$J29,GRID!$A:$M,13,0),VLOOKUP('Income&amp;Cost'!$J29,GRID!$A:$M,12,0)),"seek guidance"),"-")</f>
        <v>-</v>
      </c>
      <c r="AD29" s="70">
        <f>IF('Income&amp;Cost'!$H29&lt;&gt;"",('Income&amp;Cost'!$H29*IF('Income&amp;Cost'!$I29&lt;&gt;"",1+'Income&amp;Cost'!$I29,1.19))*$M$9,'Income&amp;Cost'!$G29*$M$9)</f>
        <v>0</v>
      </c>
      <c r="AE29" s="70">
        <f>'Income&amp;Cost'!$AD29/(IF('Income&amp;Cost'!$I29&lt;&gt;"",1+'Income&amp;Cost'!$I29,1.19))</f>
        <v>0</v>
      </c>
      <c r="AF29" s="70" t="str">
        <f>IF(AND('Income&amp;Cost'!$AC29&lt;&gt;"-",'Income&amp;Cost'!$AE29&lt;&gt;"-"),'Income&amp;Cost'!$AE29*'Income&amp;Cost'!$AC29,"-")</f>
        <v>-</v>
      </c>
      <c r="AG29" s="70">
        <f>'Income&amp;Cost'!$AD29*(IF('Income&amp;Cost'!$K29&lt;&gt;"",'Income&amp;Cost'!$K29,1))</f>
        <v>0</v>
      </c>
      <c r="AH29" s="70">
        <f>'Income&amp;Cost'!$AG29/$M$9</f>
        <v>0</v>
      </c>
      <c r="AI29" s="70" t="str">
        <f>IF('Income&amp;Cost'!$AF29&lt;&gt;"-",('Income&amp;Cost'!$AF29/$M$9)*(IF('Income&amp;Cost'!$K29&lt;&gt;"",'Income&amp;Cost'!$K29,1)),"-")</f>
        <v>-</v>
      </c>
      <c r="AJ29" s="9" t="str">
        <f>IFERROR((VLOOKUP('Income&amp;Cost'!$T29,'FBE Fees'!$D:$M,8,0)/$M$9)*(IF('Income&amp;Cost'!$K29&lt;&gt;"",'Income&amp;Cost'!$K29,1)),"-")</f>
        <v>-</v>
      </c>
      <c r="AK29" s="79" t="str">
        <f>IF('Income&amp;Cost'!$AB29&lt;&gt;"-",IFERROR(VLOOKUP($G$10,Storage!$E:$F,2,0),Storage!$F$4)/$M$9*'Income&amp;Cost'!$AB29,"-")</f>
        <v>-</v>
      </c>
      <c r="AL29" s="70" t="str">
        <f>IF(OR('Income&amp;Cost'!$AJ29&lt;&gt;"-",'Income&amp;Cost'!$AK29&lt;&gt;"-"),SUM('Income&amp;Cost'!$AJ29,('Income&amp;Cost'!$AK29*$M$10)),"-")</f>
        <v>-</v>
      </c>
      <c r="AM29" s="70" t="str">
        <f>IF(AND('Income&amp;Cost'!$AI29&lt;&gt;"-",'Income&amp;Cost'!$AL29&lt;&gt;"-"),'Income&amp;Cost'!$AI29+'Income&amp;Cost'!$AL29,"-")</f>
        <v>-</v>
      </c>
      <c r="AN29" s="70" t="str">
        <f>IF(AND('Income&amp;Cost'!$AH29&lt;&gt;"-",'Income&amp;Cost'!$AM29&lt;&gt;"-"),'Income&amp;Cost'!$AH29-'Income&amp;Cost'!$AM29,"-")</f>
        <v>-</v>
      </c>
      <c r="AO29" s="80" t="str">
        <f>IF(AND('Income&amp;Cost'!$AH29&lt;&gt;"-",'Income&amp;Cost'!$AN29&lt;&gt;"-"),'Income&amp;Cost'!$AN29/'Income&amp;Cost'!$AH29,"-")</f>
        <v>-</v>
      </c>
      <c r="AP29" s="70" t="str">
        <f>IF(AND('Income&amp;Cost'!$AE29&lt;&gt;"-",'Income&amp;Cost'!$AM29&lt;&gt;"-"),('Income&amp;Cost'!$AE29/$M$9*(IF('Income&amp;Cost'!$K29&lt;&gt;"",'Income&amp;Cost'!$K29,1)))-'Income&amp;Cost'!$AM29,"-")</f>
        <v>-</v>
      </c>
      <c r="AQ29" s="80" t="str">
        <f>IF(AND('Income&amp;Cost'!$AP29&lt;&gt;"-",'Income&amp;Cost'!$AE29&lt;&gt;"-"),'Income&amp;Cost'!$AP29/('Income&amp;Cost'!$AE29/$M$9*(IF('Income&amp;Cost'!$K29&lt;&gt;"",'Income&amp;Cost'!$K29,1))),"-")</f>
        <v>-</v>
      </c>
      <c r="AR29" s="70" t="str">
        <f>IF(AND($L29&gt;0,$M29&gt;0,$N29&gt;0,$O29&gt;0),IFERROR(IF($K29&gt;1,VLOOKUP($T29,'FBE Fees'!$D:$M,9,0)/$M$9*$K29,VLOOKUP($T29,'FBE Fees'!$D:$M,9,0)/$M$9),"check data"),"-")</f>
        <v>-</v>
      </c>
      <c r="AS29" s="70" t="str">
        <f>IF(AND($L29&gt;0,$M29&gt;0,$N29&gt;0,$O29&gt;0),IFERROR(IF($K29&gt;1,VLOOKUP($T29,'FBE Fees'!$D:$M,10,0)/$M$9*$K29,VLOOKUP($T29,'FBE Fees'!$D:$M,10,0)/$M$9),"check data"),"-")</f>
        <v>-</v>
      </c>
    </row>
    <row r="30" ht="19.5" customHeight="1">
      <c r="A30" s="3"/>
      <c r="B30" s="3"/>
      <c r="C30" s="3"/>
      <c r="D30" s="9"/>
      <c r="E30" s="9"/>
      <c r="F30" s="69"/>
      <c r="G30" s="70"/>
      <c r="H30" s="70"/>
      <c r="I30" s="71"/>
      <c r="J30" s="72"/>
      <c r="K30" s="73"/>
      <c r="L30" s="74"/>
      <c r="M30" s="74"/>
      <c r="N30" s="74"/>
      <c r="O30" s="74"/>
      <c r="P30" s="74" t="str">
        <f t="array" ref="P30">IF(AND($L30&gt;0,$M30&gt;0,$N30&gt;0,$O30&gt;0),IFERROR(INDEX(Classes!$O$3:$O$37,MATCH(L30,Classes!$O$3:$O$37,-1)),"check data"),"-")</f>
        <v>-</v>
      </c>
      <c r="Q30" s="74" t="str">
        <f t="array" ref="Q30">IF(AND($L30&gt;0,$M30&gt;0,$N30&gt;0,$O30&gt;0),IFERROR(INDEX(Classes!$I$3:$I$9,MATCH((MAX($M30:$O30)),Classes!$I$3:$I$9,-1)),"check data"),"-")</f>
        <v>-</v>
      </c>
      <c r="R30" s="74" t="str">
        <f t="array" ref="R30">IF(AND($L30&gt;0,$M30&gt;0,$N30&gt;0,$O30&gt;0),IFERROR(INDEX(Classes!$K$3:$K$10,MATCH((MEDIAN($M30:$O30)),Classes!$K$3:$K$10,-1)),"check data"),"-")</f>
        <v>-</v>
      </c>
      <c r="S30" s="74" t="str">
        <f t="array" ref="S30">IF(AND($L30&gt;0,$M30&gt;0,$N30&gt;0,$O30&gt;0),IFERROR(INDEX(Classes!$M$3:$M$11,MATCH(MIN($M30:$O30),Classes!$M$3:$M$11,-1)),"check data"),"-")</f>
        <v>-</v>
      </c>
      <c r="T30" s="74" t="str">
        <f t="shared" si="1"/>
        <v>-</v>
      </c>
      <c r="U30" s="75" t="str">
        <f>IF('Income&amp;Cost'!$J30&lt;&gt;"",$G$8,"-")</f>
        <v>-</v>
      </c>
      <c r="V30" s="76" t="str">
        <f>IF('Income&amp;Cost'!$J30&lt;&gt;"",$G$9,"-")</f>
        <v>-</v>
      </c>
      <c r="W30" s="77" t="str">
        <f>IF('Income&amp;Cost'!$J30&lt;&gt;"",IFERROR(VLOOKUP('Income&amp;Cost'!$J30,GRID!$A:$M,5,0),"seek guidance"),"-")</f>
        <v>-</v>
      </c>
      <c r="X30" s="78" t="str">
        <f>IF('Income&amp;Cost'!$J30&lt;&gt;"",IFERROR(VLOOKUP('Income&amp;Cost'!$J30,GRID!$A:$M,9,0),"seek guidance"),"-")</f>
        <v>-</v>
      </c>
      <c r="Y30" s="73" t="str">
        <f t="shared" si="2"/>
        <v>-</v>
      </c>
      <c r="Z30" s="73" t="str">
        <f t="array" ref="Z30">IF(AND($L30&gt;0,$M30&gt;0,$N30&gt;0,$O30&gt;0),IFERROR(INDEX(Classes!$D$3:$D$11,MATCH('Income&amp;Cost'!$Y30,Classes!$D$3:$D$11,-1)),"check data"),"-")</f>
        <v>-</v>
      </c>
      <c r="AA30" s="78" t="str">
        <f>IF(AND($L30&gt;0,$M30&gt;0,$N30&gt;0,$O30&gt;0),IFERROR(VLOOKUP($Z30,Classes!$D:$E,2,0),"check data"),"-")</f>
        <v>-</v>
      </c>
      <c r="AB30" s="79" t="str">
        <f t="shared" si="3"/>
        <v>-</v>
      </c>
      <c r="AC30" s="80" t="str">
        <f>IF('Income&amp;Cost'!$J30&lt;&gt;"",IFERROR(IF(ISNUMBER(SEARCH("*",$F$11)),VLOOKUP('Income&amp;Cost'!$J30,GRID!$A:$M,13,0),VLOOKUP('Income&amp;Cost'!$J30,GRID!$A:$M,12,0)),"seek guidance"),"-")</f>
        <v>-</v>
      </c>
      <c r="AD30" s="70">
        <f>IF('Income&amp;Cost'!$H30&lt;&gt;"",('Income&amp;Cost'!$H30*IF('Income&amp;Cost'!$I30&lt;&gt;"",1+'Income&amp;Cost'!$I30,1.19))*$M$9,'Income&amp;Cost'!$G30*$M$9)</f>
        <v>0</v>
      </c>
      <c r="AE30" s="70">
        <f>'Income&amp;Cost'!$AD30/(IF('Income&amp;Cost'!$I30&lt;&gt;"",1+'Income&amp;Cost'!$I30,1.19))</f>
        <v>0</v>
      </c>
      <c r="AF30" s="70" t="str">
        <f>IF(AND('Income&amp;Cost'!$AC30&lt;&gt;"-",'Income&amp;Cost'!$AE30&lt;&gt;"-"),'Income&amp;Cost'!$AE30*'Income&amp;Cost'!$AC30,"-")</f>
        <v>-</v>
      </c>
      <c r="AG30" s="70">
        <f>'Income&amp;Cost'!$AD30*(IF('Income&amp;Cost'!$K30&lt;&gt;"",'Income&amp;Cost'!$K30,1))</f>
        <v>0</v>
      </c>
      <c r="AH30" s="70">
        <f>'Income&amp;Cost'!$AG30/$M$9</f>
        <v>0</v>
      </c>
      <c r="AI30" s="70" t="str">
        <f>IF('Income&amp;Cost'!$AF30&lt;&gt;"-",('Income&amp;Cost'!$AF30/$M$9)*(IF('Income&amp;Cost'!$K30&lt;&gt;"",'Income&amp;Cost'!$K30,1)),"-")</f>
        <v>-</v>
      </c>
      <c r="AJ30" s="9" t="str">
        <f>IFERROR((VLOOKUP('Income&amp;Cost'!$T30,'FBE Fees'!$D:$M,8,0)/$M$9)*(IF('Income&amp;Cost'!$K30&lt;&gt;"",'Income&amp;Cost'!$K30,1)),"-")</f>
        <v>-</v>
      </c>
      <c r="AK30" s="79" t="str">
        <f>IF('Income&amp;Cost'!$AB30&lt;&gt;"-",IFERROR(VLOOKUP($G$10,Storage!$E:$F,2,0),Storage!$F$4)/$M$9*'Income&amp;Cost'!$AB30,"-")</f>
        <v>-</v>
      </c>
      <c r="AL30" s="70" t="str">
        <f>IF(OR('Income&amp;Cost'!$AJ30&lt;&gt;"-",'Income&amp;Cost'!$AK30&lt;&gt;"-"),SUM('Income&amp;Cost'!$AJ30,('Income&amp;Cost'!$AK30*$M$10)),"-")</f>
        <v>-</v>
      </c>
      <c r="AM30" s="70" t="str">
        <f>IF(AND('Income&amp;Cost'!$AI30&lt;&gt;"-",'Income&amp;Cost'!$AL30&lt;&gt;"-"),'Income&amp;Cost'!$AI30+'Income&amp;Cost'!$AL30,"-")</f>
        <v>-</v>
      </c>
      <c r="AN30" s="70" t="str">
        <f>IF(AND('Income&amp;Cost'!$AH30&lt;&gt;"-",'Income&amp;Cost'!$AM30&lt;&gt;"-"),'Income&amp;Cost'!$AH30-'Income&amp;Cost'!$AM30,"-")</f>
        <v>-</v>
      </c>
      <c r="AO30" s="80" t="str">
        <f>IF(AND('Income&amp;Cost'!$AH30&lt;&gt;"-",'Income&amp;Cost'!$AN30&lt;&gt;"-"),'Income&amp;Cost'!$AN30/'Income&amp;Cost'!$AH30,"-")</f>
        <v>-</v>
      </c>
      <c r="AP30" s="70" t="str">
        <f>IF(AND('Income&amp;Cost'!$AE30&lt;&gt;"-",'Income&amp;Cost'!$AM30&lt;&gt;"-"),('Income&amp;Cost'!$AE30/$M$9*(IF('Income&amp;Cost'!$K30&lt;&gt;"",'Income&amp;Cost'!$K30,1)))-'Income&amp;Cost'!$AM30,"-")</f>
        <v>-</v>
      </c>
      <c r="AQ30" s="80" t="str">
        <f>IF(AND('Income&amp;Cost'!$AP30&lt;&gt;"-",'Income&amp;Cost'!$AE30&lt;&gt;"-"),'Income&amp;Cost'!$AP30/('Income&amp;Cost'!$AE30/$M$9*(IF('Income&amp;Cost'!$K30&lt;&gt;"",'Income&amp;Cost'!$K30,1))),"-")</f>
        <v>-</v>
      </c>
      <c r="AR30" s="70" t="str">
        <f>IF(AND($L30&gt;0,$M30&gt;0,$N30&gt;0,$O30&gt;0),IFERROR(IF($K30&gt;1,VLOOKUP($T30,'FBE Fees'!$D:$M,9,0)/$M$9*$K30,VLOOKUP($T30,'FBE Fees'!$D:$M,9,0)/$M$9),"check data"),"-")</f>
        <v>-</v>
      </c>
      <c r="AS30" s="70" t="str">
        <f>IF(AND($L30&gt;0,$M30&gt;0,$N30&gt;0,$O30&gt;0),IFERROR(IF($K30&gt;1,VLOOKUP($T30,'FBE Fees'!$D:$M,10,0)/$M$9*$K30,VLOOKUP($T30,'FBE Fees'!$D:$M,10,0)/$M$9),"check data"),"-")</f>
        <v>-</v>
      </c>
    </row>
    <row r="31" ht="19.5" customHeight="1">
      <c r="A31" s="3"/>
      <c r="B31" s="3"/>
      <c r="C31" s="3"/>
      <c r="D31" s="9"/>
      <c r="E31" s="9"/>
      <c r="F31" s="69"/>
      <c r="G31" s="70"/>
      <c r="H31" s="70"/>
      <c r="I31" s="71"/>
      <c r="J31" s="72"/>
      <c r="K31" s="73"/>
      <c r="L31" s="74"/>
      <c r="M31" s="74"/>
      <c r="N31" s="74"/>
      <c r="O31" s="74"/>
      <c r="P31" s="74" t="str">
        <f t="array" ref="P31">IF(AND($L31&gt;0,$M31&gt;0,$N31&gt;0,$O31&gt;0),IFERROR(INDEX(Classes!$O$3:$O$37,MATCH(L31,Classes!$O$3:$O$37,-1)),"check data"),"-")</f>
        <v>-</v>
      </c>
      <c r="Q31" s="74" t="str">
        <f t="array" ref="Q31">IF(AND($L31&gt;0,$M31&gt;0,$N31&gt;0,$O31&gt;0),IFERROR(INDEX(Classes!$I$3:$I$9,MATCH((MAX($M31:$O31)),Classes!$I$3:$I$9,-1)),"check data"),"-")</f>
        <v>-</v>
      </c>
      <c r="R31" s="74" t="str">
        <f t="array" ref="R31">IF(AND($L31&gt;0,$M31&gt;0,$N31&gt;0,$O31&gt;0),IFERROR(INDEX(Classes!$K$3:$K$10,MATCH((MEDIAN($M31:$O31)),Classes!$K$3:$K$10,-1)),"check data"),"-")</f>
        <v>-</v>
      </c>
      <c r="S31" s="74" t="str">
        <f t="array" ref="S31">IF(AND($L31&gt;0,$M31&gt;0,$N31&gt;0,$O31&gt;0),IFERROR(INDEX(Classes!$M$3:$M$11,MATCH(MIN($M31:$O31),Classes!$M$3:$M$11,-1)),"check data"),"-")</f>
        <v>-</v>
      </c>
      <c r="T31" s="74" t="str">
        <f t="shared" si="1"/>
        <v>-</v>
      </c>
      <c r="U31" s="75" t="str">
        <f>IF('Income&amp;Cost'!$J31&lt;&gt;"",$G$8,"-")</f>
        <v>-</v>
      </c>
      <c r="V31" s="76" t="str">
        <f>IF('Income&amp;Cost'!$J31&lt;&gt;"",$G$9,"-")</f>
        <v>-</v>
      </c>
      <c r="W31" s="77" t="str">
        <f>IF('Income&amp;Cost'!$J31&lt;&gt;"",IFERROR(VLOOKUP('Income&amp;Cost'!$J31,GRID!$A:$M,5,0),"seek guidance"),"-")</f>
        <v>-</v>
      </c>
      <c r="X31" s="78" t="str">
        <f>IF('Income&amp;Cost'!$J31&lt;&gt;"",IFERROR(VLOOKUP('Income&amp;Cost'!$J31,GRID!$A:$M,9,0),"seek guidance"),"-")</f>
        <v>-</v>
      </c>
      <c r="Y31" s="73" t="str">
        <f t="shared" si="2"/>
        <v>-</v>
      </c>
      <c r="Z31" s="73" t="str">
        <f t="array" ref="Z31">IF(AND($L31&gt;0,$M31&gt;0,$N31&gt;0,$O31&gt;0),IFERROR(INDEX(Classes!$D$3:$D$11,MATCH('Income&amp;Cost'!$Y31,Classes!$D$3:$D$11,-1)),"check data"),"-")</f>
        <v>-</v>
      </c>
      <c r="AA31" s="78" t="str">
        <f>IF(AND($L31&gt;0,$M31&gt;0,$N31&gt;0,$O31&gt;0),IFERROR(VLOOKUP($Z31,Classes!$D:$E,2,0),"check data"),"-")</f>
        <v>-</v>
      </c>
      <c r="AB31" s="79" t="str">
        <f t="shared" si="3"/>
        <v>-</v>
      </c>
      <c r="AC31" s="80" t="str">
        <f>IF('Income&amp;Cost'!$J31&lt;&gt;"",IFERROR(IF(ISNUMBER(SEARCH("*",$F$11)),VLOOKUP('Income&amp;Cost'!$J31,GRID!$A:$M,13,0),VLOOKUP('Income&amp;Cost'!$J31,GRID!$A:$M,12,0)),"seek guidance"),"-")</f>
        <v>-</v>
      </c>
      <c r="AD31" s="70">
        <f>IF('Income&amp;Cost'!$H31&lt;&gt;"",('Income&amp;Cost'!$H31*IF('Income&amp;Cost'!$I31&lt;&gt;"",1+'Income&amp;Cost'!$I31,1.19))*$M$9,'Income&amp;Cost'!$G31*$M$9)</f>
        <v>0</v>
      </c>
      <c r="AE31" s="70">
        <f>'Income&amp;Cost'!$AD31/(IF('Income&amp;Cost'!$I31&lt;&gt;"",1+'Income&amp;Cost'!$I31,1.19))</f>
        <v>0</v>
      </c>
      <c r="AF31" s="70" t="str">
        <f>IF(AND('Income&amp;Cost'!$AC31&lt;&gt;"-",'Income&amp;Cost'!$AE31&lt;&gt;"-"),'Income&amp;Cost'!$AE31*'Income&amp;Cost'!$AC31,"-")</f>
        <v>-</v>
      </c>
      <c r="AG31" s="70">
        <f>'Income&amp;Cost'!$AD31*(IF('Income&amp;Cost'!$K31&lt;&gt;"",'Income&amp;Cost'!$K31,1))</f>
        <v>0</v>
      </c>
      <c r="AH31" s="70">
        <f>'Income&amp;Cost'!$AG31/$M$9</f>
        <v>0</v>
      </c>
      <c r="AI31" s="70" t="str">
        <f>IF('Income&amp;Cost'!$AF31&lt;&gt;"-",('Income&amp;Cost'!$AF31/$M$9)*(IF('Income&amp;Cost'!$K31&lt;&gt;"",'Income&amp;Cost'!$K31,1)),"-")</f>
        <v>-</v>
      </c>
      <c r="AJ31" s="9" t="str">
        <f>IFERROR((VLOOKUP('Income&amp;Cost'!$T31,'FBE Fees'!$D:$M,8,0)/$M$9)*(IF('Income&amp;Cost'!$K31&lt;&gt;"",'Income&amp;Cost'!$K31,1)),"-")</f>
        <v>-</v>
      </c>
      <c r="AK31" s="79" t="str">
        <f>IF('Income&amp;Cost'!$AB31&lt;&gt;"-",IFERROR(VLOOKUP($G$10,Storage!$E:$F,2,0),Storage!$F$4)/$M$9*'Income&amp;Cost'!$AB31,"-")</f>
        <v>-</v>
      </c>
      <c r="AL31" s="70" t="str">
        <f>IF(OR('Income&amp;Cost'!$AJ31&lt;&gt;"-",'Income&amp;Cost'!$AK31&lt;&gt;"-"),SUM('Income&amp;Cost'!$AJ31,('Income&amp;Cost'!$AK31*$M$10)),"-")</f>
        <v>-</v>
      </c>
      <c r="AM31" s="70" t="str">
        <f>IF(AND('Income&amp;Cost'!$AI31&lt;&gt;"-",'Income&amp;Cost'!$AL31&lt;&gt;"-"),'Income&amp;Cost'!$AI31+'Income&amp;Cost'!$AL31,"-")</f>
        <v>-</v>
      </c>
      <c r="AN31" s="70" t="str">
        <f>IF(AND('Income&amp;Cost'!$AH31&lt;&gt;"-",'Income&amp;Cost'!$AM31&lt;&gt;"-"),'Income&amp;Cost'!$AH31-'Income&amp;Cost'!$AM31,"-")</f>
        <v>-</v>
      </c>
      <c r="AO31" s="80" t="str">
        <f>IF(AND('Income&amp;Cost'!$AH31&lt;&gt;"-",'Income&amp;Cost'!$AN31&lt;&gt;"-"),'Income&amp;Cost'!$AN31/'Income&amp;Cost'!$AH31,"-")</f>
        <v>-</v>
      </c>
      <c r="AP31" s="70" t="str">
        <f>IF(AND('Income&amp;Cost'!$AE31&lt;&gt;"-",'Income&amp;Cost'!$AM31&lt;&gt;"-"),('Income&amp;Cost'!$AE31/$M$9*(IF('Income&amp;Cost'!$K31&lt;&gt;"",'Income&amp;Cost'!$K31,1)))-'Income&amp;Cost'!$AM31,"-")</f>
        <v>-</v>
      </c>
      <c r="AQ31" s="80" t="str">
        <f>IF(AND('Income&amp;Cost'!$AP31&lt;&gt;"-",'Income&amp;Cost'!$AE31&lt;&gt;"-"),'Income&amp;Cost'!$AP31/('Income&amp;Cost'!$AE31/$M$9*(IF('Income&amp;Cost'!$K31&lt;&gt;"",'Income&amp;Cost'!$K31,1))),"-")</f>
        <v>-</v>
      </c>
      <c r="AR31" s="70" t="str">
        <f>IF(AND($L31&gt;0,$M31&gt;0,$N31&gt;0,$O31&gt;0),IFERROR(IF($K31&gt;1,VLOOKUP($T31,'FBE Fees'!$D:$M,9,0)/$M$9*$K31,VLOOKUP($T31,'FBE Fees'!$D:$M,9,0)/$M$9),"check data"),"-")</f>
        <v>-</v>
      </c>
      <c r="AS31" s="70" t="str">
        <f>IF(AND($L31&gt;0,$M31&gt;0,$N31&gt;0,$O31&gt;0),IFERROR(IF($K31&gt;1,VLOOKUP($T31,'FBE Fees'!$D:$M,10,0)/$M$9*$K31,VLOOKUP($T31,'FBE Fees'!$D:$M,10,0)/$M$9),"check data"),"-")</f>
        <v>-</v>
      </c>
    </row>
    <row r="32" ht="19.5" customHeight="1">
      <c r="A32" s="3"/>
      <c r="B32" s="3"/>
      <c r="C32" s="3"/>
      <c r="D32" s="9"/>
      <c r="E32" s="9"/>
      <c r="F32" s="69"/>
      <c r="G32" s="70"/>
      <c r="H32" s="70"/>
      <c r="I32" s="71"/>
      <c r="J32" s="72"/>
      <c r="K32" s="73"/>
      <c r="L32" s="74"/>
      <c r="M32" s="74"/>
      <c r="N32" s="74"/>
      <c r="O32" s="74"/>
      <c r="P32" s="74" t="str">
        <f t="array" ref="P32">IF(AND($L32&gt;0,$M32&gt;0,$N32&gt;0,$O32&gt;0),IFERROR(INDEX(Classes!$O$3:$O$37,MATCH(L32,Classes!$O$3:$O$37,-1)),"check data"),"-")</f>
        <v>-</v>
      </c>
      <c r="Q32" s="74" t="str">
        <f t="array" ref="Q32">IF(AND($L32&gt;0,$M32&gt;0,$N32&gt;0,$O32&gt;0),IFERROR(INDEX(Classes!$I$3:$I$9,MATCH((MAX($M32:$O32)),Classes!$I$3:$I$9,-1)),"check data"),"-")</f>
        <v>-</v>
      </c>
      <c r="R32" s="74" t="str">
        <f t="array" ref="R32">IF(AND($L32&gt;0,$M32&gt;0,$N32&gt;0,$O32&gt;0),IFERROR(INDEX(Classes!$K$3:$K$10,MATCH((MEDIAN($M32:$O32)),Classes!$K$3:$K$10,-1)),"check data"),"-")</f>
        <v>-</v>
      </c>
      <c r="S32" s="74" t="str">
        <f t="array" ref="S32">IF(AND($L32&gt;0,$M32&gt;0,$N32&gt;0,$O32&gt;0),IFERROR(INDEX(Classes!$M$3:$M$11,MATCH(MIN($M32:$O32),Classes!$M$3:$M$11,-1)),"check data"),"-")</f>
        <v>-</v>
      </c>
      <c r="T32" s="74" t="str">
        <f t="shared" si="1"/>
        <v>-</v>
      </c>
      <c r="U32" s="75" t="str">
        <f>IF('Income&amp;Cost'!$J32&lt;&gt;"",$G$8,"-")</f>
        <v>-</v>
      </c>
      <c r="V32" s="76" t="str">
        <f>IF('Income&amp;Cost'!$J32&lt;&gt;"",$G$9,"-")</f>
        <v>-</v>
      </c>
      <c r="W32" s="77" t="str">
        <f>IF('Income&amp;Cost'!$J32&lt;&gt;"",IFERROR(VLOOKUP('Income&amp;Cost'!$J32,GRID!$A:$M,5,0),"seek guidance"),"-")</f>
        <v>-</v>
      </c>
      <c r="X32" s="78" t="str">
        <f>IF('Income&amp;Cost'!$J32&lt;&gt;"",IFERROR(VLOOKUP('Income&amp;Cost'!$J32,GRID!$A:$M,9,0),"seek guidance"),"-")</f>
        <v>-</v>
      </c>
      <c r="Y32" s="73" t="str">
        <f t="shared" si="2"/>
        <v>-</v>
      </c>
      <c r="Z32" s="73" t="str">
        <f t="array" ref="Z32">IF(AND($L32&gt;0,$M32&gt;0,$N32&gt;0,$O32&gt;0),IFERROR(INDEX(Classes!$D$3:$D$11,MATCH('Income&amp;Cost'!$Y32,Classes!$D$3:$D$11,-1)),"check data"),"-")</f>
        <v>-</v>
      </c>
      <c r="AA32" s="78" t="str">
        <f>IF(AND($L32&gt;0,$M32&gt;0,$N32&gt;0,$O32&gt;0),IFERROR(VLOOKUP($Z32,Classes!$D:$E,2,0),"check data"),"-")</f>
        <v>-</v>
      </c>
      <c r="AB32" s="79" t="str">
        <f t="shared" si="3"/>
        <v>-</v>
      </c>
      <c r="AC32" s="80" t="str">
        <f>IF('Income&amp;Cost'!$J32&lt;&gt;"",IFERROR(IF(ISNUMBER(SEARCH("*",$F$11)),VLOOKUP('Income&amp;Cost'!$J32,GRID!$A:$M,13,0),VLOOKUP('Income&amp;Cost'!$J32,GRID!$A:$M,12,0)),"seek guidance"),"-")</f>
        <v>-</v>
      </c>
      <c r="AD32" s="70">
        <f>IF('Income&amp;Cost'!$H32&lt;&gt;"",('Income&amp;Cost'!$H32*IF('Income&amp;Cost'!$I32&lt;&gt;"",1+'Income&amp;Cost'!$I32,1.19))*$M$9,'Income&amp;Cost'!$G32*$M$9)</f>
        <v>0</v>
      </c>
      <c r="AE32" s="70">
        <f>'Income&amp;Cost'!$AD32/(IF('Income&amp;Cost'!$I32&lt;&gt;"",1+'Income&amp;Cost'!$I32,1.19))</f>
        <v>0</v>
      </c>
      <c r="AF32" s="70" t="str">
        <f>IF(AND('Income&amp;Cost'!$AC32&lt;&gt;"-",'Income&amp;Cost'!$AE32&lt;&gt;"-"),'Income&amp;Cost'!$AE32*'Income&amp;Cost'!$AC32,"-")</f>
        <v>-</v>
      </c>
      <c r="AG32" s="70">
        <f>'Income&amp;Cost'!$AD32*(IF('Income&amp;Cost'!$K32&lt;&gt;"",'Income&amp;Cost'!$K32,1))</f>
        <v>0</v>
      </c>
      <c r="AH32" s="70">
        <f>'Income&amp;Cost'!$AG32/$M$9</f>
        <v>0</v>
      </c>
      <c r="AI32" s="70" t="str">
        <f>IF('Income&amp;Cost'!$AF32&lt;&gt;"-",('Income&amp;Cost'!$AF32/$M$9)*(IF('Income&amp;Cost'!$K32&lt;&gt;"",'Income&amp;Cost'!$K32,1)),"-")</f>
        <v>-</v>
      </c>
      <c r="AJ32" s="9" t="str">
        <f>IFERROR((VLOOKUP('Income&amp;Cost'!$T32,'FBE Fees'!$D:$M,8,0)/$M$9)*(IF('Income&amp;Cost'!$K32&lt;&gt;"",'Income&amp;Cost'!$K32,1)),"-")</f>
        <v>-</v>
      </c>
      <c r="AK32" s="79" t="str">
        <f>IF('Income&amp;Cost'!$AB32&lt;&gt;"-",IFERROR(VLOOKUP($G$10,Storage!$E:$F,2,0),Storage!$F$4)/$M$9*'Income&amp;Cost'!$AB32,"-")</f>
        <v>-</v>
      </c>
      <c r="AL32" s="70" t="str">
        <f>IF(OR('Income&amp;Cost'!$AJ32&lt;&gt;"-",'Income&amp;Cost'!$AK32&lt;&gt;"-"),SUM('Income&amp;Cost'!$AJ32,('Income&amp;Cost'!$AK32*$M$10)),"-")</f>
        <v>-</v>
      </c>
      <c r="AM32" s="70" t="str">
        <f>IF(AND('Income&amp;Cost'!$AI32&lt;&gt;"-",'Income&amp;Cost'!$AL32&lt;&gt;"-"),'Income&amp;Cost'!$AI32+'Income&amp;Cost'!$AL32,"-")</f>
        <v>-</v>
      </c>
      <c r="AN32" s="70" t="str">
        <f>IF(AND('Income&amp;Cost'!$AH32&lt;&gt;"-",'Income&amp;Cost'!$AM32&lt;&gt;"-"),'Income&amp;Cost'!$AH32-'Income&amp;Cost'!$AM32,"-")</f>
        <v>-</v>
      </c>
      <c r="AO32" s="80" t="str">
        <f>IF(AND('Income&amp;Cost'!$AH32&lt;&gt;"-",'Income&amp;Cost'!$AN32&lt;&gt;"-"),'Income&amp;Cost'!$AN32/'Income&amp;Cost'!$AH32,"-")</f>
        <v>-</v>
      </c>
      <c r="AP32" s="70" t="str">
        <f>IF(AND('Income&amp;Cost'!$AE32&lt;&gt;"-",'Income&amp;Cost'!$AM32&lt;&gt;"-"),('Income&amp;Cost'!$AE32/$M$9*(IF('Income&amp;Cost'!$K32&lt;&gt;"",'Income&amp;Cost'!$K32,1)))-'Income&amp;Cost'!$AM32,"-")</f>
        <v>-</v>
      </c>
      <c r="AQ32" s="80" t="str">
        <f>IF(AND('Income&amp;Cost'!$AP32&lt;&gt;"-",'Income&amp;Cost'!$AE32&lt;&gt;"-"),'Income&amp;Cost'!$AP32/('Income&amp;Cost'!$AE32/$M$9*(IF('Income&amp;Cost'!$K32&lt;&gt;"",'Income&amp;Cost'!$K32,1))),"-")</f>
        <v>-</v>
      </c>
      <c r="AR32" s="70" t="str">
        <f>IF(AND($L32&gt;0,$M32&gt;0,$N32&gt;0,$O32&gt;0),IFERROR(IF($K32&gt;1,VLOOKUP($T32,'FBE Fees'!$D:$M,9,0)/$M$9*$K32,VLOOKUP($T32,'FBE Fees'!$D:$M,9,0)/$M$9),"check data"),"-")</f>
        <v>-</v>
      </c>
      <c r="AS32" s="70" t="str">
        <f>IF(AND($L32&gt;0,$M32&gt;0,$N32&gt;0,$O32&gt;0),IFERROR(IF($K32&gt;1,VLOOKUP($T32,'FBE Fees'!$D:$M,10,0)/$M$9*$K32,VLOOKUP($T32,'FBE Fees'!$D:$M,10,0)/$M$9),"check data"),"-")</f>
        <v>-</v>
      </c>
    </row>
    <row r="33" ht="19.5" customHeight="1">
      <c r="A33" s="3"/>
      <c r="B33" s="3"/>
      <c r="C33" s="3"/>
      <c r="D33" s="9"/>
      <c r="E33" s="9"/>
      <c r="F33" s="69"/>
      <c r="G33" s="70"/>
      <c r="H33" s="70"/>
      <c r="I33" s="71"/>
      <c r="J33" s="72"/>
      <c r="K33" s="73"/>
      <c r="L33" s="74"/>
      <c r="M33" s="74"/>
      <c r="N33" s="74"/>
      <c r="O33" s="74"/>
      <c r="P33" s="74" t="str">
        <f t="array" ref="P33">IF(AND($L33&gt;0,$M33&gt;0,$N33&gt;0,$O33&gt;0),IFERROR(INDEX(Classes!$O$3:$O$37,MATCH(L33,Classes!$O$3:$O$37,-1)),"check data"),"-")</f>
        <v>-</v>
      </c>
      <c r="Q33" s="74" t="str">
        <f t="array" ref="Q33">IF(AND($L33&gt;0,$M33&gt;0,$N33&gt;0,$O33&gt;0),IFERROR(INDEX(Classes!$I$3:$I$9,MATCH((MAX($M33:$O33)),Classes!$I$3:$I$9,-1)),"check data"),"-")</f>
        <v>-</v>
      </c>
      <c r="R33" s="74" t="str">
        <f t="array" ref="R33">IF(AND($L33&gt;0,$M33&gt;0,$N33&gt;0,$O33&gt;0),IFERROR(INDEX(Classes!$K$3:$K$10,MATCH((MEDIAN($M33:$O33)),Classes!$K$3:$K$10,-1)),"check data"),"-")</f>
        <v>-</v>
      </c>
      <c r="S33" s="74" t="str">
        <f t="array" ref="S33">IF(AND($L33&gt;0,$M33&gt;0,$N33&gt;0,$O33&gt;0),IFERROR(INDEX(Classes!$M$3:$M$11,MATCH(MIN($M33:$O33),Classes!$M$3:$M$11,-1)),"check data"),"-")</f>
        <v>-</v>
      </c>
      <c r="T33" s="74" t="str">
        <f t="shared" si="1"/>
        <v>-</v>
      </c>
      <c r="U33" s="75" t="str">
        <f>IF('Income&amp;Cost'!$J33&lt;&gt;"",$G$8,"-")</f>
        <v>-</v>
      </c>
      <c r="V33" s="76" t="str">
        <f>IF('Income&amp;Cost'!$J33&lt;&gt;"",$G$9,"-")</f>
        <v>-</v>
      </c>
      <c r="W33" s="77" t="str">
        <f>IF('Income&amp;Cost'!$J33&lt;&gt;"",IFERROR(VLOOKUP('Income&amp;Cost'!$J33,GRID!$A:$M,5,0),"seek guidance"),"-")</f>
        <v>-</v>
      </c>
      <c r="X33" s="78" t="str">
        <f>IF('Income&amp;Cost'!$J33&lt;&gt;"",IFERROR(VLOOKUP('Income&amp;Cost'!$J33,GRID!$A:$M,9,0),"seek guidance"),"-")</f>
        <v>-</v>
      </c>
      <c r="Y33" s="73" t="str">
        <f t="shared" si="2"/>
        <v>-</v>
      </c>
      <c r="Z33" s="73" t="str">
        <f t="array" ref="Z33">IF(AND($L33&gt;0,$M33&gt;0,$N33&gt;0,$O33&gt;0),IFERROR(INDEX(Classes!$D$3:$D$11,MATCH('Income&amp;Cost'!$Y33,Classes!$D$3:$D$11,-1)),"check data"),"-")</f>
        <v>-</v>
      </c>
      <c r="AA33" s="78" t="str">
        <f>IF(AND($L33&gt;0,$M33&gt;0,$N33&gt;0,$O33&gt;0),IFERROR(VLOOKUP($Z33,Classes!$D:$E,2,0),"check data"),"-")</f>
        <v>-</v>
      </c>
      <c r="AB33" s="79" t="str">
        <f t="shared" si="3"/>
        <v>-</v>
      </c>
      <c r="AC33" s="80" t="str">
        <f>IF('Income&amp;Cost'!$J33&lt;&gt;"",IFERROR(IF(ISNUMBER(SEARCH("*",$F$11)),VLOOKUP('Income&amp;Cost'!$J33,GRID!$A:$M,13,0),VLOOKUP('Income&amp;Cost'!$J33,GRID!$A:$M,12,0)),"seek guidance"),"-")</f>
        <v>-</v>
      </c>
      <c r="AD33" s="70">
        <f>IF('Income&amp;Cost'!$H33&lt;&gt;"",('Income&amp;Cost'!$H33*IF('Income&amp;Cost'!$I33&lt;&gt;"",1+'Income&amp;Cost'!$I33,1.19))*$M$9,'Income&amp;Cost'!$G33*$M$9)</f>
        <v>0</v>
      </c>
      <c r="AE33" s="70">
        <f>'Income&amp;Cost'!$AD33/(IF('Income&amp;Cost'!$I33&lt;&gt;"",1+'Income&amp;Cost'!$I33,1.19))</f>
        <v>0</v>
      </c>
      <c r="AF33" s="70" t="str">
        <f>IF(AND('Income&amp;Cost'!$AC33&lt;&gt;"-",'Income&amp;Cost'!$AE33&lt;&gt;"-"),'Income&amp;Cost'!$AE33*'Income&amp;Cost'!$AC33,"-")</f>
        <v>-</v>
      </c>
      <c r="AG33" s="70">
        <f>'Income&amp;Cost'!$AD33*(IF('Income&amp;Cost'!$K33&lt;&gt;"",'Income&amp;Cost'!$K33,1))</f>
        <v>0</v>
      </c>
      <c r="AH33" s="70">
        <f>'Income&amp;Cost'!$AG33/$M$9</f>
        <v>0</v>
      </c>
      <c r="AI33" s="70" t="str">
        <f>IF('Income&amp;Cost'!$AF33&lt;&gt;"-",('Income&amp;Cost'!$AF33/$M$9)*(IF('Income&amp;Cost'!$K33&lt;&gt;"",'Income&amp;Cost'!$K33,1)),"-")</f>
        <v>-</v>
      </c>
      <c r="AJ33" s="9" t="str">
        <f>IFERROR((VLOOKUP('Income&amp;Cost'!$T33,'FBE Fees'!$D:$M,8,0)/$M$9)*(IF('Income&amp;Cost'!$K33&lt;&gt;"",'Income&amp;Cost'!$K33,1)),"-")</f>
        <v>-</v>
      </c>
      <c r="AK33" s="79" t="str">
        <f>IF('Income&amp;Cost'!$AB33&lt;&gt;"-",IFERROR(VLOOKUP($G$10,Storage!$E:$F,2,0),Storage!$F$4)/$M$9*'Income&amp;Cost'!$AB33,"-")</f>
        <v>-</v>
      </c>
      <c r="AL33" s="70" t="str">
        <f>IF(OR('Income&amp;Cost'!$AJ33&lt;&gt;"-",'Income&amp;Cost'!$AK33&lt;&gt;"-"),SUM('Income&amp;Cost'!$AJ33,('Income&amp;Cost'!$AK33*$M$10)),"-")</f>
        <v>-</v>
      </c>
      <c r="AM33" s="70" t="str">
        <f>IF(AND('Income&amp;Cost'!$AI33&lt;&gt;"-",'Income&amp;Cost'!$AL33&lt;&gt;"-"),'Income&amp;Cost'!$AI33+'Income&amp;Cost'!$AL33,"-")</f>
        <v>-</v>
      </c>
      <c r="AN33" s="70" t="str">
        <f>IF(AND('Income&amp;Cost'!$AH33&lt;&gt;"-",'Income&amp;Cost'!$AM33&lt;&gt;"-"),'Income&amp;Cost'!$AH33-'Income&amp;Cost'!$AM33,"-")</f>
        <v>-</v>
      </c>
      <c r="AO33" s="80" t="str">
        <f>IF(AND('Income&amp;Cost'!$AH33&lt;&gt;"-",'Income&amp;Cost'!$AN33&lt;&gt;"-"),'Income&amp;Cost'!$AN33/'Income&amp;Cost'!$AH33,"-")</f>
        <v>-</v>
      </c>
      <c r="AP33" s="70" t="str">
        <f>IF(AND('Income&amp;Cost'!$AE33&lt;&gt;"-",'Income&amp;Cost'!$AM33&lt;&gt;"-"),('Income&amp;Cost'!$AE33/$M$9*(IF('Income&amp;Cost'!$K33&lt;&gt;"",'Income&amp;Cost'!$K33,1)))-'Income&amp;Cost'!$AM33,"-")</f>
        <v>-</v>
      </c>
      <c r="AQ33" s="80" t="str">
        <f>IF(AND('Income&amp;Cost'!$AP33&lt;&gt;"-",'Income&amp;Cost'!$AE33&lt;&gt;"-"),'Income&amp;Cost'!$AP33/('Income&amp;Cost'!$AE33/$M$9*(IF('Income&amp;Cost'!$K33&lt;&gt;"",'Income&amp;Cost'!$K33,1))),"-")</f>
        <v>-</v>
      </c>
      <c r="AR33" s="70" t="str">
        <f>IF(AND($L33&gt;0,$M33&gt;0,$N33&gt;0,$O33&gt;0),IFERROR(IF($K33&gt;1,VLOOKUP($T33,'FBE Fees'!$D:$M,9,0)/$M$9*$K33,VLOOKUP($T33,'FBE Fees'!$D:$M,9,0)/$M$9),"check data"),"-")</f>
        <v>-</v>
      </c>
      <c r="AS33" s="70" t="str">
        <f>IF(AND($L33&gt;0,$M33&gt;0,$N33&gt;0,$O33&gt;0),IFERROR(IF($K33&gt;1,VLOOKUP($T33,'FBE Fees'!$D:$M,10,0)/$M$9*$K33,VLOOKUP($T33,'FBE Fees'!$D:$M,10,0)/$M$9),"check data"),"-")</f>
        <v>-</v>
      </c>
    </row>
    <row r="34" ht="19.5" customHeight="1">
      <c r="A34" s="3"/>
      <c r="B34" s="3"/>
      <c r="C34" s="3"/>
      <c r="D34" s="9"/>
      <c r="E34" s="9"/>
      <c r="F34" s="69"/>
      <c r="G34" s="70"/>
      <c r="H34" s="70"/>
      <c r="I34" s="71"/>
      <c r="J34" s="72"/>
      <c r="K34" s="73"/>
      <c r="L34" s="74"/>
      <c r="M34" s="74"/>
      <c r="N34" s="74"/>
      <c r="O34" s="74"/>
      <c r="P34" s="74" t="str">
        <f t="array" ref="P34">IF(AND($L34&gt;0,$M34&gt;0,$N34&gt;0,$O34&gt;0),IFERROR(INDEX(Classes!$O$3:$O$37,MATCH(L34,Classes!$O$3:$O$37,-1)),"check data"),"-")</f>
        <v>-</v>
      </c>
      <c r="Q34" s="74" t="str">
        <f t="array" ref="Q34">IF(AND($L34&gt;0,$M34&gt;0,$N34&gt;0,$O34&gt;0),IFERROR(INDEX(Classes!$I$3:$I$9,MATCH((MAX($M34:$O34)),Classes!$I$3:$I$9,-1)),"check data"),"-")</f>
        <v>-</v>
      </c>
      <c r="R34" s="74" t="str">
        <f t="array" ref="R34">IF(AND($L34&gt;0,$M34&gt;0,$N34&gt;0,$O34&gt;0),IFERROR(INDEX(Classes!$K$3:$K$10,MATCH((MEDIAN($M34:$O34)),Classes!$K$3:$K$10,-1)),"check data"),"-")</f>
        <v>-</v>
      </c>
      <c r="S34" s="74" t="str">
        <f t="array" ref="S34">IF(AND($L34&gt;0,$M34&gt;0,$N34&gt;0,$O34&gt;0),IFERROR(INDEX(Classes!$M$3:$M$11,MATCH(MIN($M34:$O34),Classes!$M$3:$M$11,-1)),"check data"),"-")</f>
        <v>-</v>
      </c>
      <c r="T34" s="74" t="str">
        <f t="shared" si="1"/>
        <v>-</v>
      </c>
      <c r="U34" s="75" t="str">
        <f>IF('Income&amp;Cost'!$J34&lt;&gt;"",$G$8,"-")</f>
        <v>-</v>
      </c>
      <c r="V34" s="76" t="str">
        <f>IF('Income&amp;Cost'!$J34&lt;&gt;"",$G$9,"-")</f>
        <v>-</v>
      </c>
      <c r="W34" s="77" t="str">
        <f>IF('Income&amp;Cost'!$J34&lt;&gt;"",IFERROR(VLOOKUP('Income&amp;Cost'!$J34,GRID!$A:$M,5,0),"seek guidance"),"-")</f>
        <v>-</v>
      </c>
      <c r="X34" s="78" t="str">
        <f>IF('Income&amp;Cost'!$J34&lt;&gt;"",IFERROR(VLOOKUP('Income&amp;Cost'!$J34,GRID!$A:$M,9,0),"seek guidance"),"-")</f>
        <v>-</v>
      </c>
      <c r="Y34" s="73" t="str">
        <f t="shared" si="2"/>
        <v>-</v>
      </c>
      <c r="Z34" s="73" t="str">
        <f t="array" ref="Z34">IF(AND($L34&gt;0,$M34&gt;0,$N34&gt;0,$O34&gt;0),IFERROR(INDEX(Classes!$D$3:$D$11,MATCH('Income&amp;Cost'!$Y34,Classes!$D$3:$D$11,-1)),"check data"),"-")</f>
        <v>-</v>
      </c>
      <c r="AA34" s="78" t="str">
        <f>IF(AND($L34&gt;0,$M34&gt;0,$N34&gt;0,$O34&gt;0),IFERROR(VLOOKUP($Z34,Classes!$D:$E,2,0),"check data"),"-")</f>
        <v>-</v>
      </c>
      <c r="AB34" s="79" t="str">
        <f t="shared" si="3"/>
        <v>-</v>
      </c>
      <c r="AC34" s="80" t="str">
        <f>IF('Income&amp;Cost'!$J34&lt;&gt;"",IFERROR(IF(ISNUMBER(SEARCH("*",$F$11)),VLOOKUP('Income&amp;Cost'!$J34,GRID!$A:$M,13,0),VLOOKUP('Income&amp;Cost'!$J34,GRID!$A:$M,12,0)),"seek guidance"),"-")</f>
        <v>-</v>
      </c>
      <c r="AD34" s="70">
        <f>IF('Income&amp;Cost'!$H34&lt;&gt;"",('Income&amp;Cost'!$H34*IF('Income&amp;Cost'!$I34&lt;&gt;"",1+'Income&amp;Cost'!$I34,1.19))*$M$9,'Income&amp;Cost'!$G34*$M$9)</f>
        <v>0</v>
      </c>
      <c r="AE34" s="70">
        <f>'Income&amp;Cost'!$AD34/(IF('Income&amp;Cost'!$I34&lt;&gt;"",1+'Income&amp;Cost'!$I34,1.19))</f>
        <v>0</v>
      </c>
      <c r="AF34" s="70" t="str">
        <f>IF(AND('Income&amp;Cost'!$AC34&lt;&gt;"-",'Income&amp;Cost'!$AE34&lt;&gt;"-"),'Income&amp;Cost'!$AE34*'Income&amp;Cost'!$AC34,"-")</f>
        <v>-</v>
      </c>
      <c r="AG34" s="70">
        <f>'Income&amp;Cost'!$AD34*(IF('Income&amp;Cost'!$K34&lt;&gt;"",'Income&amp;Cost'!$K34,1))</f>
        <v>0</v>
      </c>
      <c r="AH34" s="70">
        <f>'Income&amp;Cost'!$AG34/$M$9</f>
        <v>0</v>
      </c>
      <c r="AI34" s="70" t="str">
        <f>IF('Income&amp;Cost'!$AF34&lt;&gt;"-",('Income&amp;Cost'!$AF34/$M$9)*(IF('Income&amp;Cost'!$K34&lt;&gt;"",'Income&amp;Cost'!$K34,1)),"-")</f>
        <v>-</v>
      </c>
      <c r="AJ34" s="9" t="str">
        <f>IFERROR((VLOOKUP('Income&amp;Cost'!$T34,'FBE Fees'!$D:$M,8,0)/$M$9)*(IF('Income&amp;Cost'!$K34&lt;&gt;"",'Income&amp;Cost'!$K34,1)),"-")</f>
        <v>-</v>
      </c>
      <c r="AK34" s="79" t="str">
        <f>IF('Income&amp;Cost'!$AB34&lt;&gt;"-",IFERROR(VLOOKUP($G$10,Storage!$E:$F,2,0),Storage!$F$4)/$M$9*'Income&amp;Cost'!$AB34,"-")</f>
        <v>-</v>
      </c>
      <c r="AL34" s="70" t="str">
        <f>IF(OR('Income&amp;Cost'!$AJ34&lt;&gt;"-",'Income&amp;Cost'!$AK34&lt;&gt;"-"),SUM('Income&amp;Cost'!$AJ34,('Income&amp;Cost'!$AK34*$M$10)),"-")</f>
        <v>-</v>
      </c>
      <c r="AM34" s="70" t="str">
        <f>IF(AND('Income&amp;Cost'!$AI34&lt;&gt;"-",'Income&amp;Cost'!$AL34&lt;&gt;"-"),'Income&amp;Cost'!$AI34+'Income&amp;Cost'!$AL34,"-")</f>
        <v>-</v>
      </c>
      <c r="AN34" s="70" t="str">
        <f>IF(AND('Income&amp;Cost'!$AH34&lt;&gt;"-",'Income&amp;Cost'!$AM34&lt;&gt;"-"),'Income&amp;Cost'!$AH34-'Income&amp;Cost'!$AM34,"-")</f>
        <v>-</v>
      </c>
      <c r="AO34" s="80" t="str">
        <f>IF(AND('Income&amp;Cost'!$AH34&lt;&gt;"-",'Income&amp;Cost'!$AN34&lt;&gt;"-"),'Income&amp;Cost'!$AN34/'Income&amp;Cost'!$AH34,"-")</f>
        <v>-</v>
      </c>
      <c r="AP34" s="70" t="str">
        <f>IF(AND('Income&amp;Cost'!$AE34&lt;&gt;"-",'Income&amp;Cost'!$AM34&lt;&gt;"-"),('Income&amp;Cost'!$AE34/$M$9*(IF('Income&amp;Cost'!$K34&lt;&gt;"",'Income&amp;Cost'!$K34,1)))-'Income&amp;Cost'!$AM34,"-")</f>
        <v>-</v>
      </c>
      <c r="AQ34" s="80" t="str">
        <f>IF(AND('Income&amp;Cost'!$AP34&lt;&gt;"-",'Income&amp;Cost'!$AE34&lt;&gt;"-"),'Income&amp;Cost'!$AP34/('Income&amp;Cost'!$AE34/$M$9*(IF('Income&amp;Cost'!$K34&lt;&gt;"",'Income&amp;Cost'!$K34,1))),"-")</f>
        <v>-</v>
      </c>
      <c r="AR34" s="70" t="str">
        <f>IF(AND($L34&gt;0,$M34&gt;0,$N34&gt;0,$O34&gt;0),IFERROR(IF($K34&gt;1,VLOOKUP($T34,'FBE Fees'!$D:$M,9,0)/$M$9*$K34,VLOOKUP($T34,'FBE Fees'!$D:$M,9,0)/$M$9),"check data"),"-")</f>
        <v>-</v>
      </c>
      <c r="AS34" s="70" t="str">
        <f>IF(AND($L34&gt;0,$M34&gt;0,$N34&gt;0,$O34&gt;0),IFERROR(IF($K34&gt;1,VLOOKUP($T34,'FBE Fees'!$D:$M,10,0)/$M$9*$K34,VLOOKUP($T34,'FBE Fees'!$D:$M,10,0)/$M$9),"check data"),"-")</f>
        <v>-</v>
      </c>
    </row>
    <row r="35" ht="19.5" customHeight="1">
      <c r="A35" s="3"/>
      <c r="B35" s="3"/>
      <c r="C35" s="3"/>
      <c r="D35" s="9"/>
      <c r="E35" s="9"/>
      <c r="F35" s="69"/>
      <c r="G35" s="70"/>
      <c r="H35" s="70"/>
      <c r="I35" s="71"/>
      <c r="J35" s="72"/>
      <c r="K35" s="73"/>
      <c r="L35" s="74"/>
      <c r="M35" s="74"/>
      <c r="N35" s="74"/>
      <c r="O35" s="74"/>
      <c r="P35" s="74" t="str">
        <f t="array" ref="P35">IF(AND($L35&gt;0,$M35&gt;0,$N35&gt;0,$O35&gt;0),IFERROR(INDEX(Classes!$O$3:$O$37,MATCH(L35,Classes!$O$3:$O$37,-1)),"check data"),"-")</f>
        <v>-</v>
      </c>
      <c r="Q35" s="74" t="str">
        <f t="array" ref="Q35">IF(AND($L35&gt;0,$M35&gt;0,$N35&gt;0,$O35&gt;0),IFERROR(INDEX(Classes!$I$3:$I$9,MATCH((MAX($M35:$O35)),Classes!$I$3:$I$9,-1)),"check data"),"-")</f>
        <v>-</v>
      </c>
      <c r="R35" s="74" t="str">
        <f t="array" ref="R35">IF(AND($L35&gt;0,$M35&gt;0,$N35&gt;0,$O35&gt;0),IFERROR(INDEX(Classes!$K$3:$K$10,MATCH((MEDIAN($M35:$O35)),Classes!$K$3:$K$10,-1)),"check data"),"-")</f>
        <v>-</v>
      </c>
      <c r="S35" s="74" t="str">
        <f t="array" ref="S35">IF(AND($L35&gt;0,$M35&gt;0,$N35&gt;0,$O35&gt;0),IFERROR(INDEX(Classes!$M$3:$M$11,MATCH(MIN($M35:$O35),Classes!$M$3:$M$11,-1)),"check data"),"-")</f>
        <v>-</v>
      </c>
      <c r="T35" s="74" t="str">
        <f t="shared" si="1"/>
        <v>-</v>
      </c>
      <c r="U35" s="75" t="str">
        <f>IF('Income&amp;Cost'!$J35&lt;&gt;"",$G$8,"-")</f>
        <v>-</v>
      </c>
      <c r="V35" s="76" t="str">
        <f>IF('Income&amp;Cost'!$J35&lt;&gt;"",$G$9,"-")</f>
        <v>-</v>
      </c>
      <c r="W35" s="77" t="str">
        <f>IF('Income&amp;Cost'!$J35&lt;&gt;"",IFERROR(VLOOKUP('Income&amp;Cost'!$J35,GRID!$A:$M,5,0),"seek guidance"),"-")</f>
        <v>-</v>
      </c>
      <c r="X35" s="78" t="str">
        <f>IF('Income&amp;Cost'!$J35&lt;&gt;"",IFERROR(VLOOKUP('Income&amp;Cost'!$J35,GRID!$A:$M,9,0),"seek guidance"),"-")</f>
        <v>-</v>
      </c>
      <c r="Y35" s="73" t="str">
        <f t="shared" si="2"/>
        <v>-</v>
      </c>
      <c r="Z35" s="73" t="str">
        <f t="array" ref="Z35">IF(AND($L35&gt;0,$M35&gt;0,$N35&gt;0,$O35&gt;0),IFERROR(INDEX(Classes!$D$3:$D$11,MATCH('Income&amp;Cost'!$Y35,Classes!$D$3:$D$11,-1)),"check data"),"-")</f>
        <v>-</v>
      </c>
      <c r="AA35" s="78" t="str">
        <f>IF(AND($L35&gt;0,$M35&gt;0,$N35&gt;0,$O35&gt;0),IFERROR(VLOOKUP($Z35,Classes!$D:$E,2,0),"check data"),"-")</f>
        <v>-</v>
      </c>
      <c r="AB35" s="79" t="str">
        <f t="shared" si="3"/>
        <v>-</v>
      </c>
      <c r="AC35" s="80" t="str">
        <f>IF('Income&amp;Cost'!$J35&lt;&gt;"",IFERROR(IF(ISNUMBER(SEARCH("*",$F$11)),VLOOKUP('Income&amp;Cost'!$J35,GRID!$A:$M,13,0),VLOOKUP('Income&amp;Cost'!$J35,GRID!$A:$M,12,0)),"seek guidance"),"-")</f>
        <v>-</v>
      </c>
      <c r="AD35" s="70">
        <f>IF('Income&amp;Cost'!$H35&lt;&gt;"",('Income&amp;Cost'!$H35*IF('Income&amp;Cost'!$I35&lt;&gt;"",1+'Income&amp;Cost'!$I35,1.19))*$M$9,'Income&amp;Cost'!$G35*$M$9)</f>
        <v>0</v>
      </c>
      <c r="AE35" s="70">
        <f>'Income&amp;Cost'!$AD35/(IF('Income&amp;Cost'!$I35&lt;&gt;"",1+'Income&amp;Cost'!$I35,1.19))</f>
        <v>0</v>
      </c>
      <c r="AF35" s="70" t="str">
        <f>IF(AND('Income&amp;Cost'!$AC35&lt;&gt;"-",'Income&amp;Cost'!$AE35&lt;&gt;"-"),'Income&amp;Cost'!$AE35*'Income&amp;Cost'!$AC35,"-")</f>
        <v>-</v>
      </c>
      <c r="AG35" s="70">
        <f>'Income&amp;Cost'!$AD35*(IF('Income&amp;Cost'!$K35&lt;&gt;"",'Income&amp;Cost'!$K35,1))</f>
        <v>0</v>
      </c>
      <c r="AH35" s="70">
        <f>'Income&amp;Cost'!$AG35/$M$9</f>
        <v>0</v>
      </c>
      <c r="AI35" s="70" t="str">
        <f>IF('Income&amp;Cost'!$AF35&lt;&gt;"-",('Income&amp;Cost'!$AF35/$M$9)*(IF('Income&amp;Cost'!$K35&lt;&gt;"",'Income&amp;Cost'!$K35,1)),"-")</f>
        <v>-</v>
      </c>
      <c r="AJ35" s="9" t="str">
        <f>IFERROR((VLOOKUP('Income&amp;Cost'!$T35,'FBE Fees'!$D:$M,8,0)/$M$9)*(IF('Income&amp;Cost'!$K35&lt;&gt;"",'Income&amp;Cost'!$K35,1)),"-")</f>
        <v>-</v>
      </c>
      <c r="AK35" s="79" t="str">
        <f>IF('Income&amp;Cost'!$AB35&lt;&gt;"-",IFERROR(VLOOKUP($G$10,Storage!$E:$F,2,0),Storage!$F$4)/$M$9*'Income&amp;Cost'!$AB35,"-")</f>
        <v>-</v>
      </c>
      <c r="AL35" s="70" t="str">
        <f>IF(OR('Income&amp;Cost'!$AJ35&lt;&gt;"-",'Income&amp;Cost'!$AK35&lt;&gt;"-"),SUM('Income&amp;Cost'!$AJ35,('Income&amp;Cost'!$AK35*$M$10)),"-")</f>
        <v>-</v>
      </c>
      <c r="AM35" s="70" t="str">
        <f>IF(AND('Income&amp;Cost'!$AI35&lt;&gt;"-",'Income&amp;Cost'!$AL35&lt;&gt;"-"),'Income&amp;Cost'!$AI35+'Income&amp;Cost'!$AL35,"-")</f>
        <v>-</v>
      </c>
      <c r="AN35" s="70" t="str">
        <f>IF(AND('Income&amp;Cost'!$AH35&lt;&gt;"-",'Income&amp;Cost'!$AM35&lt;&gt;"-"),'Income&amp;Cost'!$AH35-'Income&amp;Cost'!$AM35,"-")</f>
        <v>-</v>
      </c>
      <c r="AO35" s="80" t="str">
        <f>IF(AND('Income&amp;Cost'!$AH35&lt;&gt;"-",'Income&amp;Cost'!$AN35&lt;&gt;"-"),'Income&amp;Cost'!$AN35/'Income&amp;Cost'!$AH35,"-")</f>
        <v>-</v>
      </c>
      <c r="AP35" s="70" t="str">
        <f>IF(AND('Income&amp;Cost'!$AE35&lt;&gt;"-",'Income&amp;Cost'!$AM35&lt;&gt;"-"),('Income&amp;Cost'!$AE35/$M$9*(IF('Income&amp;Cost'!$K35&lt;&gt;"",'Income&amp;Cost'!$K35,1)))-'Income&amp;Cost'!$AM35,"-")</f>
        <v>-</v>
      </c>
      <c r="AQ35" s="80" t="str">
        <f>IF(AND('Income&amp;Cost'!$AP35&lt;&gt;"-",'Income&amp;Cost'!$AE35&lt;&gt;"-"),'Income&amp;Cost'!$AP35/('Income&amp;Cost'!$AE35/$M$9*(IF('Income&amp;Cost'!$K35&lt;&gt;"",'Income&amp;Cost'!$K35,1))),"-")</f>
        <v>-</v>
      </c>
      <c r="AR35" s="70" t="str">
        <f>IF(AND($L35&gt;0,$M35&gt;0,$N35&gt;0,$O35&gt;0),IFERROR(IF($K35&gt;1,VLOOKUP($T35,'FBE Fees'!$D:$M,9,0)/$M$9*$K35,VLOOKUP($T35,'FBE Fees'!$D:$M,9,0)/$M$9),"check data"),"-")</f>
        <v>-</v>
      </c>
      <c r="AS35" s="70" t="str">
        <f>IF(AND($L35&gt;0,$M35&gt;0,$N35&gt;0,$O35&gt;0),IFERROR(IF($K35&gt;1,VLOOKUP($T35,'FBE Fees'!$D:$M,10,0)/$M$9*$K35,VLOOKUP($T35,'FBE Fees'!$D:$M,10,0)/$M$9),"check data"),"-")</f>
        <v>-</v>
      </c>
    </row>
    <row r="36" ht="19.5" customHeight="1">
      <c r="A36" s="3"/>
      <c r="B36" s="3"/>
      <c r="C36" s="3"/>
      <c r="D36" s="9"/>
      <c r="E36" s="9"/>
      <c r="F36" s="69"/>
      <c r="G36" s="70"/>
      <c r="H36" s="70"/>
      <c r="I36" s="71"/>
      <c r="J36" s="72"/>
      <c r="K36" s="73"/>
      <c r="L36" s="74"/>
      <c r="M36" s="74"/>
      <c r="N36" s="74"/>
      <c r="O36" s="74"/>
      <c r="P36" s="74" t="str">
        <f t="array" ref="P36">IF(AND($L36&gt;0,$M36&gt;0,$N36&gt;0,$O36&gt;0),IFERROR(INDEX(Classes!$O$3:$O$37,MATCH(L36,Classes!$O$3:$O$37,-1)),"check data"),"-")</f>
        <v>-</v>
      </c>
      <c r="Q36" s="74" t="str">
        <f t="array" ref="Q36">IF(AND($L36&gt;0,$M36&gt;0,$N36&gt;0,$O36&gt;0),IFERROR(INDEX(Classes!$I$3:$I$9,MATCH((MAX($M36:$O36)),Classes!$I$3:$I$9,-1)),"check data"),"-")</f>
        <v>-</v>
      </c>
      <c r="R36" s="74" t="str">
        <f t="array" ref="R36">IF(AND($L36&gt;0,$M36&gt;0,$N36&gt;0,$O36&gt;0),IFERROR(INDEX(Classes!$K$3:$K$10,MATCH((MEDIAN($M36:$O36)),Classes!$K$3:$K$10,-1)),"check data"),"-")</f>
        <v>-</v>
      </c>
      <c r="S36" s="74" t="str">
        <f t="array" ref="S36">IF(AND($L36&gt;0,$M36&gt;0,$N36&gt;0,$O36&gt;0),IFERROR(INDEX(Classes!$M$3:$M$11,MATCH(MIN($M36:$O36),Classes!$M$3:$M$11,-1)),"check data"),"-")</f>
        <v>-</v>
      </c>
      <c r="T36" s="74" t="str">
        <f t="shared" si="1"/>
        <v>-</v>
      </c>
      <c r="U36" s="75" t="str">
        <f>IF('Income&amp;Cost'!$J36&lt;&gt;"",$G$8,"-")</f>
        <v>-</v>
      </c>
      <c r="V36" s="76" t="str">
        <f>IF('Income&amp;Cost'!$J36&lt;&gt;"",$G$9,"-")</f>
        <v>-</v>
      </c>
      <c r="W36" s="77" t="str">
        <f>IF('Income&amp;Cost'!$J36&lt;&gt;"",IFERROR(VLOOKUP('Income&amp;Cost'!$J36,GRID!$A:$M,5,0),"seek guidance"),"-")</f>
        <v>-</v>
      </c>
      <c r="X36" s="78" t="str">
        <f>IF('Income&amp;Cost'!$J36&lt;&gt;"",IFERROR(VLOOKUP('Income&amp;Cost'!$J36,GRID!$A:$M,9,0),"seek guidance"),"-")</f>
        <v>-</v>
      </c>
      <c r="Y36" s="73" t="str">
        <f t="shared" si="2"/>
        <v>-</v>
      </c>
      <c r="Z36" s="73" t="str">
        <f t="array" ref="Z36">IF(AND($L36&gt;0,$M36&gt;0,$N36&gt;0,$O36&gt;0),IFERROR(INDEX(Classes!$D$3:$D$11,MATCH('Income&amp;Cost'!$Y36,Classes!$D$3:$D$11,-1)),"check data"),"-")</f>
        <v>-</v>
      </c>
      <c r="AA36" s="78" t="str">
        <f>IF(AND($L36&gt;0,$M36&gt;0,$N36&gt;0,$O36&gt;0),IFERROR(VLOOKUP($Z36,Classes!$D:$E,2,0),"check data"),"-")</f>
        <v>-</v>
      </c>
      <c r="AB36" s="79" t="str">
        <f t="shared" si="3"/>
        <v>-</v>
      </c>
      <c r="AC36" s="80" t="str">
        <f>IF('Income&amp;Cost'!$J36&lt;&gt;"",IFERROR(IF(ISNUMBER(SEARCH("*",$F$11)),VLOOKUP('Income&amp;Cost'!$J36,GRID!$A:$M,13,0),VLOOKUP('Income&amp;Cost'!$J36,GRID!$A:$M,12,0)),"seek guidance"),"-")</f>
        <v>-</v>
      </c>
      <c r="AD36" s="70">
        <f>IF('Income&amp;Cost'!$H36&lt;&gt;"",('Income&amp;Cost'!$H36*IF('Income&amp;Cost'!$I36&lt;&gt;"",1+'Income&amp;Cost'!$I36,1.19))*$M$9,'Income&amp;Cost'!$G36*$M$9)</f>
        <v>0</v>
      </c>
      <c r="AE36" s="70">
        <f>'Income&amp;Cost'!$AD36/(IF('Income&amp;Cost'!$I36&lt;&gt;"",1+'Income&amp;Cost'!$I36,1.19))</f>
        <v>0</v>
      </c>
      <c r="AF36" s="70" t="str">
        <f>IF(AND('Income&amp;Cost'!$AC36&lt;&gt;"-",'Income&amp;Cost'!$AE36&lt;&gt;"-"),'Income&amp;Cost'!$AE36*'Income&amp;Cost'!$AC36,"-")</f>
        <v>-</v>
      </c>
      <c r="AG36" s="70">
        <f>'Income&amp;Cost'!$AD36*(IF('Income&amp;Cost'!$K36&lt;&gt;"",'Income&amp;Cost'!$K36,1))</f>
        <v>0</v>
      </c>
      <c r="AH36" s="70">
        <f>'Income&amp;Cost'!$AG36/$M$9</f>
        <v>0</v>
      </c>
      <c r="AI36" s="70" t="str">
        <f>IF('Income&amp;Cost'!$AF36&lt;&gt;"-",('Income&amp;Cost'!$AF36/$M$9)*(IF('Income&amp;Cost'!$K36&lt;&gt;"",'Income&amp;Cost'!$K36,1)),"-")</f>
        <v>-</v>
      </c>
      <c r="AJ36" s="9" t="str">
        <f>IFERROR((VLOOKUP('Income&amp;Cost'!$T36,'FBE Fees'!$D:$M,8,0)/$M$9)*(IF('Income&amp;Cost'!$K36&lt;&gt;"",'Income&amp;Cost'!$K36,1)),"-")</f>
        <v>-</v>
      </c>
      <c r="AK36" s="79" t="str">
        <f>IF('Income&amp;Cost'!$AB36&lt;&gt;"-",IFERROR(VLOOKUP($G$10,Storage!$E:$F,2,0),Storage!$F$4)/$M$9*'Income&amp;Cost'!$AB36,"-")</f>
        <v>-</v>
      </c>
      <c r="AL36" s="70" t="str">
        <f>IF(OR('Income&amp;Cost'!$AJ36&lt;&gt;"-",'Income&amp;Cost'!$AK36&lt;&gt;"-"),SUM('Income&amp;Cost'!$AJ36,('Income&amp;Cost'!$AK36*$M$10)),"-")</f>
        <v>-</v>
      </c>
      <c r="AM36" s="70" t="str">
        <f>IF(AND('Income&amp;Cost'!$AI36&lt;&gt;"-",'Income&amp;Cost'!$AL36&lt;&gt;"-"),'Income&amp;Cost'!$AI36+'Income&amp;Cost'!$AL36,"-")</f>
        <v>-</v>
      </c>
      <c r="AN36" s="70" t="str">
        <f>IF(AND('Income&amp;Cost'!$AH36&lt;&gt;"-",'Income&amp;Cost'!$AM36&lt;&gt;"-"),'Income&amp;Cost'!$AH36-'Income&amp;Cost'!$AM36,"-")</f>
        <v>-</v>
      </c>
      <c r="AO36" s="80" t="str">
        <f>IF(AND('Income&amp;Cost'!$AH36&lt;&gt;"-",'Income&amp;Cost'!$AN36&lt;&gt;"-"),'Income&amp;Cost'!$AN36/'Income&amp;Cost'!$AH36,"-")</f>
        <v>-</v>
      </c>
      <c r="AP36" s="70" t="str">
        <f>IF(AND('Income&amp;Cost'!$AE36&lt;&gt;"-",'Income&amp;Cost'!$AM36&lt;&gt;"-"),('Income&amp;Cost'!$AE36/$M$9*(IF('Income&amp;Cost'!$K36&lt;&gt;"",'Income&amp;Cost'!$K36,1)))-'Income&amp;Cost'!$AM36,"-")</f>
        <v>-</v>
      </c>
      <c r="AQ36" s="80" t="str">
        <f>IF(AND('Income&amp;Cost'!$AP36&lt;&gt;"-",'Income&amp;Cost'!$AE36&lt;&gt;"-"),'Income&amp;Cost'!$AP36/('Income&amp;Cost'!$AE36/$M$9*(IF('Income&amp;Cost'!$K36&lt;&gt;"",'Income&amp;Cost'!$K36,1))),"-")</f>
        <v>-</v>
      </c>
      <c r="AR36" s="70" t="str">
        <f>IF(AND($L36&gt;0,$M36&gt;0,$N36&gt;0,$O36&gt;0),IFERROR(IF($K36&gt;1,VLOOKUP($T36,'FBE Fees'!$D:$M,9,0)/$M$9*$K36,VLOOKUP($T36,'FBE Fees'!$D:$M,9,0)/$M$9),"check data"),"-")</f>
        <v>-</v>
      </c>
      <c r="AS36" s="70" t="str">
        <f>IF(AND($L36&gt;0,$M36&gt;0,$N36&gt;0,$O36&gt;0),IFERROR(IF($K36&gt;1,VLOOKUP($T36,'FBE Fees'!$D:$M,10,0)/$M$9*$K36,VLOOKUP($T36,'FBE Fees'!$D:$M,10,0)/$M$9),"check data"),"-")</f>
        <v>-</v>
      </c>
    </row>
    <row r="37" ht="19.5" customHeight="1">
      <c r="A37" s="3"/>
      <c r="B37" s="3"/>
      <c r="C37" s="3"/>
      <c r="D37" s="9"/>
      <c r="E37" s="9"/>
      <c r="F37" s="69"/>
      <c r="G37" s="70"/>
      <c r="H37" s="70"/>
      <c r="I37" s="71"/>
      <c r="J37" s="72"/>
      <c r="K37" s="73"/>
      <c r="L37" s="74"/>
      <c r="M37" s="74"/>
      <c r="N37" s="74"/>
      <c r="O37" s="74"/>
      <c r="P37" s="74" t="str">
        <f t="array" ref="P37">IF(AND($L37&gt;0,$M37&gt;0,$N37&gt;0,$O37&gt;0),IFERROR(INDEX(Classes!$O$3:$O$37,MATCH(L37,Classes!$O$3:$O$37,-1)),"check data"),"-")</f>
        <v>-</v>
      </c>
      <c r="Q37" s="74" t="str">
        <f t="array" ref="Q37">IF(AND($L37&gt;0,$M37&gt;0,$N37&gt;0,$O37&gt;0),IFERROR(INDEX(Classes!$I$3:$I$9,MATCH((MAX($M37:$O37)),Classes!$I$3:$I$9,-1)),"check data"),"-")</f>
        <v>-</v>
      </c>
      <c r="R37" s="74" t="str">
        <f t="array" ref="R37">IF(AND($L37&gt;0,$M37&gt;0,$N37&gt;0,$O37&gt;0),IFERROR(INDEX(Classes!$K$3:$K$10,MATCH((MEDIAN($M37:$O37)),Classes!$K$3:$K$10,-1)),"check data"),"-")</f>
        <v>-</v>
      </c>
      <c r="S37" s="74" t="str">
        <f t="array" ref="S37">IF(AND($L37&gt;0,$M37&gt;0,$N37&gt;0,$O37&gt;0),IFERROR(INDEX(Classes!$M$3:$M$11,MATCH(MIN($M37:$O37),Classes!$M$3:$M$11,-1)),"check data"),"-")</f>
        <v>-</v>
      </c>
      <c r="T37" s="74" t="str">
        <f t="shared" si="1"/>
        <v>-</v>
      </c>
      <c r="U37" s="75" t="str">
        <f>IF('Income&amp;Cost'!$J37&lt;&gt;"",$G$8,"-")</f>
        <v>-</v>
      </c>
      <c r="V37" s="76" t="str">
        <f>IF('Income&amp;Cost'!$J37&lt;&gt;"",$G$9,"-")</f>
        <v>-</v>
      </c>
      <c r="W37" s="77" t="str">
        <f>IF('Income&amp;Cost'!$J37&lt;&gt;"",IFERROR(VLOOKUP('Income&amp;Cost'!$J37,GRID!$A:$M,5,0),"seek guidance"),"-")</f>
        <v>-</v>
      </c>
      <c r="X37" s="78" t="str">
        <f>IF('Income&amp;Cost'!$J37&lt;&gt;"",IFERROR(VLOOKUP('Income&amp;Cost'!$J37,GRID!$A:$M,9,0),"seek guidance"),"-")</f>
        <v>-</v>
      </c>
      <c r="Y37" s="73" t="str">
        <f t="shared" si="2"/>
        <v>-</v>
      </c>
      <c r="Z37" s="73" t="str">
        <f t="array" ref="Z37">IF(AND($L37&gt;0,$M37&gt;0,$N37&gt;0,$O37&gt;0),IFERROR(INDEX(Classes!$D$3:$D$11,MATCH('Income&amp;Cost'!$Y37,Classes!$D$3:$D$11,-1)),"check data"),"-")</f>
        <v>-</v>
      </c>
      <c r="AA37" s="78" t="str">
        <f>IF(AND($L37&gt;0,$M37&gt;0,$N37&gt;0,$O37&gt;0),IFERROR(VLOOKUP($Z37,Classes!$D:$E,2,0),"check data"),"-")</f>
        <v>-</v>
      </c>
      <c r="AB37" s="79" t="str">
        <f t="shared" si="3"/>
        <v>-</v>
      </c>
      <c r="AC37" s="80" t="str">
        <f>IF('Income&amp;Cost'!$J37&lt;&gt;"",IFERROR(IF(ISNUMBER(SEARCH("*",$F$11)),VLOOKUP('Income&amp;Cost'!$J37,GRID!$A:$M,13,0),VLOOKUP('Income&amp;Cost'!$J37,GRID!$A:$M,12,0)),"seek guidance"),"-")</f>
        <v>-</v>
      </c>
      <c r="AD37" s="70">
        <f>IF('Income&amp;Cost'!$H37&lt;&gt;"",('Income&amp;Cost'!$H37*IF('Income&amp;Cost'!$I37&lt;&gt;"",1+'Income&amp;Cost'!$I37,1.19))*$M$9,'Income&amp;Cost'!$G37*$M$9)</f>
        <v>0</v>
      </c>
      <c r="AE37" s="70">
        <f>'Income&amp;Cost'!$AD37/(IF('Income&amp;Cost'!$I37&lt;&gt;"",1+'Income&amp;Cost'!$I37,1.19))</f>
        <v>0</v>
      </c>
      <c r="AF37" s="70" t="str">
        <f>IF(AND('Income&amp;Cost'!$AC37&lt;&gt;"-",'Income&amp;Cost'!$AE37&lt;&gt;"-"),'Income&amp;Cost'!$AE37*'Income&amp;Cost'!$AC37,"-")</f>
        <v>-</v>
      </c>
      <c r="AG37" s="70">
        <f>'Income&amp;Cost'!$AD37*(IF('Income&amp;Cost'!$K37&lt;&gt;"",'Income&amp;Cost'!$K37,1))</f>
        <v>0</v>
      </c>
      <c r="AH37" s="70">
        <f>'Income&amp;Cost'!$AG37/$M$9</f>
        <v>0</v>
      </c>
      <c r="AI37" s="70" t="str">
        <f>IF('Income&amp;Cost'!$AF37&lt;&gt;"-",('Income&amp;Cost'!$AF37/$M$9)*(IF('Income&amp;Cost'!$K37&lt;&gt;"",'Income&amp;Cost'!$K37,1)),"-")</f>
        <v>-</v>
      </c>
      <c r="AJ37" s="9" t="str">
        <f>IFERROR((VLOOKUP('Income&amp;Cost'!$T37,'FBE Fees'!$D:$M,8,0)/$M$9)*(IF('Income&amp;Cost'!$K37&lt;&gt;"",'Income&amp;Cost'!$K37,1)),"-")</f>
        <v>-</v>
      </c>
      <c r="AK37" s="79" t="str">
        <f>IF('Income&amp;Cost'!$AB37&lt;&gt;"-",IFERROR(VLOOKUP($G$10,Storage!$E:$F,2,0),Storage!$F$4)/$M$9*'Income&amp;Cost'!$AB37,"-")</f>
        <v>-</v>
      </c>
      <c r="AL37" s="70" t="str">
        <f>IF(OR('Income&amp;Cost'!$AJ37&lt;&gt;"-",'Income&amp;Cost'!$AK37&lt;&gt;"-"),SUM('Income&amp;Cost'!$AJ37,('Income&amp;Cost'!$AK37*$M$10)),"-")</f>
        <v>-</v>
      </c>
      <c r="AM37" s="70" t="str">
        <f>IF(AND('Income&amp;Cost'!$AI37&lt;&gt;"-",'Income&amp;Cost'!$AL37&lt;&gt;"-"),'Income&amp;Cost'!$AI37+'Income&amp;Cost'!$AL37,"-")</f>
        <v>-</v>
      </c>
      <c r="AN37" s="70" t="str">
        <f>IF(AND('Income&amp;Cost'!$AH37&lt;&gt;"-",'Income&amp;Cost'!$AM37&lt;&gt;"-"),'Income&amp;Cost'!$AH37-'Income&amp;Cost'!$AM37,"-")</f>
        <v>-</v>
      </c>
      <c r="AO37" s="80" t="str">
        <f>IF(AND('Income&amp;Cost'!$AH37&lt;&gt;"-",'Income&amp;Cost'!$AN37&lt;&gt;"-"),'Income&amp;Cost'!$AN37/'Income&amp;Cost'!$AH37,"-")</f>
        <v>-</v>
      </c>
      <c r="AP37" s="70" t="str">
        <f>IF(AND('Income&amp;Cost'!$AE37&lt;&gt;"-",'Income&amp;Cost'!$AM37&lt;&gt;"-"),('Income&amp;Cost'!$AE37/$M$9*(IF('Income&amp;Cost'!$K37&lt;&gt;"",'Income&amp;Cost'!$K37,1)))-'Income&amp;Cost'!$AM37,"-")</f>
        <v>-</v>
      </c>
      <c r="AQ37" s="80" t="str">
        <f>IF(AND('Income&amp;Cost'!$AP37&lt;&gt;"-",'Income&amp;Cost'!$AE37&lt;&gt;"-"),'Income&amp;Cost'!$AP37/('Income&amp;Cost'!$AE37/$M$9*(IF('Income&amp;Cost'!$K37&lt;&gt;"",'Income&amp;Cost'!$K37,1))),"-")</f>
        <v>-</v>
      </c>
      <c r="AR37" s="70" t="str">
        <f>IF(AND($L37&gt;0,$M37&gt;0,$N37&gt;0,$O37&gt;0),IFERROR(IF($K37&gt;1,VLOOKUP($T37,'FBE Fees'!$D:$M,9,0)/$M$9*$K37,VLOOKUP($T37,'FBE Fees'!$D:$M,9,0)/$M$9),"check data"),"-")</f>
        <v>-</v>
      </c>
      <c r="AS37" s="70" t="str">
        <f>IF(AND($L37&gt;0,$M37&gt;0,$N37&gt;0,$O37&gt;0),IFERROR(IF($K37&gt;1,VLOOKUP($T37,'FBE Fees'!$D:$M,10,0)/$M$9*$K37,VLOOKUP($T37,'FBE Fees'!$D:$M,10,0)/$M$9),"check data"),"-")</f>
        <v>-</v>
      </c>
    </row>
    <row r="38" ht="19.5" customHeight="1">
      <c r="A38" s="3"/>
      <c r="B38" s="3"/>
      <c r="C38" s="3"/>
      <c r="D38" s="9"/>
      <c r="E38" s="9"/>
      <c r="F38" s="69"/>
      <c r="G38" s="70"/>
      <c r="H38" s="70"/>
      <c r="I38" s="71"/>
      <c r="J38" s="72"/>
      <c r="K38" s="73"/>
      <c r="L38" s="74"/>
      <c r="M38" s="74"/>
      <c r="N38" s="74"/>
      <c r="O38" s="74"/>
      <c r="P38" s="74" t="str">
        <f t="array" ref="P38">IF(AND($L38&gt;0,$M38&gt;0,$N38&gt;0,$O38&gt;0),IFERROR(INDEX(Classes!$O$3:$O$37,MATCH(L38,Classes!$O$3:$O$37,-1)),"check data"),"-")</f>
        <v>-</v>
      </c>
      <c r="Q38" s="74" t="str">
        <f t="array" ref="Q38">IF(AND($L38&gt;0,$M38&gt;0,$N38&gt;0,$O38&gt;0),IFERROR(INDEX(Classes!$I$3:$I$9,MATCH((MAX($M38:$O38)),Classes!$I$3:$I$9,-1)),"check data"),"-")</f>
        <v>-</v>
      </c>
      <c r="R38" s="74" t="str">
        <f t="array" ref="R38">IF(AND($L38&gt;0,$M38&gt;0,$N38&gt;0,$O38&gt;0),IFERROR(INDEX(Classes!$K$3:$K$10,MATCH((MEDIAN($M38:$O38)),Classes!$K$3:$K$10,-1)),"check data"),"-")</f>
        <v>-</v>
      </c>
      <c r="S38" s="74" t="str">
        <f t="array" ref="S38">IF(AND($L38&gt;0,$M38&gt;0,$N38&gt;0,$O38&gt;0),IFERROR(INDEX(Classes!$M$3:$M$11,MATCH(MIN($M38:$O38),Classes!$M$3:$M$11,-1)),"check data"),"-")</f>
        <v>-</v>
      </c>
      <c r="T38" s="74" t="str">
        <f t="shared" si="1"/>
        <v>-</v>
      </c>
      <c r="U38" s="75" t="str">
        <f>IF('Income&amp;Cost'!$J38&lt;&gt;"",$G$8,"-")</f>
        <v>-</v>
      </c>
      <c r="V38" s="76" t="str">
        <f>IF('Income&amp;Cost'!$J38&lt;&gt;"",$G$9,"-")</f>
        <v>-</v>
      </c>
      <c r="W38" s="77" t="str">
        <f>IF('Income&amp;Cost'!$J38&lt;&gt;"",IFERROR(VLOOKUP('Income&amp;Cost'!$J38,GRID!$A:$M,5,0),"seek guidance"),"-")</f>
        <v>-</v>
      </c>
      <c r="X38" s="78" t="str">
        <f>IF('Income&amp;Cost'!$J38&lt;&gt;"",IFERROR(VLOOKUP('Income&amp;Cost'!$J38,GRID!$A:$M,9,0),"seek guidance"),"-")</f>
        <v>-</v>
      </c>
      <c r="Y38" s="73" t="str">
        <f t="shared" si="2"/>
        <v>-</v>
      </c>
      <c r="Z38" s="73" t="str">
        <f t="array" ref="Z38">IF(AND($L38&gt;0,$M38&gt;0,$N38&gt;0,$O38&gt;0),IFERROR(INDEX(Classes!$D$3:$D$11,MATCH('Income&amp;Cost'!$Y38,Classes!$D$3:$D$11,-1)),"check data"),"-")</f>
        <v>-</v>
      </c>
      <c r="AA38" s="78" t="str">
        <f>IF(AND($L38&gt;0,$M38&gt;0,$N38&gt;0,$O38&gt;0),IFERROR(VLOOKUP($Z38,Classes!$D:$E,2,0),"check data"),"-")</f>
        <v>-</v>
      </c>
      <c r="AB38" s="79" t="str">
        <f t="shared" si="3"/>
        <v>-</v>
      </c>
      <c r="AC38" s="80" t="str">
        <f>IF('Income&amp;Cost'!$J38&lt;&gt;"",IFERROR(IF(ISNUMBER(SEARCH("*",$F$11)),VLOOKUP('Income&amp;Cost'!$J38,GRID!$A:$M,13,0),VLOOKUP('Income&amp;Cost'!$J38,GRID!$A:$M,12,0)),"seek guidance"),"-")</f>
        <v>-</v>
      </c>
      <c r="AD38" s="70">
        <f>IF('Income&amp;Cost'!$H38&lt;&gt;"",('Income&amp;Cost'!$H38*IF('Income&amp;Cost'!$I38&lt;&gt;"",1+'Income&amp;Cost'!$I38,1.19))*$M$9,'Income&amp;Cost'!$G38*$M$9)</f>
        <v>0</v>
      </c>
      <c r="AE38" s="70">
        <f>'Income&amp;Cost'!$AD38/(IF('Income&amp;Cost'!$I38&lt;&gt;"",1+'Income&amp;Cost'!$I38,1.19))</f>
        <v>0</v>
      </c>
      <c r="AF38" s="70" t="str">
        <f>IF(AND('Income&amp;Cost'!$AC38&lt;&gt;"-",'Income&amp;Cost'!$AE38&lt;&gt;"-"),'Income&amp;Cost'!$AE38*'Income&amp;Cost'!$AC38,"-")</f>
        <v>-</v>
      </c>
      <c r="AG38" s="70">
        <f>'Income&amp;Cost'!$AD38*(IF('Income&amp;Cost'!$K38&lt;&gt;"",'Income&amp;Cost'!$K38,1))</f>
        <v>0</v>
      </c>
      <c r="AH38" s="70">
        <f>'Income&amp;Cost'!$AG38/$M$9</f>
        <v>0</v>
      </c>
      <c r="AI38" s="70" t="str">
        <f>IF('Income&amp;Cost'!$AF38&lt;&gt;"-",('Income&amp;Cost'!$AF38/$M$9)*(IF('Income&amp;Cost'!$K38&lt;&gt;"",'Income&amp;Cost'!$K38,1)),"-")</f>
        <v>-</v>
      </c>
      <c r="AJ38" s="9" t="str">
        <f>IFERROR((VLOOKUP('Income&amp;Cost'!$T38,'FBE Fees'!$D:$M,8,0)/$M$9)*(IF('Income&amp;Cost'!$K38&lt;&gt;"",'Income&amp;Cost'!$K38,1)),"-")</f>
        <v>-</v>
      </c>
      <c r="AK38" s="79" t="str">
        <f>IF('Income&amp;Cost'!$AB38&lt;&gt;"-",IFERROR(VLOOKUP($G$10,Storage!$E:$F,2,0),Storage!$F$4)/$M$9*'Income&amp;Cost'!$AB38,"-")</f>
        <v>-</v>
      </c>
      <c r="AL38" s="70" t="str">
        <f>IF(OR('Income&amp;Cost'!$AJ38&lt;&gt;"-",'Income&amp;Cost'!$AK38&lt;&gt;"-"),SUM('Income&amp;Cost'!$AJ38,('Income&amp;Cost'!$AK38*$M$10)),"-")</f>
        <v>-</v>
      </c>
      <c r="AM38" s="70" t="str">
        <f>IF(AND('Income&amp;Cost'!$AI38&lt;&gt;"-",'Income&amp;Cost'!$AL38&lt;&gt;"-"),'Income&amp;Cost'!$AI38+'Income&amp;Cost'!$AL38,"-")</f>
        <v>-</v>
      </c>
      <c r="AN38" s="70" t="str">
        <f>IF(AND('Income&amp;Cost'!$AH38&lt;&gt;"-",'Income&amp;Cost'!$AM38&lt;&gt;"-"),'Income&amp;Cost'!$AH38-'Income&amp;Cost'!$AM38,"-")</f>
        <v>-</v>
      </c>
      <c r="AO38" s="80" t="str">
        <f>IF(AND('Income&amp;Cost'!$AH38&lt;&gt;"-",'Income&amp;Cost'!$AN38&lt;&gt;"-"),'Income&amp;Cost'!$AN38/'Income&amp;Cost'!$AH38,"-")</f>
        <v>-</v>
      </c>
      <c r="AP38" s="70" t="str">
        <f>IF(AND('Income&amp;Cost'!$AE38&lt;&gt;"-",'Income&amp;Cost'!$AM38&lt;&gt;"-"),('Income&amp;Cost'!$AE38/$M$9*(IF('Income&amp;Cost'!$K38&lt;&gt;"",'Income&amp;Cost'!$K38,1)))-'Income&amp;Cost'!$AM38,"-")</f>
        <v>-</v>
      </c>
      <c r="AQ38" s="80" t="str">
        <f>IF(AND('Income&amp;Cost'!$AP38&lt;&gt;"-",'Income&amp;Cost'!$AE38&lt;&gt;"-"),'Income&amp;Cost'!$AP38/('Income&amp;Cost'!$AE38/$M$9*(IF('Income&amp;Cost'!$K38&lt;&gt;"",'Income&amp;Cost'!$K38,1))),"-")</f>
        <v>-</v>
      </c>
      <c r="AR38" s="70" t="str">
        <f>IF(AND($L38&gt;0,$M38&gt;0,$N38&gt;0,$O38&gt;0),IFERROR(IF($K38&gt;1,VLOOKUP($T38,'FBE Fees'!$D:$M,9,0)/$M$9*$K38,VLOOKUP($T38,'FBE Fees'!$D:$M,9,0)/$M$9),"check data"),"-")</f>
        <v>-</v>
      </c>
      <c r="AS38" s="70" t="str">
        <f>IF(AND($L38&gt;0,$M38&gt;0,$N38&gt;0,$O38&gt;0),IFERROR(IF($K38&gt;1,VLOOKUP($T38,'FBE Fees'!$D:$M,10,0)/$M$9*$K38,VLOOKUP($T38,'FBE Fees'!$D:$M,10,0)/$M$9),"check data"),"-")</f>
        <v>-</v>
      </c>
    </row>
    <row r="39" ht="19.5" customHeight="1">
      <c r="A39" s="3"/>
      <c r="B39" s="3"/>
      <c r="C39" s="3"/>
      <c r="D39" s="9"/>
      <c r="E39" s="9"/>
      <c r="F39" s="69"/>
      <c r="G39" s="70"/>
      <c r="H39" s="70"/>
      <c r="I39" s="71"/>
      <c r="J39" s="72"/>
      <c r="K39" s="73"/>
      <c r="L39" s="74"/>
      <c r="M39" s="74"/>
      <c r="N39" s="74"/>
      <c r="O39" s="74"/>
      <c r="P39" s="74" t="str">
        <f t="array" ref="P39">IF(AND($L39&gt;0,$M39&gt;0,$N39&gt;0,$O39&gt;0),IFERROR(INDEX(Classes!$O$3:$O$37,MATCH(L39,Classes!$O$3:$O$37,-1)),"check data"),"-")</f>
        <v>-</v>
      </c>
      <c r="Q39" s="74" t="str">
        <f t="array" ref="Q39">IF(AND($L39&gt;0,$M39&gt;0,$N39&gt;0,$O39&gt;0),IFERROR(INDEX(Classes!$I$3:$I$9,MATCH((MAX($M39:$O39)),Classes!$I$3:$I$9,-1)),"check data"),"-")</f>
        <v>-</v>
      </c>
      <c r="R39" s="74" t="str">
        <f t="array" ref="R39">IF(AND($L39&gt;0,$M39&gt;0,$N39&gt;0,$O39&gt;0),IFERROR(INDEX(Classes!$K$3:$K$10,MATCH((MEDIAN($M39:$O39)),Classes!$K$3:$K$10,-1)),"check data"),"-")</f>
        <v>-</v>
      </c>
      <c r="S39" s="74" t="str">
        <f t="array" ref="S39">IF(AND($L39&gt;0,$M39&gt;0,$N39&gt;0,$O39&gt;0),IFERROR(INDEX(Classes!$M$3:$M$11,MATCH(MIN($M39:$O39),Classes!$M$3:$M$11,-1)),"check data"),"-")</f>
        <v>-</v>
      </c>
      <c r="T39" s="74" t="str">
        <f t="shared" si="1"/>
        <v>-</v>
      </c>
      <c r="U39" s="75" t="str">
        <f>IF('Income&amp;Cost'!$J39&lt;&gt;"",$G$8,"-")</f>
        <v>-</v>
      </c>
      <c r="V39" s="76" t="str">
        <f>IF('Income&amp;Cost'!$J39&lt;&gt;"",$G$9,"-")</f>
        <v>-</v>
      </c>
      <c r="W39" s="77" t="str">
        <f>IF('Income&amp;Cost'!$J39&lt;&gt;"",IFERROR(VLOOKUP('Income&amp;Cost'!$J39,GRID!$A:$M,5,0),"seek guidance"),"-")</f>
        <v>-</v>
      </c>
      <c r="X39" s="78" t="str">
        <f>IF('Income&amp;Cost'!$J39&lt;&gt;"",IFERROR(VLOOKUP('Income&amp;Cost'!$J39,GRID!$A:$M,9,0),"seek guidance"),"-")</f>
        <v>-</v>
      </c>
      <c r="Y39" s="73" t="str">
        <f t="shared" si="2"/>
        <v>-</v>
      </c>
      <c r="Z39" s="73" t="str">
        <f t="array" ref="Z39">IF(AND($L39&gt;0,$M39&gt;0,$N39&gt;0,$O39&gt;0),IFERROR(INDEX(Classes!$D$3:$D$11,MATCH('Income&amp;Cost'!$Y39,Classes!$D$3:$D$11,-1)),"check data"),"-")</f>
        <v>-</v>
      </c>
      <c r="AA39" s="78" t="str">
        <f>IF(AND($L39&gt;0,$M39&gt;0,$N39&gt;0,$O39&gt;0),IFERROR(VLOOKUP($Z39,Classes!$D:$E,2,0),"check data"),"-")</f>
        <v>-</v>
      </c>
      <c r="AB39" s="79" t="str">
        <f t="shared" si="3"/>
        <v>-</v>
      </c>
      <c r="AC39" s="80" t="str">
        <f>IF('Income&amp;Cost'!$J39&lt;&gt;"",IFERROR(IF(ISNUMBER(SEARCH("*",$F$11)),VLOOKUP('Income&amp;Cost'!$J39,GRID!$A:$M,13,0),VLOOKUP('Income&amp;Cost'!$J39,GRID!$A:$M,12,0)),"seek guidance"),"-")</f>
        <v>-</v>
      </c>
      <c r="AD39" s="70">
        <f>IF('Income&amp;Cost'!$H39&lt;&gt;"",('Income&amp;Cost'!$H39*IF('Income&amp;Cost'!$I39&lt;&gt;"",1+'Income&amp;Cost'!$I39,1.19))*$M$9,'Income&amp;Cost'!$G39*$M$9)</f>
        <v>0</v>
      </c>
      <c r="AE39" s="70">
        <f>'Income&amp;Cost'!$AD39/(IF('Income&amp;Cost'!$I39&lt;&gt;"",1+'Income&amp;Cost'!$I39,1.19))</f>
        <v>0</v>
      </c>
      <c r="AF39" s="70" t="str">
        <f>IF(AND('Income&amp;Cost'!$AC39&lt;&gt;"-",'Income&amp;Cost'!$AE39&lt;&gt;"-"),'Income&amp;Cost'!$AE39*'Income&amp;Cost'!$AC39,"-")</f>
        <v>-</v>
      </c>
      <c r="AG39" s="70">
        <f>'Income&amp;Cost'!$AD39*(IF('Income&amp;Cost'!$K39&lt;&gt;"",'Income&amp;Cost'!$K39,1))</f>
        <v>0</v>
      </c>
      <c r="AH39" s="70">
        <f>'Income&amp;Cost'!$AG39/$M$9</f>
        <v>0</v>
      </c>
      <c r="AI39" s="70" t="str">
        <f>IF('Income&amp;Cost'!$AF39&lt;&gt;"-",('Income&amp;Cost'!$AF39/$M$9)*(IF('Income&amp;Cost'!$K39&lt;&gt;"",'Income&amp;Cost'!$K39,1)),"-")</f>
        <v>-</v>
      </c>
      <c r="AJ39" s="9" t="str">
        <f>IFERROR((VLOOKUP('Income&amp;Cost'!$T39,'FBE Fees'!$D:$M,8,0)/$M$9)*(IF('Income&amp;Cost'!$K39&lt;&gt;"",'Income&amp;Cost'!$K39,1)),"-")</f>
        <v>-</v>
      </c>
      <c r="AK39" s="79" t="str">
        <f>IF('Income&amp;Cost'!$AB39&lt;&gt;"-",IFERROR(VLOOKUP($G$10,Storage!$E:$F,2,0),Storage!$F$4)/$M$9*'Income&amp;Cost'!$AB39,"-")</f>
        <v>-</v>
      </c>
      <c r="AL39" s="70" t="str">
        <f>IF(OR('Income&amp;Cost'!$AJ39&lt;&gt;"-",'Income&amp;Cost'!$AK39&lt;&gt;"-"),SUM('Income&amp;Cost'!$AJ39,('Income&amp;Cost'!$AK39*$M$10)),"-")</f>
        <v>-</v>
      </c>
      <c r="AM39" s="70" t="str">
        <f>IF(AND('Income&amp;Cost'!$AI39&lt;&gt;"-",'Income&amp;Cost'!$AL39&lt;&gt;"-"),'Income&amp;Cost'!$AI39+'Income&amp;Cost'!$AL39,"-")</f>
        <v>-</v>
      </c>
      <c r="AN39" s="70" t="str">
        <f>IF(AND('Income&amp;Cost'!$AH39&lt;&gt;"-",'Income&amp;Cost'!$AM39&lt;&gt;"-"),'Income&amp;Cost'!$AH39-'Income&amp;Cost'!$AM39,"-")</f>
        <v>-</v>
      </c>
      <c r="AO39" s="80" t="str">
        <f>IF(AND('Income&amp;Cost'!$AH39&lt;&gt;"-",'Income&amp;Cost'!$AN39&lt;&gt;"-"),'Income&amp;Cost'!$AN39/'Income&amp;Cost'!$AH39,"-")</f>
        <v>-</v>
      </c>
      <c r="AP39" s="70" t="str">
        <f>IF(AND('Income&amp;Cost'!$AE39&lt;&gt;"-",'Income&amp;Cost'!$AM39&lt;&gt;"-"),('Income&amp;Cost'!$AE39/$M$9*(IF('Income&amp;Cost'!$K39&lt;&gt;"",'Income&amp;Cost'!$K39,1)))-'Income&amp;Cost'!$AM39,"-")</f>
        <v>-</v>
      </c>
      <c r="AQ39" s="80" t="str">
        <f>IF(AND('Income&amp;Cost'!$AP39&lt;&gt;"-",'Income&amp;Cost'!$AE39&lt;&gt;"-"),'Income&amp;Cost'!$AP39/('Income&amp;Cost'!$AE39/$M$9*(IF('Income&amp;Cost'!$K39&lt;&gt;"",'Income&amp;Cost'!$K39,1))),"-")</f>
        <v>-</v>
      </c>
      <c r="AR39" s="70" t="str">
        <f>IF(AND($L39&gt;0,$M39&gt;0,$N39&gt;0,$O39&gt;0),IFERROR(IF($K39&gt;1,VLOOKUP($T39,'FBE Fees'!$D:$M,9,0)/$M$9*$K39,VLOOKUP($T39,'FBE Fees'!$D:$M,9,0)/$M$9),"check data"),"-")</f>
        <v>-</v>
      </c>
      <c r="AS39" s="70" t="str">
        <f>IF(AND($L39&gt;0,$M39&gt;0,$N39&gt;0,$O39&gt;0),IFERROR(IF($K39&gt;1,VLOOKUP($T39,'FBE Fees'!$D:$M,10,0)/$M$9*$K39,VLOOKUP($T39,'FBE Fees'!$D:$M,10,0)/$M$9),"check data"),"-")</f>
        <v>-</v>
      </c>
    </row>
    <row r="40" ht="19.5" customHeight="1">
      <c r="A40" s="3"/>
      <c r="B40" s="3"/>
      <c r="C40" s="3"/>
      <c r="D40" s="9"/>
      <c r="E40" s="9"/>
      <c r="F40" s="69"/>
      <c r="G40" s="70"/>
      <c r="H40" s="70"/>
      <c r="I40" s="71"/>
      <c r="J40" s="72"/>
      <c r="K40" s="73"/>
      <c r="L40" s="74"/>
      <c r="M40" s="74"/>
      <c r="N40" s="74"/>
      <c r="O40" s="74"/>
      <c r="P40" s="74" t="str">
        <f t="array" ref="P40">IF(AND($L40&gt;0,$M40&gt;0,$N40&gt;0,$O40&gt;0),IFERROR(INDEX(Classes!$O$3:$O$37,MATCH(L40,Classes!$O$3:$O$37,-1)),"check data"),"-")</f>
        <v>-</v>
      </c>
      <c r="Q40" s="74" t="str">
        <f t="array" ref="Q40">IF(AND($L40&gt;0,$M40&gt;0,$N40&gt;0,$O40&gt;0),IFERROR(INDEX(Classes!$I$3:$I$9,MATCH((MAX($M40:$O40)),Classes!$I$3:$I$9,-1)),"check data"),"-")</f>
        <v>-</v>
      </c>
      <c r="R40" s="74" t="str">
        <f t="array" ref="R40">IF(AND($L40&gt;0,$M40&gt;0,$N40&gt;0,$O40&gt;0),IFERROR(INDEX(Classes!$K$3:$K$10,MATCH((MEDIAN($M40:$O40)),Classes!$K$3:$K$10,-1)),"check data"),"-")</f>
        <v>-</v>
      </c>
      <c r="S40" s="74" t="str">
        <f t="array" ref="S40">IF(AND($L40&gt;0,$M40&gt;0,$N40&gt;0,$O40&gt;0),IFERROR(INDEX(Classes!$M$3:$M$11,MATCH(MIN($M40:$O40),Classes!$M$3:$M$11,-1)),"check data"),"-")</f>
        <v>-</v>
      </c>
      <c r="T40" s="74" t="str">
        <f t="shared" si="1"/>
        <v>-</v>
      </c>
      <c r="U40" s="75" t="str">
        <f>IF('Income&amp;Cost'!$J40&lt;&gt;"",$G$8,"-")</f>
        <v>-</v>
      </c>
      <c r="V40" s="76" t="str">
        <f>IF('Income&amp;Cost'!$J40&lt;&gt;"",$G$9,"-")</f>
        <v>-</v>
      </c>
      <c r="W40" s="77" t="str">
        <f>IF('Income&amp;Cost'!$J40&lt;&gt;"",IFERROR(VLOOKUP('Income&amp;Cost'!$J40,GRID!$A:$M,5,0),"seek guidance"),"-")</f>
        <v>-</v>
      </c>
      <c r="X40" s="78" t="str">
        <f>IF('Income&amp;Cost'!$J40&lt;&gt;"",IFERROR(VLOOKUP('Income&amp;Cost'!$J40,GRID!$A:$M,9,0),"seek guidance"),"-")</f>
        <v>-</v>
      </c>
      <c r="Y40" s="73" t="str">
        <f t="shared" si="2"/>
        <v>-</v>
      </c>
      <c r="Z40" s="73" t="str">
        <f t="array" ref="Z40">IF(AND($L40&gt;0,$M40&gt;0,$N40&gt;0,$O40&gt;0),IFERROR(INDEX(Classes!$D$3:$D$11,MATCH('Income&amp;Cost'!$Y40,Classes!$D$3:$D$11,-1)),"check data"),"-")</f>
        <v>-</v>
      </c>
      <c r="AA40" s="78" t="str">
        <f>IF(AND($L40&gt;0,$M40&gt;0,$N40&gt;0,$O40&gt;0),IFERROR(VLOOKUP($Z40,Classes!$D:$E,2,0),"check data"),"-")</f>
        <v>-</v>
      </c>
      <c r="AB40" s="79" t="str">
        <f t="shared" si="3"/>
        <v>-</v>
      </c>
      <c r="AC40" s="80" t="str">
        <f>IF('Income&amp;Cost'!$J40&lt;&gt;"",IFERROR(IF(ISNUMBER(SEARCH("*",$F$11)),VLOOKUP('Income&amp;Cost'!$J40,GRID!$A:$M,13,0),VLOOKUP('Income&amp;Cost'!$J40,GRID!$A:$M,12,0)),"seek guidance"),"-")</f>
        <v>-</v>
      </c>
      <c r="AD40" s="70">
        <f>IF('Income&amp;Cost'!$H40&lt;&gt;"",('Income&amp;Cost'!$H40*IF('Income&amp;Cost'!$I40&lt;&gt;"",1+'Income&amp;Cost'!$I40,1.19))*$M$9,'Income&amp;Cost'!$G40*$M$9)</f>
        <v>0</v>
      </c>
      <c r="AE40" s="70">
        <f>'Income&amp;Cost'!$AD40/(IF('Income&amp;Cost'!$I40&lt;&gt;"",1+'Income&amp;Cost'!$I40,1.19))</f>
        <v>0</v>
      </c>
      <c r="AF40" s="70" t="str">
        <f>IF(AND('Income&amp;Cost'!$AC40&lt;&gt;"-",'Income&amp;Cost'!$AE40&lt;&gt;"-"),'Income&amp;Cost'!$AE40*'Income&amp;Cost'!$AC40,"-")</f>
        <v>-</v>
      </c>
      <c r="AG40" s="70">
        <f>'Income&amp;Cost'!$AD40*(IF('Income&amp;Cost'!$K40&lt;&gt;"",'Income&amp;Cost'!$K40,1))</f>
        <v>0</v>
      </c>
      <c r="AH40" s="70">
        <f>'Income&amp;Cost'!$AG40/$M$9</f>
        <v>0</v>
      </c>
      <c r="AI40" s="70" t="str">
        <f>IF('Income&amp;Cost'!$AF40&lt;&gt;"-",('Income&amp;Cost'!$AF40/$M$9)*(IF('Income&amp;Cost'!$K40&lt;&gt;"",'Income&amp;Cost'!$K40,1)),"-")</f>
        <v>-</v>
      </c>
      <c r="AJ40" s="9" t="str">
        <f>IFERROR((VLOOKUP('Income&amp;Cost'!$T40,'FBE Fees'!$D:$M,8,0)/$M$9)*(IF('Income&amp;Cost'!$K40&lt;&gt;"",'Income&amp;Cost'!$K40,1)),"-")</f>
        <v>-</v>
      </c>
      <c r="AK40" s="79" t="str">
        <f>IF('Income&amp;Cost'!$AB40&lt;&gt;"-",IFERROR(VLOOKUP($G$10,Storage!$E:$F,2,0),Storage!$F$4)/$M$9*'Income&amp;Cost'!$AB40,"-")</f>
        <v>-</v>
      </c>
      <c r="AL40" s="70" t="str">
        <f>IF(OR('Income&amp;Cost'!$AJ40&lt;&gt;"-",'Income&amp;Cost'!$AK40&lt;&gt;"-"),SUM('Income&amp;Cost'!$AJ40,('Income&amp;Cost'!$AK40*$M$10)),"-")</f>
        <v>-</v>
      </c>
      <c r="AM40" s="70" t="str">
        <f>IF(AND('Income&amp;Cost'!$AI40&lt;&gt;"-",'Income&amp;Cost'!$AL40&lt;&gt;"-"),'Income&amp;Cost'!$AI40+'Income&amp;Cost'!$AL40,"-")</f>
        <v>-</v>
      </c>
      <c r="AN40" s="70" t="str">
        <f>IF(AND('Income&amp;Cost'!$AH40&lt;&gt;"-",'Income&amp;Cost'!$AM40&lt;&gt;"-"),'Income&amp;Cost'!$AH40-'Income&amp;Cost'!$AM40,"-")</f>
        <v>-</v>
      </c>
      <c r="AO40" s="80" t="str">
        <f>IF(AND('Income&amp;Cost'!$AH40&lt;&gt;"-",'Income&amp;Cost'!$AN40&lt;&gt;"-"),'Income&amp;Cost'!$AN40/'Income&amp;Cost'!$AH40,"-")</f>
        <v>-</v>
      </c>
      <c r="AP40" s="70" t="str">
        <f>IF(AND('Income&amp;Cost'!$AE40&lt;&gt;"-",'Income&amp;Cost'!$AM40&lt;&gt;"-"),('Income&amp;Cost'!$AE40/$M$9*(IF('Income&amp;Cost'!$K40&lt;&gt;"",'Income&amp;Cost'!$K40,1)))-'Income&amp;Cost'!$AM40,"-")</f>
        <v>-</v>
      </c>
      <c r="AQ40" s="80" t="str">
        <f>IF(AND('Income&amp;Cost'!$AP40&lt;&gt;"-",'Income&amp;Cost'!$AE40&lt;&gt;"-"),'Income&amp;Cost'!$AP40/('Income&amp;Cost'!$AE40/$M$9*(IF('Income&amp;Cost'!$K40&lt;&gt;"",'Income&amp;Cost'!$K40,1))),"-")</f>
        <v>-</v>
      </c>
      <c r="AR40" s="70" t="str">
        <f>IF(AND($L40&gt;0,$M40&gt;0,$N40&gt;0,$O40&gt;0),IFERROR(IF($K40&gt;1,VLOOKUP($T40,'FBE Fees'!$D:$M,9,0)/$M$9*$K40,VLOOKUP($T40,'FBE Fees'!$D:$M,9,0)/$M$9),"check data"),"-")</f>
        <v>-</v>
      </c>
      <c r="AS40" s="70" t="str">
        <f>IF(AND($L40&gt;0,$M40&gt;0,$N40&gt;0,$O40&gt;0),IFERROR(IF($K40&gt;1,VLOOKUP($T40,'FBE Fees'!$D:$M,10,0)/$M$9*$K40,VLOOKUP($T40,'FBE Fees'!$D:$M,10,0)/$M$9),"check data"),"-")</f>
        <v>-</v>
      </c>
    </row>
    <row r="41" ht="19.5" customHeight="1">
      <c r="A41" s="3"/>
      <c r="B41" s="3"/>
      <c r="C41" s="3"/>
      <c r="D41" s="9"/>
      <c r="E41" s="9"/>
      <c r="F41" s="69"/>
      <c r="G41" s="70"/>
      <c r="H41" s="70"/>
      <c r="I41" s="71"/>
      <c r="J41" s="72"/>
      <c r="K41" s="73"/>
      <c r="L41" s="74"/>
      <c r="M41" s="74"/>
      <c r="N41" s="74"/>
      <c r="O41" s="74"/>
      <c r="P41" s="74" t="str">
        <f t="array" ref="P41">IF(AND($L41&gt;0,$M41&gt;0,$N41&gt;0,$O41&gt;0),IFERROR(INDEX(Classes!$O$3:$O$37,MATCH(L41,Classes!$O$3:$O$37,-1)),"check data"),"-")</f>
        <v>-</v>
      </c>
      <c r="Q41" s="74" t="str">
        <f t="array" ref="Q41">IF(AND($L41&gt;0,$M41&gt;0,$N41&gt;0,$O41&gt;0),IFERROR(INDEX(Classes!$I$3:$I$9,MATCH((MAX($M41:$O41)),Classes!$I$3:$I$9,-1)),"check data"),"-")</f>
        <v>-</v>
      </c>
      <c r="R41" s="74" t="str">
        <f t="array" ref="R41">IF(AND($L41&gt;0,$M41&gt;0,$N41&gt;0,$O41&gt;0),IFERROR(INDEX(Classes!$K$3:$K$10,MATCH((MEDIAN($M41:$O41)),Classes!$K$3:$K$10,-1)),"check data"),"-")</f>
        <v>-</v>
      </c>
      <c r="S41" s="74" t="str">
        <f t="array" ref="S41">IF(AND($L41&gt;0,$M41&gt;0,$N41&gt;0,$O41&gt;0),IFERROR(INDEX(Classes!$M$3:$M$11,MATCH(MIN($M41:$O41),Classes!$M$3:$M$11,-1)),"check data"),"-")</f>
        <v>-</v>
      </c>
      <c r="T41" s="74" t="str">
        <f t="shared" si="1"/>
        <v>-</v>
      </c>
      <c r="U41" s="75" t="str">
        <f>IF('Income&amp;Cost'!$J41&lt;&gt;"",$G$8,"-")</f>
        <v>-</v>
      </c>
      <c r="V41" s="76" t="str">
        <f>IF('Income&amp;Cost'!$J41&lt;&gt;"",$G$9,"-")</f>
        <v>-</v>
      </c>
      <c r="W41" s="77" t="str">
        <f>IF('Income&amp;Cost'!$J41&lt;&gt;"",IFERROR(VLOOKUP('Income&amp;Cost'!$J41,GRID!$A:$M,5,0),"seek guidance"),"-")</f>
        <v>-</v>
      </c>
      <c r="X41" s="78" t="str">
        <f>IF('Income&amp;Cost'!$J41&lt;&gt;"",IFERROR(VLOOKUP('Income&amp;Cost'!$J41,GRID!$A:$M,9,0),"seek guidance"),"-")</f>
        <v>-</v>
      </c>
      <c r="Y41" s="73" t="str">
        <f t="shared" si="2"/>
        <v>-</v>
      </c>
      <c r="Z41" s="73" t="str">
        <f t="array" ref="Z41">IF(AND($L41&gt;0,$M41&gt;0,$N41&gt;0,$O41&gt;0),IFERROR(INDEX(Classes!$D$3:$D$11,MATCH('Income&amp;Cost'!$Y41,Classes!$D$3:$D$11,-1)),"check data"),"-")</f>
        <v>-</v>
      </c>
      <c r="AA41" s="78" t="str">
        <f>IF(AND($L41&gt;0,$M41&gt;0,$N41&gt;0,$O41&gt;0),IFERROR(VLOOKUP($Z41,Classes!$D:$E,2,0),"check data"),"-")</f>
        <v>-</v>
      </c>
      <c r="AB41" s="79" t="str">
        <f t="shared" si="3"/>
        <v>-</v>
      </c>
      <c r="AC41" s="80" t="str">
        <f>IF('Income&amp;Cost'!$J41&lt;&gt;"",IFERROR(IF(ISNUMBER(SEARCH("*",$F$11)),VLOOKUP('Income&amp;Cost'!$J41,GRID!$A:$M,13,0),VLOOKUP('Income&amp;Cost'!$J41,GRID!$A:$M,12,0)),"seek guidance"),"-")</f>
        <v>-</v>
      </c>
      <c r="AD41" s="70">
        <f>IF('Income&amp;Cost'!$H41&lt;&gt;"",('Income&amp;Cost'!$H41*IF('Income&amp;Cost'!$I41&lt;&gt;"",1+'Income&amp;Cost'!$I41,1.19))*$M$9,'Income&amp;Cost'!$G41*$M$9)</f>
        <v>0</v>
      </c>
      <c r="AE41" s="70">
        <f>'Income&amp;Cost'!$AD41/(IF('Income&amp;Cost'!$I41&lt;&gt;"",1+'Income&amp;Cost'!$I41,1.19))</f>
        <v>0</v>
      </c>
      <c r="AF41" s="70" t="str">
        <f>IF(AND('Income&amp;Cost'!$AC41&lt;&gt;"-",'Income&amp;Cost'!$AE41&lt;&gt;"-"),'Income&amp;Cost'!$AE41*'Income&amp;Cost'!$AC41,"-")</f>
        <v>-</v>
      </c>
      <c r="AG41" s="70">
        <f>'Income&amp;Cost'!$AD41*(IF('Income&amp;Cost'!$K41&lt;&gt;"",'Income&amp;Cost'!$K41,1))</f>
        <v>0</v>
      </c>
      <c r="AH41" s="70">
        <f>'Income&amp;Cost'!$AG41/$M$9</f>
        <v>0</v>
      </c>
      <c r="AI41" s="70" t="str">
        <f>IF('Income&amp;Cost'!$AF41&lt;&gt;"-",('Income&amp;Cost'!$AF41/$M$9)*(IF('Income&amp;Cost'!$K41&lt;&gt;"",'Income&amp;Cost'!$K41,1)),"-")</f>
        <v>-</v>
      </c>
      <c r="AJ41" s="9" t="str">
        <f>IFERROR((VLOOKUP('Income&amp;Cost'!$T41,'FBE Fees'!$D:$M,8,0)/$M$9)*(IF('Income&amp;Cost'!$K41&lt;&gt;"",'Income&amp;Cost'!$K41,1)),"-")</f>
        <v>-</v>
      </c>
      <c r="AK41" s="79" t="str">
        <f>IF('Income&amp;Cost'!$AB41&lt;&gt;"-",IFERROR(VLOOKUP($G$10,Storage!$E:$F,2,0),Storage!$F$4)/$M$9*'Income&amp;Cost'!$AB41,"-")</f>
        <v>-</v>
      </c>
      <c r="AL41" s="70" t="str">
        <f>IF(OR('Income&amp;Cost'!$AJ41&lt;&gt;"-",'Income&amp;Cost'!$AK41&lt;&gt;"-"),SUM('Income&amp;Cost'!$AJ41,('Income&amp;Cost'!$AK41*$M$10)),"-")</f>
        <v>-</v>
      </c>
      <c r="AM41" s="70" t="str">
        <f>IF(AND('Income&amp;Cost'!$AI41&lt;&gt;"-",'Income&amp;Cost'!$AL41&lt;&gt;"-"),'Income&amp;Cost'!$AI41+'Income&amp;Cost'!$AL41,"-")</f>
        <v>-</v>
      </c>
      <c r="AN41" s="70" t="str">
        <f>IF(AND('Income&amp;Cost'!$AH41&lt;&gt;"-",'Income&amp;Cost'!$AM41&lt;&gt;"-"),'Income&amp;Cost'!$AH41-'Income&amp;Cost'!$AM41,"-")</f>
        <v>-</v>
      </c>
      <c r="AO41" s="80" t="str">
        <f>IF(AND('Income&amp;Cost'!$AH41&lt;&gt;"-",'Income&amp;Cost'!$AN41&lt;&gt;"-"),'Income&amp;Cost'!$AN41/'Income&amp;Cost'!$AH41,"-")</f>
        <v>-</v>
      </c>
      <c r="AP41" s="70" t="str">
        <f>IF(AND('Income&amp;Cost'!$AE41&lt;&gt;"-",'Income&amp;Cost'!$AM41&lt;&gt;"-"),('Income&amp;Cost'!$AE41/$M$9*(IF('Income&amp;Cost'!$K41&lt;&gt;"",'Income&amp;Cost'!$K41,1)))-'Income&amp;Cost'!$AM41,"-")</f>
        <v>-</v>
      </c>
      <c r="AQ41" s="80" t="str">
        <f>IF(AND('Income&amp;Cost'!$AP41&lt;&gt;"-",'Income&amp;Cost'!$AE41&lt;&gt;"-"),'Income&amp;Cost'!$AP41/('Income&amp;Cost'!$AE41/$M$9*(IF('Income&amp;Cost'!$K41&lt;&gt;"",'Income&amp;Cost'!$K41,1))),"-")</f>
        <v>-</v>
      </c>
      <c r="AR41" s="70" t="str">
        <f>IF(AND($L41&gt;0,$M41&gt;0,$N41&gt;0,$O41&gt;0),IFERROR(IF($K41&gt;1,VLOOKUP($T41,'FBE Fees'!$D:$M,9,0)/$M$9*$K41,VLOOKUP($T41,'FBE Fees'!$D:$M,9,0)/$M$9),"check data"),"-")</f>
        <v>-</v>
      </c>
      <c r="AS41" s="70" t="str">
        <f>IF(AND($L41&gt;0,$M41&gt;0,$N41&gt;0,$O41&gt;0),IFERROR(IF($K41&gt;1,VLOOKUP($T41,'FBE Fees'!$D:$M,10,0)/$M$9*$K41,VLOOKUP($T41,'FBE Fees'!$D:$M,10,0)/$M$9),"check data"),"-")</f>
        <v>-</v>
      </c>
    </row>
    <row r="42" ht="19.5" customHeight="1">
      <c r="A42" s="3"/>
      <c r="B42" s="3"/>
      <c r="C42" s="3"/>
      <c r="D42" s="9"/>
      <c r="E42" s="9"/>
      <c r="F42" s="69"/>
      <c r="G42" s="70"/>
      <c r="H42" s="70"/>
      <c r="I42" s="71"/>
      <c r="J42" s="72"/>
      <c r="K42" s="73"/>
      <c r="L42" s="74"/>
      <c r="M42" s="74"/>
      <c r="N42" s="74"/>
      <c r="O42" s="74"/>
      <c r="P42" s="74" t="str">
        <f t="array" ref="P42">IF(AND($L42&gt;0,$M42&gt;0,$N42&gt;0,$O42&gt;0),IFERROR(INDEX(Classes!$O$3:$O$37,MATCH(L42,Classes!$O$3:$O$37,-1)),"check data"),"-")</f>
        <v>-</v>
      </c>
      <c r="Q42" s="74" t="str">
        <f t="array" ref="Q42">IF(AND($L42&gt;0,$M42&gt;0,$N42&gt;0,$O42&gt;0),IFERROR(INDEX(Classes!$I$3:$I$9,MATCH((MAX($M42:$O42)),Classes!$I$3:$I$9,-1)),"check data"),"-")</f>
        <v>-</v>
      </c>
      <c r="R42" s="74" t="str">
        <f t="array" ref="R42">IF(AND($L42&gt;0,$M42&gt;0,$N42&gt;0,$O42&gt;0),IFERROR(INDEX(Classes!$K$3:$K$10,MATCH((MEDIAN($M42:$O42)),Classes!$K$3:$K$10,-1)),"check data"),"-")</f>
        <v>-</v>
      </c>
      <c r="S42" s="74" t="str">
        <f t="array" ref="S42">IF(AND($L42&gt;0,$M42&gt;0,$N42&gt;0,$O42&gt;0),IFERROR(INDEX(Classes!$M$3:$M$11,MATCH(MIN($M42:$O42),Classes!$M$3:$M$11,-1)),"check data"),"-")</f>
        <v>-</v>
      </c>
      <c r="T42" s="74" t="str">
        <f t="shared" si="1"/>
        <v>-</v>
      </c>
      <c r="U42" s="75" t="str">
        <f>IF('Income&amp;Cost'!$J42&lt;&gt;"",$G$8,"-")</f>
        <v>-</v>
      </c>
      <c r="V42" s="76" t="str">
        <f>IF('Income&amp;Cost'!$J42&lt;&gt;"",$G$9,"-")</f>
        <v>-</v>
      </c>
      <c r="W42" s="77" t="str">
        <f>IF('Income&amp;Cost'!$J42&lt;&gt;"",IFERROR(VLOOKUP('Income&amp;Cost'!$J42,GRID!$A:$M,5,0),"seek guidance"),"-")</f>
        <v>-</v>
      </c>
      <c r="X42" s="78" t="str">
        <f>IF('Income&amp;Cost'!$J42&lt;&gt;"",IFERROR(VLOOKUP('Income&amp;Cost'!$J42,GRID!$A:$M,9,0),"seek guidance"),"-")</f>
        <v>-</v>
      </c>
      <c r="Y42" s="73" t="str">
        <f t="shared" si="2"/>
        <v>-</v>
      </c>
      <c r="Z42" s="73" t="str">
        <f t="array" ref="Z42">IF(AND($L42&gt;0,$M42&gt;0,$N42&gt;0,$O42&gt;0),IFERROR(INDEX(Classes!$D$3:$D$11,MATCH('Income&amp;Cost'!$Y42,Classes!$D$3:$D$11,-1)),"check data"),"-")</f>
        <v>-</v>
      </c>
      <c r="AA42" s="78" t="str">
        <f>IF(AND($L42&gt;0,$M42&gt;0,$N42&gt;0,$O42&gt;0),IFERROR(VLOOKUP($Z42,Classes!$D:$E,2,0),"check data"),"-")</f>
        <v>-</v>
      </c>
      <c r="AB42" s="79" t="str">
        <f t="shared" si="3"/>
        <v>-</v>
      </c>
      <c r="AC42" s="80" t="str">
        <f>IF('Income&amp;Cost'!$J42&lt;&gt;"",IFERROR(IF(ISNUMBER(SEARCH("*",$F$11)),VLOOKUP('Income&amp;Cost'!$J42,GRID!$A:$M,13,0),VLOOKUP('Income&amp;Cost'!$J42,GRID!$A:$M,12,0)),"seek guidance"),"-")</f>
        <v>-</v>
      </c>
      <c r="AD42" s="70">
        <f>IF('Income&amp;Cost'!$H42&lt;&gt;"",('Income&amp;Cost'!$H42*IF('Income&amp;Cost'!$I42&lt;&gt;"",1+'Income&amp;Cost'!$I42,1.19))*$M$9,'Income&amp;Cost'!$G42*$M$9)</f>
        <v>0</v>
      </c>
      <c r="AE42" s="70">
        <f>'Income&amp;Cost'!$AD42/(IF('Income&amp;Cost'!$I42&lt;&gt;"",1+'Income&amp;Cost'!$I42,1.19))</f>
        <v>0</v>
      </c>
      <c r="AF42" s="70" t="str">
        <f>IF(AND('Income&amp;Cost'!$AC42&lt;&gt;"-",'Income&amp;Cost'!$AE42&lt;&gt;"-"),'Income&amp;Cost'!$AE42*'Income&amp;Cost'!$AC42,"-")</f>
        <v>-</v>
      </c>
      <c r="AG42" s="70">
        <f>'Income&amp;Cost'!$AD42*(IF('Income&amp;Cost'!$K42&lt;&gt;"",'Income&amp;Cost'!$K42,1))</f>
        <v>0</v>
      </c>
      <c r="AH42" s="70">
        <f>'Income&amp;Cost'!$AG42/$M$9</f>
        <v>0</v>
      </c>
      <c r="AI42" s="70" t="str">
        <f>IF('Income&amp;Cost'!$AF42&lt;&gt;"-",('Income&amp;Cost'!$AF42/$M$9)*(IF('Income&amp;Cost'!$K42&lt;&gt;"",'Income&amp;Cost'!$K42,1)),"-")</f>
        <v>-</v>
      </c>
      <c r="AJ42" s="9" t="str">
        <f>IFERROR((VLOOKUP('Income&amp;Cost'!$T42,'FBE Fees'!$D:$M,8,0)/$M$9)*(IF('Income&amp;Cost'!$K42&lt;&gt;"",'Income&amp;Cost'!$K42,1)),"-")</f>
        <v>-</v>
      </c>
      <c r="AK42" s="79" t="str">
        <f>IF('Income&amp;Cost'!$AB42&lt;&gt;"-",IFERROR(VLOOKUP($G$10,Storage!$E:$F,2,0),Storage!$F$4)/$M$9*'Income&amp;Cost'!$AB42,"-")</f>
        <v>-</v>
      </c>
      <c r="AL42" s="70" t="str">
        <f>IF(OR('Income&amp;Cost'!$AJ42&lt;&gt;"-",'Income&amp;Cost'!$AK42&lt;&gt;"-"),SUM('Income&amp;Cost'!$AJ42,('Income&amp;Cost'!$AK42*$M$10)),"-")</f>
        <v>-</v>
      </c>
      <c r="AM42" s="70" t="str">
        <f>IF(AND('Income&amp;Cost'!$AI42&lt;&gt;"-",'Income&amp;Cost'!$AL42&lt;&gt;"-"),'Income&amp;Cost'!$AI42+'Income&amp;Cost'!$AL42,"-")</f>
        <v>-</v>
      </c>
      <c r="AN42" s="70" t="str">
        <f>IF(AND('Income&amp;Cost'!$AH42&lt;&gt;"-",'Income&amp;Cost'!$AM42&lt;&gt;"-"),'Income&amp;Cost'!$AH42-'Income&amp;Cost'!$AM42,"-")</f>
        <v>-</v>
      </c>
      <c r="AO42" s="80" t="str">
        <f>IF(AND('Income&amp;Cost'!$AH42&lt;&gt;"-",'Income&amp;Cost'!$AN42&lt;&gt;"-"),'Income&amp;Cost'!$AN42/'Income&amp;Cost'!$AH42,"-")</f>
        <v>-</v>
      </c>
      <c r="AP42" s="70" t="str">
        <f>IF(AND('Income&amp;Cost'!$AE42&lt;&gt;"-",'Income&amp;Cost'!$AM42&lt;&gt;"-"),('Income&amp;Cost'!$AE42/$M$9*(IF('Income&amp;Cost'!$K42&lt;&gt;"",'Income&amp;Cost'!$K42,1)))-'Income&amp;Cost'!$AM42,"-")</f>
        <v>-</v>
      </c>
      <c r="AQ42" s="80" t="str">
        <f>IF(AND('Income&amp;Cost'!$AP42&lt;&gt;"-",'Income&amp;Cost'!$AE42&lt;&gt;"-"),'Income&amp;Cost'!$AP42/('Income&amp;Cost'!$AE42/$M$9*(IF('Income&amp;Cost'!$K42&lt;&gt;"",'Income&amp;Cost'!$K42,1))),"-")</f>
        <v>-</v>
      </c>
      <c r="AR42" s="70" t="str">
        <f>IF(AND($L42&gt;0,$M42&gt;0,$N42&gt;0,$O42&gt;0),IFERROR(IF($K42&gt;1,VLOOKUP($T42,'FBE Fees'!$D:$M,9,0)/$M$9*$K42,VLOOKUP($T42,'FBE Fees'!$D:$M,9,0)/$M$9),"check data"),"-")</f>
        <v>-</v>
      </c>
      <c r="AS42" s="70" t="str">
        <f>IF(AND($L42&gt;0,$M42&gt;0,$N42&gt;0,$O42&gt;0),IFERROR(IF($K42&gt;1,VLOOKUP($T42,'FBE Fees'!$D:$M,10,0)/$M$9*$K42,VLOOKUP($T42,'FBE Fees'!$D:$M,10,0)/$M$9),"check data"),"-")</f>
        <v>-</v>
      </c>
    </row>
    <row r="43" ht="19.5" customHeight="1">
      <c r="A43" s="3"/>
      <c r="B43" s="3"/>
      <c r="C43" s="3"/>
      <c r="D43" s="9"/>
      <c r="E43" s="9"/>
      <c r="F43" s="69"/>
      <c r="G43" s="70"/>
      <c r="H43" s="70"/>
      <c r="I43" s="71"/>
      <c r="J43" s="72"/>
      <c r="K43" s="73"/>
      <c r="L43" s="74"/>
      <c r="M43" s="74"/>
      <c r="N43" s="74"/>
      <c r="O43" s="74"/>
      <c r="P43" s="74" t="str">
        <f t="array" ref="P43">IF(AND($L43&gt;0,$M43&gt;0,$N43&gt;0,$O43&gt;0),IFERROR(INDEX(Classes!$O$3:$O$37,MATCH(L43,Classes!$O$3:$O$37,-1)),"check data"),"-")</f>
        <v>-</v>
      </c>
      <c r="Q43" s="74" t="str">
        <f t="array" ref="Q43">IF(AND($L43&gt;0,$M43&gt;0,$N43&gt;0,$O43&gt;0),IFERROR(INDEX(Classes!$I$3:$I$9,MATCH((MAX($M43:$O43)),Classes!$I$3:$I$9,-1)),"check data"),"-")</f>
        <v>-</v>
      </c>
      <c r="R43" s="74" t="str">
        <f t="array" ref="R43">IF(AND($L43&gt;0,$M43&gt;0,$N43&gt;0,$O43&gt;0),IFERROR(INDEX(Classes!$K$3:$K$10,MATCH((MEDIAN($M43:$O43)),Classes!$K$3:$K$10,-1)),"check data"),"-")</f>
        <v>-</v>
      </c>
      <c r="S43" s="74" t="str">
        <f t="array" ref="S43">IF(AND($L43&gt;0,$M43&gt;0,$N43&gt;0,$O43&gt;0),IFERROR(INDEX(Classes!$M$3:$M$11,MATCH(MIN($M43:$O43),Classes!$M$3:$M$11,-1)),"check data"),"-")</f>
        <v>-</v>
      </c>
      <c r="T43" s="74" t="str">
        <f t="shared" si="1"/>
        <v>-</v>
      </c>
      <c r="U43" s="75" t="str">
        <f>IF('Income&amp;Cost'!$J43&lt;&gt;"",$G$8,"-")</f>
        <v>-</v>
      </c>
      <c r="V43" s="76" t="str">
        <f>IF('Income&amp;Cost'!$J43&lt;&gt;"",$G$9,"-")</f>
        <v>-</v>
      </c>
      <c r="W43" s="77" t="str">
        <f>IF('Income&amp;Cost'!$J43&lt;&gt;"",IFERROR(VLOOKUP('Income&amp;Cost'!$J43,GRID!$A:$M,5,0),"seek guidance"),"-")</f>
        <v>-</v>
      </c>
      <c r="X43" s="78" t="str">
        <f>IF('Income&amp;Cost'!$J43&lt;&gt;"",IFERROR(VLOOKUP('Income&amp;Cost'!$J43,GRID!$A:$M,9,0),"seek guidance"),"-")</f>
        <v>-</v>
      </c>
      <c r="Y43" s="73" t="str">
        <f t="shared" si="2"/>
        <v>-</v>
      </c>
      <c r="Z43" s="73" t="str">
        <f t="array" ref="Z43">IF(AND($L43&gt;0,$M43&gt;0,$N43&gt;0,$O43&gt;0),IFERROR(INDEX(Classes!$D$3:$D$11,MATCH('Income&amp;Cost'!$Y43,Classes!$D$3:$D$11,-1)),"check data"),"-")</f>
        <v>-</v>
      </c>
      <c r="AA43" s="78" t="str">
        <f>IF(AND($L43&gt;0,$M43&gt;0,$N43&gt;0,$O43&gt;0),IFERROR(VLOOKUP($Z43,Classes!$D:$E,2,0),"check data"),"-")</f>
        <v>-</v>
      </c>
      <c r="AB43" s="79" t="str">
        <f t="shared" si="3"/>
        <v>-</v>
      </c>
      <c r="AC43" s="80" t="str">
        <f>IF('Income&amp;Cost'!$J43&lt;&gt;"",IFERROR(IF(ISNUMBER(SEARCH("*",$F$11)),VLOOKUP('Income&amp;Cost'!$J43,GRID!$A:$M,13,0),VLOOKUP('Income&amp;Cost'!$J43,GRID!$A:$M,12,0)),"seek guidance"),"-")</f>
        <v>-</v>
      </c>
      <c r="AD43" s="70">
        <f>IF('Income&amp;Cost'!$H43&lt;&gt;"",('Income&amp;Cost'!$H43*IF('Income&amp;Cost'!$I43&lt;&gt;"",1+'Income&amp;Cost'!$I43,1.19))*$M$9,'Income&amp;Cost'!$G43*$M$9)</f>
        <v>0</v>
      </c>
      <c r="AE43" s="70">
        <f>'Income&amp;Cost'!$AD43/(IF('Income&amp;Cost'!$I43&lt;&gt;"",1+'Income&amp;Cost'!$I43,1.19))</f>
        <v>0</v>
      </c>
      <c r="AF43" s="70" t="str">
        <f>IF(AND('Income&amp;Cost'!$AC43&lt;&gt;"-",'Income&amp;Cost'!$AE43&lt;&gt;"-"),'Income&amp;Cost'!$AE43*'Income&amp;Cost'!$AC43,"-")</f>
        <v>-</v>
      </c>
      <c r="AG43" s="70">
        <f>'Income&amp;Cost'!$AD43*(IF('Income&amp;Cost'!$K43&lt;&gt;"",'Income&amp;Cost'!$K43,1))</f>
        <v>0</v>
      </c>
      <c r="AH43" s="70">
        <f>'Income&amp;Cost'!$AG43/$M$9</f>
        <v>0</v>
      </c>
      <c r="AI43" s="70" t="str">
        <f>IF('Income&amp;Cost'!$AF43&lt;&gt;"-",('Income&amp;Cost'!$AF43/$M$9)*(IF('Income&amp;Cost'!$K43&lt;&gt;"",'Income&amp;Cost'!$K43,1)),"-")</f>
        <v>-</v>
      </c>
      <c r="AJ43" s="9" t="str">
        <f>IFERROR((VLOOKUP('Income&amp;Cost'!$T43,'FBE Fees'!$D:$M,8,0)/$M$9)*(IF('Income&amp;Cost'!$K43&lt;&gt;"",'Income&amp;Cost'!$K43,1)),"-")</f>
        <v>-</v>
      </c>
      <c r="AK43" s="79" t="str">
        <f>IF('Income&amp;Cost'!$AB43&lt;&gt;"-",IFERROR(VLOOKUP($G$10,Storage!$E:$F,2,0),Storage!$F$4)/$M$9*'Income&amp;Cost'!$AB43,"-")</f>
        <v>-</v>
      </c>
      <c r="AL43" s="70" t="str">
        <f>IF(OR('Income&amp;Cost'!$AJ43&lt;&gt;"-",'Income&amp;Cost'!$AK43&lt;&gt;"-"),SUM('Income&amp;Cost'!$AJ43,('Income&amp;Cost'!$AK43*$M$10)),"-")</f>
        <v>-</v>
      </c>
      <c r="AM43" s="70" t="str">
        <f>IF(AND('Income&amp;Cost'!$AI43&lt;&gt;"-",'Income&amp;Cost'!$AL43&lt;&gt;"-"),'Income&amp;Cost'!$AI43+'Income&amp;Cost'!$AL43,"-")</f>
        <v>-</v>
      </c>
      <c r="AN43" s="70" t="str">
        <f>IF(AND('Income&amp;Cost'!$AH43&lt;&gt;"-",'Income&amp;Cost'!$AM43&lt;&gt;"-"),'Income&amp;Cost'!$AH43-'Income&amp;Cost'!$AM43,"-")</f>
        <v>-</v>
      </c>
      <c r="AO43" s="80" t="str">
        <f>IF(AND('Income&amp;Cost'!$AH43&lt;&gt;"-",'Income&amp;Cost'!$AN43&lt;&gt;"-"),'Income&amp;Cost'!$AN43/'Income&amp;Cost'!$AH43,"-")</f>
        <v>-</v>
      </c>
      <c r="AP43" s="70" t="str">
        <f>IF(AND('Income&amp;Cost'!$AE43&lt;&gt;"-",'Income&amp;Cost'!$AM43&lt;&gt;"-"),('Income&amp;Cost'!$AE43/$M$9*(IF('Income&amp;Cost'!$K43&lt;&gt;"",'Income&amp;Cost'!$K43,1)))-'Income&amp;Cost'!$AM43,"-")</f>
        <v>-</v>
      </c>
      <c r="AQ43" s="80" t="str">
        <f>IF(AND('Income&amp;Cost'!$AP43&lt;&gt;"-",'Income&amp;Cost'!$AE43&lt;&gt;"-"),'Income&amp;Cost'!$AP43/('Income&amp;Cost'!$AE43/$M$9*(IF('Income&amp;Cost'!$K43&lt;&gt;"",'Income&amp;Cost'!$K43,1))),"-")</f>
        <v>-</v>
      </c>
      <c r="AR43" s="70" t="str">
        <f>IF(AND($L43&gt;0,$M43&gt;0,$N43&gt;0,$O43&gt;0),IFERROR(IF($K43&gt;1,VLOOKUP($T43,'FBE Fees'!$D:$M,9,0)/$M$9*$K43,VLOOKUP($T43,'FBE Fees'!$D:$M,9,0)/$M$9),"check data"),"-")</f>
        <v>-</v>
      </c>
      <c r="AS43" s="70" t="str">
        <f>IF(AND($L43&gt;0,$M43&gt;0,$N43&gt;0,$O43&gt;0),IFERROR(IF($K43&gt;1,VLOOKUP($T43,'FBE Fees'!$D:$M,10,0)/$M$9*$K43,VLOOKUP($T43,'FBE Fees'!$D:$M,10,0)/$M$9),"check data"),"-")</f>
        <v>-</v>
      </c>
    </row>
    <row r="44" ht="19.5" customHeight="1">
      <c r="A44" s="3"/>
      <c r="B44" s="3"/>
      <c r="C44" s="3"/>
      <c r="D44" s="9"/>
      <c r="E44" s="9"/>
      <c r="F44" s="69"/>
      <c r="G44" s="70"/>
      <c r="H44" s="70"/>
      <c r="I44" s="71"/>
      <c r="J44" s="72"/>
      <c r="K44" s="73"/>
      <c r="L44" s="74"/>
      <c r="M44" s="74"/>
      <c r="N44" s="74"/>
      <c r="O44" s="74"/>
      <c r="P44" s="74" t="str">
        <f t="array" ref="P44">IF(AND($L44&gt;0,$M44&gt;0,$N44&gt;0,$O44&gt;0),IFERROR(INDEX(Classes!$O$3:$O$37,MATCH(L44,Classes!$O$3:$O$37,-1)),"check data"),"-")</f>
        <v>-</v>
      </c>
      <c r="Q44" s="74" t="str">
        <f t="array" ref="Q44">IF(AND($L44&gt;0,$M44&gt;0,$N44&gt;0,$O44&gt;0),IFERROR(INDEX(Classes!$I$3:$I$9,MATCH((MAX($M44:$O44)),Classes!$I$3:$I$9,-1)),"check data"),"-")</f>
        <v>-</v>
      </c>
      <c r="R44" s="74" t="str">
        <f t="array" ref="R44">IF(AND($L44&gt;0,$M44&gt;0,$N44&gt;0,$O44&gt;0),IFERROR(INDEX(Classes!$K$3:$K$10,MATCH((MEDIAN($M44:$O44)),Classes!$K$3:$K$10,-1)),"check data"),"-")</f>
        <v>-</v>
      </c>
      <c r="S44" s="74" t="str">
        <f t="array" ref="S44">IF(AND($L44&gt;0,$M44&gt;0,$N44&gt;0,$O44&gt;0),IFERROR(INDEX(Classes!$M$3:$M$11,MATCH(MIN($M44:$O44),Classes!$M$3:$M$11,-1)),"check data"),"-")</f>
        <v>-</v>
      </c>
      <c r="T44" s="74" t="str">
        <f t="shared" si="1"/>
        <v>-</v>
      </c>
      <c r="U44" s="75" t="str">
        <f>IF('Income&amp;Cost'!$J44&lt;&gt;"",$G$8,"-")</f>
        <v>-</v>
      </c>
      <c r="V44" s="76" t="str">
        <f>IF('Income&amp;Cost'!$J44&lt;&gt;"",$G$9,"-")</f>
        <v>-</v>
      </c>
      <c r="W44" s="77" t="str">
        <f>IF('Income&amp;Cost'!$J44&lt;&gt;"",IFERROR(VLOOKUP('Income&amp;Cost'!$J44,GRID!$A:$M,5,0),"seek guidance"),"-")</f>
        <v>-</v>
      </c>
      <c r="X44" s="78" t="str">
        <f>IF('Income&amp;Cost'!$J44&lt;&gt;"",IFERROR(VLOOKUP('Income&amp;Cost'!$J44,GRID!$A:$M,9,0),"seek guidance"),"-")</f>
        <v>-</v>
      </c>
      <c r="Y44" s="73" t="str">
        <f t="shared" si="2"/>
        <v>-</v>
      </c>
      <c r="Z44" s="73" t="str">
        <f t="array" ref="Z44">IF(AND($L44&gt;0,$M44&gt;0,$N44&gt;0,$O44&gt;0),IFERROR(INDEX(Classes!$D$3:$D$11,MATCH('Income&amp;Cost'!$Y44,Classes!$D$3:$D$11,-1)),"check data"),"-")</f>
        <v>-</v>
      </c>
      <c r="AA44" s="78" t="str">
        <f>IF(AND($L44&gt;0,$M44&gt;0,$N44&gt;0,$O44&gt;0),IFERROR(VLOOKUP($Z44,Classes!$D:$E,2,0),"check data"),"-")</f>
        <v>-</v>
      </c>
      <c r="AB44" s="79" t="str">
        <f t="shared" si="3"/>
        <v>-</v>
      </c>
      <c r="AC44" s="80" t="str">
        <f>IF('Income&amp;Cost'!$J44&lt;&gt;"",IFERROR(IF(ISNUMBER(SEARCH("*",$F$11)),VLOOKUP('Income&amp;Cost'!$J44,GRID!$A:$M,13,0),VLOOKUP('Income&amp;Cost'!$J44,GRID!$A:$M,12,0)),"seek guidance"),"-")</f>
        <v>-</v>
      </c>
      <c r="AD44" s="70">
        <f>IF('Income&amp;Cost'!$H44&lt;&gt;"",('Income&amp;Cost'!$H44*IF('Income&amp;Cost'!$I44&lt;&gt;"",1+'Income&amp;Cost'!$I44,1.19))*$M$9,'Income&amp;Cost'!$G44*$M$9)</f>
        <v>0</v>
      </c>
      <c r="AE44" s="70">
        <f>'Income&amp;Cost'!$AD44/(IF('Income&amp;Cost'!$I44&lt;&gt;"",1+'Income&amp;Cost'!$I44,1.19))</f>
        <v>0</v>
      </c>
      <c r="AF44" s="70" t="str">
        <f>IF(AND('Income&amp;Cost'!$AC44&lt;&gt;"-",'Income&amp;Cost'!$AE44&lt;&gt;"-"),'Income&amp;Cost'!$AE44*'Income&amp;Cost'!$AC44,"-")</f>
        <v>-</v>
      </c>
      <c r="AG44" s="70">
        <f>'Income&amp;Cost'!$AD44*(IF('Income&amp;Cost'!$K44&lt;&gt;"",'Income&amp;Cost'!$K44,1))</f>
        <v>0</v>
      </c>
      <c r="AH44" s="70">
        <f>'Income&amp;Cost'!$AG44/$M$9</f>
        <v>0</v>
      </c>
      <c r="AI44" s="70" t="str">
        <f>IF('Income&amp;Cost'!$AF44&lt;&gt;"-",('Income&amp;Cost'!$AF44/$M$9)*(IF('Income&amp;Cost'!$K44&lt;&gt;"",'Income&amp;Cost'!$K44,1)),"-")</f>
        <v>-</v>
      </c>
      <c r="AJ44" s="9" t="str">
        <f>IFERROR((VLOOKUP('Income&amp;Cost'!$T44,'FBE Fees'!$D:$M,8,0)/$M$9)*(IF('Income&amp;Cost'!$K44&lt;&gt;"",'Income&amp;Cost'!$K44,1)),"-")</f>
        <v>-</v>
      </c>
      <c r="AK44" s="79" t="str">
        <f>IF('Income&amp;Cost'!$AB44&lt;&gt;"-",IFERROR(VLOOKUP($G$10,Storage!$E:$F,2,0),Storage!$F$4)/$M$9*'Income&amp;Cost'!$AB44,"-")</f>
        <v>-</v>
      </c>
      <c r="AL44" s="70" t="str">
        <f>IF(OR('Income&amp;Cost'!$AJ44&lt;&gt;"-",'Income&amp;Cost'!$AK44&lt;&gt;"-"),SUM('Income&amp;Cost'!$AJ44,('Income&amp;Cost'!$AK44*$M$10)),"-")</f>
        <v>-</v>
      </c>
      <c r="AM44" s="70" t="str">
        <f>IF(AND('Income&amp;Cost'!$AI44&lt;&gt;"-",'Income&amp;Cost'!$AL44&lt;&gt;"-"),'Income&amp;Cost'!$AI44+'Income&amp;Cost'!$AL44,"-")</f>
        <v>-</v>
      </c>
      <c r="AN44" s="70" t="str">
        <f>IF(AND('Income&amp;Cost'!$AH44&lt;&gt;"-",'Income&amp;Cost'!$AM44&lt;&gt;"-"),'Income&amp;Cost'!$AH44-'Income&amp;Cost'!$AM44,"-")</f>
        <v>-</v>
      </c>
      <c r="AO44" s="80" t="str">
        <f>IF(AND('Income&amp;Cost'!$AH44&lt;&gt;"-",'Income&amp;Cost'!$AN44&lt;&gt;"-"),'Income&amp;Cost'!$AN44/'Income&amp;Cost'!$AH44,"-")</f>
        <v>-</v>
      </c>
      <c r="AP44" s="70" t="str">
        <f>IF(AND('Income&amp;Cost'!$AE44&lt;&gt;"-",'Income&amp;Cost'!$AM44&lt;&gt;"-"),('Income&amp;Cost'!$AE44/$M$9*(IF('Income&amp;Cost'!$K44&lt;&gt;"",'Income&amp;Cost'!$K44,1)))-'Income&amp;Cost'!$AM44,"-")</f>
        <v>-</v>
      </c>
      <c r="AQ44" s="80" t="str">
        <f>IF(AND('Income&amp;Cost'!$AP44&lt;&gt;"-",'Income&amp;Cost'!$AE44&lt;&gt;"-"),'Income&amp;Cost'!$AP44/('Income&amp;Cost'!$AE44/$M$9*(IF('Income&amp;Cost'!$K44&lt;&gt;"",'Income&amp;Cost'!$K44,1))),"-")</f>
        <v>-</v>
      </c>
      <c r="AR44" s="70" t="str">
        <f>IF(AND($L44&gt;0,$M44&gt;0,$N44&gt;0,$O44&gt;0),IFERROR(IF($K44&gt;1,VLOOKUP($T44,'FBE Fees'!$D:$M,9,0)/$M$9*$K44,VLOOKUP($T44,'FBE Fees'!$D:$M,9,0)/$M$9),"check data"),"-")</f>
        <v>-</v>
      </c>
      <c r="AS44" s="70" t="str">
        <f>IF(AND($L44&gt;0,$M44&gt;0,$N44&gt;0,$O44&gt;0),IFERROR(IF($K44&gt;1,VLOOKUP($T44,'FBE Fees'!$D:$M,10,0)/$M$9*$K44,VLOOKUP($T44,'FBE Fees'!$D:$M,10,0)/$M$9),"check data"),"-")</f>
        <v>-</v>
      </c>
    </row>
    <row r="45" ht="19.5" customHeight="1">
      <c r="A45" s="3"/>
      <c r="B45" s="3"/>
      <c r="C45" s="3"/>
      <c r="D45" s="9"/>
      <c r="E45" s="9"/>
      <c r="F45" s="69"/>
      <c r="G45" s="70"/>
      <c r="H45" s="70"/>
      <c r="I45" s="71"/>
      <c r="J45" s="72"/>
      <c r="K45" s="73"/>
      <c r="L45" s="74"/>
      <c r="M45" s="74"/>
      <c r="N45" s="74"/>
      <c r="O45" s="74"/>
      <c r="P45" s="74" t="str">
        <f t="array" ref="P45">IF(AND($L45&gt;0,$M45&gt;0,$N45&gt;0,$O45&gt;0),IFERROR(INDEX(Classes!$O$3:$O$37,MATCH(L45,Classes!$O$3:$O$37,-1)),"check data"),"-")</f>
        <v>-</v>
      </c>
      <c r="Q45" s="74" t="str">
        <f t="array" ref="Q45">IF(AND($L45&gt;0,$M45&gt;0,$N45&gt;0,$O45&gt;0),IFERROR(INDEX(Classes!$I$3:$I$9,MATCH((MAX($M45:$O45)),Classes!$I$3:$I$9,-1)),"check data"),"-")</f>
        <v>-</v>
      </c>
      <c r="R45" s="74" t="str">
        <f t="array" ref="R45">IF(AND($L45&gt;0,$M45&gt;0,$N45&gt;0,$O45&gt;0),IFERROR(INDEX(Classes!$K$3:$K$10,MATCH((MEDIAN($M45:$O45)),Classes!$K$3:$K$10,-1)),"check data"),"-")</f>
        <v>-</v>
      </c>
      <c r="S45" s="74" t="str">
        <f t="array" ref="S45">IF(AND($L45&gt;0,$M45&gt;0,$N45&gt;0,$O45&gt;0),IFERROR(INDEX(Classes!$M$3:$M$11,MATCH(MIN($M45:$O45),Classes!$M$3:$M$11,-1)),"check data"),"-")</f>
        <v>-</v>
      </c>
      <c r="T45" s="74" t="str">
        <f t="shared" si="1"/>
        <v>-</v>
      </c>
      <c r="U45" s="75" t="str">
        <f>IF('Income&amp;Cost'!$J45&lt;&gt;"",$G$8,"-")</f>
        <v>-</v>
      </c>
      <c r="V45" s="76" t="str">
        <f>IF('Income&amp;Cost'!$J45&lt;&gt;"",$G$9,"-")</f>
        <v>-</v>
      </c>
      <c r="W45" s="77" t="str">
        <f>IF('Income&amp;Cost'!$J45&lt;&gt;"",IFERROR(VLOOKUP('Income&amp;Cost'!$J45,GRID!$A:$M,5,0),"seek guidance"),"-")</f>
        <v>-</v>
      </c>
      <c r="X45" s="78" t="str">
        <f>IF('Income&amp;Cost'!$J45&lt;&gt;"",IFERROR(VLOOKUP('Income&amp;Cost'!$J45,GRID!$A:$M,9,0),"seek guidance"),"-")</f>
        <v>-</v>
      </c>
      <c r="Y45" s="73" t="str">
        <f t="shared" si="2"/>
        <v>-</v>
      </c>
      <c r="Z45" s="73" t="str">
        <f t="array" ref="Z45">IF(AND($L45&gt;0,$M45&gt;0,$N45&gt;0,$O45&gt;0),IFERROR(INDEX(Classes!$D$3:$D$11,MATCH('Income&amp;Cost'!$Y45,Classes!$D$3:$D$11,-1)),"check data"),"-")</f>
        <v>-</v>
      </c>
      <c r="AA45" s="78" t="str">
        <f>IF(AND($L45&gt;0,$M45&gt;0,$N45&gt;0,$O45&gt;0),IFERROR(VLOOKUP($Z45,Classes!$D:$E,2,0),"check data"),"-")</f>
        <v>-</v>
      </c>
      <c r="AB45" s="79" t="str">
        <f t="shared" si="3"/>
        <v>-</v>
      </c>
      <c r="AC45" s="80" t="str">
        <f>IF('Income&amp;Cost'!$J45&lt;&gt;"",IFERROR(IF(ISNUMBER(SEARCH("*",$F$11)),VLOOKUP('Income&amp;Cost'!$J45,GRID!$A:$M,13,0),VLOOKUP('Income&amp;Cost'!$J45,GRID!$A:$M,12,0)),"seek guidance"),"-")</f>
        <v>-</v>
      </c>
      <c r="AD45" s="70">
        <f>IF('Income&amp;Cost'!$H45&lt;&gt;"",('Income&amp;Cost'!$H45*IF('Income&amp;Cost'!$I45&lt;&gt;"",1+'Income&amp;Cost'!$I45,1.19))*$M$9,'Income&amp;Cost'!$G45*$M$9)</f>
        <v>0</v>
      </c>
      <c r="AE45" s="70">
        <f>'Income&amp;Cost'!$AD45/(IF('Income&amp;Cost'!$I45&lt;&gt;"",1+'Income&amp;Cost'!$I45,1.19))</f>
        <v>0</v>
      </c>
      <c r="AF45" s="70" t="str">
        <f>IF(AND('Income&amp;Cost'!$AC45&lt;&gt;"-",'Income&amp;Cost'!$AE45&lt;&gt;"-"),'Income&amp;Cost'!$AE45*'Income&amp;Cost'!$AC45,"-")</f>
        <v>-</v>
      </c>
      <c r="AG45" s="70">
        <f>'Income&amp;Cost'!$AD45*(IF('Income&amp;Cost'!$K45&lt;&gt;"",'Income&amp;Cost'!$K45,1))</f>
        <v>0</v>
      </c>
      <c r="AH45" s="70">
        <f>'Income&amp;Cost'!$AG45/$M$9</f>
        <v>0</v>
      </c>
      <c r="AI45" s="70" t="str">
        <f>IF('Income&amp;Cost'!$AF45&lt;&gt;"-",('Income&amp;Cost'!$AF45/$M$9)*(IF('Income&amp;Cost'!$K45&lt;&gt;"",'Income&amp;Cost'!$K45,1)),"-")</f>
        <v>-</v>
      </c>
      <c r="AJ45" s="9" t="str">
        <f>IFERROR((VLOOKUP('Income&amp;Cost'!$T45,'FBE Fees'!$D:$M,8,0)/$M$9)*(IF('Income&amp;Cost'!$K45&lt;&gt;"",'Income&amp;Cost'!$K45,1)),"-")</f>
        <v>-</v>
      </c>
      <c r="AK45" s="79" t="str">
        <f>IF('Income&amp;Cost'!$AB45&lt;&gt;"-",IFERROR(VLOOKUP($G$10,Storage!$E:$F,2,0),Storage!$F$4)/$M$9*'Income&amp;Cost'!$AB45,"-")</f>
        <v>-</v>
      </c>
      <c r="AL45" s="70" t="str">
        <f>IF(OR('Income&amp;Cost'!$AJ45&lt;&gt;"-",'Income&amp;Cost'!$AK45&lt;&gt;"-"),SUM('Income&amp;Cost'!$AJ45,('Income&amp;Cost'!$AK45*$M$10)),"-")</f>
        <v>-</v>
      </c>
      <c r="AM45" s="70" t="str">
        <f>IF(AND('Income&amp;Cost'!$AI45&lt;&gt;"-",'Income&amp;Cost'!$AL45&lt;&gt;"-"),'Income&amp;Cost'!$AI45+'Income&amp;Cost'!$AL45,"-")</f>
        <v>-</v>
      </c>
      <c r="AN45" s="70" t="str">
        <f>IF(AND('Income&amp;Cost'!$AH45&lt;&gt;"-",'Income&amp;Cost'!$AM45&lt;&gt;"-"),'Income&amp;Cost'!$AH45-'Income&amp;Cost'!$AM45,"-")</f>
        <v>-</v>
      </c>
      <c r="AO45" s="80" t="str">
        <f>IF(AND('Income&amp;Cost'!$AH45&lt;&gt;"-",'Income&amp;Cost'!$AN45&lt;&gt;"-"),'Income&amp;Cost'!$AN45/'Income&amp;Cost'!$AH45,"-")</f>
        <v>-</v>
      </c>
      <c r="AP45" s="70" t="str">
        <f>IF(AND('Income&amp;Cost'!$AE45&lt;&gt;"-",'Income&amp;Cost'!$AM45&lt;&gt;"-"),('Income&amp;Cost'!$AE45/$M$9*(IF('Income&amp;Cost'!$K45&lt;&gt;"",'Income&amp;Cost'!$K45,1)))-'Income&amp;Cost'!$AM45,"-")</f>
        <v>-</v>
      </c>
      <c r="AQ45" s="80" t="str">
        <f>IF(AND('Income&amp;Cost'!$AP45&lt;&gt;"-",'Income&amp;Cost'!$AE45&lt;&gt;"-"),'Income&amp;Cost'!$AP45/('Income&amp;Cost'!$AE45/$M$9*(IF('Income&amp;Cost'!$K45&lt;&gt;"",'Income&amp;Cost'!$K45,1))),"-")</f>
        <v>-</v>
      </c>
      <c r="AR45" s="70" t="str">
        <f>IF(AND($L45&gt;0,$M45&gt;0,$N45&gt;0,$O45&gt;0),IFERROR(IF($K45&gt;1,VLOOKUP($T45,'FBE Fees'!$D:$M,9,0)/$M$9*$K45,VLOOKUP($T45,'FBE Fees'!$D:$M,9,0)/$M$9),"check data"),"-")</f>
        <v>-</v>
      </c>
      <c r="AS45" s="70" t="str">
        <f>IF(AND($L45&gt;0,$M45&gt;0,$N45&gt;0,$O45&gt;0),IFERROR(IF($K45&gt;1,VLOOKUP($T45,'FBE Fees'!$D:$M,10,0)/$M$9*$K45,VLOOKUP($T45,'FBE Fees'!$D:$M,10,0)/$M$9),"check data"),"-")</f>
        <v>-</v>
      </c>
    </row>
    <row r="46" ht="19.5" customHeight="1">
      <c r="A46" s="3"/>
      <c r="B46" s="3"/>
      <c r="C46" s="3"/>
      <c r="D46" s="9"/>
      <c r="E46" s="9"/>
      <c r="F46" s="69"/>
      <c r="G46" s="70"/>
      <c r="H46" s="70"/>
      <c r="I46" s="71"/>
      <c r="J46" s="72"/>
      <c r="K46" s="73"/>
      <c r="L46" s="74"/>
      <c r="M46" s="74"/>
      <c r="N46" s="74"/>
      <c r="O46" s="74"/>
      <c r="P46" s="74" t="str">
        <f t="array" ref="P46">IF(AND($L46&gt;0,$M46&gt;0,$N46&gt;0,$O46&gt;0),IFERROR(INDEX(Classes!$O$3:$O$37,MATCH(L46,Classes!$O$3:$O$37,-1)),"check data"),"-")</f>
        <v>-</v>
      </c>
      <c r="Q46" s="74" t="str">
        <f t="array" ref="Q46">IF(AND($L46&gt;0,$M46&gt;0,$N46&gt;0,$O46&gt;0),IFERROR(INDEX(Classes!$I$3:$I$9,MATCH((MAX($M46:$O46)),Classes!$I$3:$I$9,-1)),"check data"),"-")</f>
        <v>-</v>
      </c>
      <c r="R46" s="74" t="str">
        <f t="array" ref="R46">IF(AND($L46&gt;0,$M46&gt;0,$N46&gt;0,$O46&gt;0),IFERROR(INDEX(Classes!$K$3:$K$10,MATCH((MEDIAN($M46:$O46)),Classes!$K$3:$K$10,-1)),"check data"),"-")</f>
        <v>-</v>
      </c>
      <c r="S46" s="74" t="str">
        <f t="array" ref="S46">IF(AND($L46&gt;0,$M46&gt;0,$N46&gt;0,$O46&gt;0),IFERROR(INDEX(Classes!$M$3:$M$11,MATCH(MIN($M46:$O46),Classes!$M$3:$M$11,-1)),"check data"),"-")</f>
        <v>-</v>
      </c>
      <c r="T46" s="74" t="str">
        <f t="shared" si="1"/>
        <v>-</v>
      </c>
      <c r="U46" s="75" t="str">
        <f>IF('Income&amp;Cost'!$J46&lt;&gt;"",$G$8,"-")</f>
        <v>-</v>
      </c>
      <c r="V46" s="76" t="str">
        <f>IF('Income&amp;Cost'!$J46&lt;&gt;"",$G$9,"-")</f>
        <v>-</v>
      </c>
      <c r="W46" s="77" t="str">
        <f>IF('Income&amp;Cost'!$J46&lt;&gt;"",IFERROR(VLOOKUP('Income&amp;Cost'!$J46,GRID!$A:$M,5,0),"seek guidance"),"-")</f>
        <v>-</v>
      </c>
      <c r="X46" s="78" t="str">
        <f>IF('Income&amp;Cost'!$J46&lt;&gt;"",IFERROR(VLOOKUP('Income&amp;Cost'!$J46,GRID!$A:$M,9,0),"seek guidance"),"-")</f>
        <v>-</v>
      </c>
      <c r="Y46" s="73" t="str">
        <f t="shared" si="2"/>
        <v>-</v>
      </c>
      <c r="Z46" s="73" t="str">
        <f t="array" ref="Z46">IF(AND($L46&gt;0,$M46&gt;0,$N46&gt;0,$O46&gt;0),IFERROR(INDEX(Classes!$D$3:$D$11,MATCH('Income&amp;Cost'!$Y46,Classes!$D$3:$D$11,-1)),"check data"),"-")</f>
        <v>-</v>
      </c>
      <c r="AA46" s="78" t="str">
        <f>IF(AND($L46&gt;0,$M46&gt;0,$N46&gt;0,$O46&gt;0),IFERROR(VLOOKUP($Z46,Classes!$D:$E,2,0),"check data"),"-")</f>
        <v>-</v>
      </c>
      <c r="AB46" s="79" t="str">
        <f t="shared" si="3"/>
        <v>-</v>
      </c>
      <c r="AC46" s="80" t="str">
        <f>IF('Income&amp;Cost'!$J46&lt;&gt;"",IFERROR(IF(ISNUMBER(SEARCH("*",$F$11)),VLOOKUP('Income&amp;Cost'!$J46,GRID!$A:$M,13,0),VLOOKUP('Income&amp;Cost'!$J46,GRID!$A:$M,12,0)),"seek guidance"),"-")</f>
        <v>-</v>
      </c>
      <c r="AD46" s="70">
        <f>IF('Income&amp;Cost'!$H46&lt;&gt;"",('Income&amp;Cost'!$H46*IF('Income&amp;Cost'!$I46&lt;&gt;"",1+'Income&amp;Cost'!$I46,1.19))*$M$9,'Income&amp;Cost'!$G46*$M$9)</f>
        <v>0</v>
      </c>
      <c r="AE46" s="70">
        <f>'Income&amp;Cost'!$AD46/(IF('Income&amp;Cost'!$I46&lt;&gt;"",1+'Income&amp;Cost'!$I46,1.19))</f>
        <v>0</v>
      </c>
      <c r="AF46" s="70" t="str">
        <f>IF(AND('Income&amp;Cost'!$AC46&lt;&gt;"-",'Income&amp;Cost'!$AE46&lt;&gt;"-"),'Income&amp;Cost'!$AE46*'Income&amp;Cost'!$AC46,"-")</f>
        <v>-</v>
      </c>
      <c r="AG46" s="70">
        <f>'Income&amp;Cost'!$AD46*(IF('Income&amp;Cost'!$K46&lt;&gt;"",'Income&amp;Cost'!$K46,1))</f>
        <v>0</v>
      </c>
      <c r="AH46" s="70">
        <f>'Income&amp;Cost'!$AG46/$M$9</f>
        <v>0</v>
      </c>
      <c r="AI46" s="70" t="str">
        <f>IF('Income&amp;Cost'!$AF46&lt;&gt;"-",('Income&amp;Cost'!$AF46/$M$9)*(IF('Income&amp;Cost'!$K46&lt;&gt;"",'Income&amp;Cost'!$K46,1)),"-")</f>
        <v>-</v>
      </c>
      <c r="AJ46" s="9" t="str">
        <f>IFERROR((VLOOKUP('Income&amp;Cost'!$T46,'FBE Fees'!$D:$M,8,0)/$M$9)*(IF('Income&amp;Cost'!$K46&lt;&gt;"",'Income&amp;Cost'!$K46,1)),"-")</f>
        <v>-</v>
      </c>
      <c r="AK46" s="79" t="str">
        <f>IF('Income&amp;Cost'!$AB46&lt;&gt;"-",IFERROR(VLOOKUP($G$10,Storage!$E:$F,2,0),Storage!$F$4)/$M$9*'Income&amp;Cost'!$AB46,"-")</f>
        <v>-</v>
      </c>
      <c r="AL46" s="70" t="str">
        <f>IF(OR('Income&amp;Cost'!$AJ46&lt;&gt;"-",'Income&amp;Cost'!$AK46&lt;&gt;"-"),SUM('Income&amp;Cost'!$AJ46,('Income&amp;Cost'!$AK46*$M$10)),"-")</f>
        <v>-</v>
      </c>
      <c r="AM46" s="70" t="str">
        <f>IF(AND('Income&amp;Cost'!$AI46&lt;&gt;"-",'Income&amp;Cost'!$AL46&lt;&gt;"-"),'Income&amp;Cost'!$AI46+'Income&amp;Cost'!$AL46,"-")</f>
        <v>-</v>
      </c>
      <c r="AN46" s="70" t="str">
        <f>IF(AND('Income&amp;Cost'!$AH46&lt;&gt;"-",'Income&amp;Cost'!$AM46&lt;&gt;"-"),'Income&amp;Cost'!$AH46-'Income&amp;Cost'!$AM46,"-")</f>
        <v>-</v>
      </c>
      <c r="AO46" s="80" t="str">
        <f>IF(AND('Income&amp;Cost'!$AH46&lt;&gt;"-",'Income&amp;Cost'!$AN46&lt;&gt;"-"),'Income&amp;Cost'!$AN46/'Income&amp;Cost'!$AH46,"-")</f>
        <v>-</v>
      </c>
      <c r="AP46" s="70" t="str">
        <f>IF(AND('Income&amp;Cost'!$AE46&lt;&gt;"-",'Income&amp;Cost'!$AM46&lt;&gt;"-"),('Income&amp;Cost'!$AE46/$M$9*(IF('Income&amp;Cost'!$K46&lt;&gt;"",'Income&amp;Cost'!$K46,1)))-'Income&amp;Cost'!$AM46,"-")</f>
        <v>-</v>
      </c>
      <c r="AQ46" s="80" t="str">
        <f>IF(AND('Income&amp;Cost'!$AP46&lt;&gt;"-",'Income&amp;Cost'!$AE46&lt;&gt;"-"),'Income&amp;Cost'!$AP46/('Income&amp;Cost'!$AE46/$M$9*(IF('Income&amp;Cost'!$K46&lt;&gt;"",'Income&amp;Cost'!$K46,1))),"-")</f>
        <v>-</v>
      </c>
      <c r="AR46" s="70" t="str">
        <f>IF(AND($L46&gt;0,$M46&gt;0,$N46&gt;0,$O46&gt;0),IFERROR(IF($K46&gt;1,VLOOKUP($T46,'FBE Fees'!$D:$M,9,0)/$M$9*$K46,VLOOKUP($T46,'FBE Fees'!$D:$M,9,0)/$M$9),"check data"),"-")</f>
        <v>-</v>
      </c>
      <c r="AS46" s="70" t="str">
        <f>IF(AND($L46&gt;0,$M46&gt;0,$N46&gt;0,$O46&gt;0),IFERROR(IF($K46&gt;1,VLOOKUP($T46,'FBE Fees'!$D:$M,10,0)/$M$9*$K46,VLOOKUP($T46,'FBE Fees'!$D:$M,10,0)/$M$9),"check data"),"-")</f>
        <v>-</v>
      </c>
    </row>
    <row r="47" ht="19.5" customHeight="1">
      <c r="A47" s="3"/>
      <c r="B47" s="3"/>
      <c r="C47" s="3"/>
      <c r="D47" s="9"/>
      <c r="E47" s="9"/>
      <c r="F47" s="69"/>
      <c r="G47" s="70"/>
      <c r="H47" s="70"/>
      <c r="I47" s="71"/>
      <c r="J47" s="72"/>
      <c r="K47" s="73"/>
      <c r="L47" s="74"/>
      <c r="M47" s="74"/>
      <c r="N47" s="74"/>
      <c r="O47" s="74"/>
      <c r="P47" s="74" t="str">
        <f t="array" ref="P47">IF(AND($L47&gt;0,$M47&gt;0,$N47&gt;0,$O47&gt;0),IFERROR(INDEX(Classes!$O$3:$O$37,MATCH(L47,Classes!$O$3:$O$37,-1)),"check data"),"-")</f>
        <v>-</v>
      </c>
      <c r="Q47" s="74" t="str">
        <f t="array" ref="Q47">IF(AND($L47&gt;0,$M47&gt;0,$N47&gt;0,$O47&gt;0),IFERROR(INDEX(Classes!$I$3:$I$9,MATCH((MAX($M47:$O47)),Classes!$I$3:$I$9,-1)),"check data"),"-")</f>
        <v>-</v>
      </c>
      <c r="R47" s="74" t="str">
        <f t="array" ref="R47">IF(AND($L47&gt;0,$M47&gt;0,$N47&gt;0,$O47&gt;0),IFERROR(INDEX(Classes!$K$3:$K$10,MATCH((MEDIAN($M47:$O47)),Classes!$K$3:$K$10,-1)),"check data"),"-")</f>
        <v>-</v>
      </c>
      <c r="S47" s="74" t="str">
        <f t="array" ref="S47">IF(AND($L47&gt;0,$M47&gt;0,$N47&gt;0,$O47&gt;0),IFERROR(INDEX(Classes!$M$3:$M$11,MATCH(MIN($M47:$O47),Classes!$M$3:$M$11,-1)),"check data"),"-")</f>
        <v>-</v>
      </c>
      <c r="T47" s="75" t="str">
        <f t="shared" si="1"/>
        <v>-</v>
      </c>
      <c r="U47" s="75" t="str">
        <f>IF('Income&amp;Cost'!$J47&lt;&gt;"",$G$8,"-")</f>
        <v>-</v>
      </c>
      <c r="V47" s="76" t="str">
        <f>IF('Income&amp;Cost'!$J47&lt;&gt;"",$G$9,"-")</f>
        <v>-</v>
      </c>
      <c r="W47" s="77" t="str">
        <f>IF('Income&amp;Cost'!$J47&lt;&gt;"",IFERROR(VLOOKUP('Income&amp;Cost'!$J47,GRID!$A:$M,5,0),"seek guidance"),"-")</f>
        <v>-</v>
      </c>
      <c r="X47" s="78" t="str">
        <f>IF('Income&amp;Cost'!$J47&lt;&gt;"",IFERROR(VLOOKUP('Income&amp;Cost'!$J47,GRID!$A:$M,9,0),"seek guidance"),"-")</f>
        <v>-</v>
      </c>
      <c r="Y47" s="73" t="str">
        <f t="shared" si="2"/>
        <v>-</v>
      </c>
      <c r="Z47" s="73" t="str">
        <f t="array" ref="Z47">IF(AND($L47&gt;0,$M47&gt;0,$N47&gt;0,$O47&gt;0),IFERROR(INDEX(Classes!$D$3:$D$11,MATCH('Income&amp;Cost'!$Y47,Classes!$D$3:$D$11,-1)),"check data"),"-")</f>
        <v>-</v>
      </c>
      <c r="AA47" s="78" t="str">
        <f>IF(AND($L47&gt;0,$M47&gt;0,$N47&gt;0,$O47&gt;0),IFERROR(VLOOKUP($Z47,Classes!$D:$E,2,0),"check data"),"-")</f>
        <v>-</v>
      </c>
      <c r="AB47" s="79" t="str">
        <f t="shared" si="3"/>
        <v>-</v>
      </c>
      <c r="AC47" s="80" t="str">
        <f>IF('Income&amp;Cost'!$J47&lt;&gt;"",IFERROR(IF(ISNUMBER(SEARCH("*",$F$11)),VLOOKUP('Income&amp;Cost'!$J47,GRID!$A:$M,13,0),VLOOKUP('Income&amp;Cost'!$J47,GRID!$A:$M,12,0)),"seek guidance"),"-")</f>
        <v>-</v>
      </c>
      <c r="AD47" s="70">
        <f>IF('Income&amp;Cost'!$H47&lt;&gt;"",('Income&amp;Cost'!$H47*IF('Income&amp;Cost'!$I47&lt;&gt;"",1+'Income&amp;Cost'!$I47,1.19))*$M$9,'Income&amp;Cost'!$G47*$M$9)</f>
        <v>0</v>
      </c>
      <c r="AE47" s="70">
        <f>'Income&amp;Cost'!$AD47/(IF('Income&amp;Cost'!$I47&lt;&gt;"",1+'Income&amp;Cost'!$I47,1.19))</f>
        <v>0</v>
      </c>
      <c r="AF47" s="70" t="str">
        <f>IF(AND('Income&amp;Cost'!$AC47&lt;&gt;"-",'Income&amp;Cost'!$AE47&lt;&gt;"-"),'Income&amp;Cost'!$AE47*'Income&amp;Cost'!$AC47,"-")</f>
        <v>-</v>
      </c>
      <c r="AG47" s="70">
        <f>'Income&amp;Cost'!$AD47*(IF('Income&amp;Cost'!$K47&lt;&gt;"",'Income&amp;Cost'!$K47,1))</f>
        <v>0</v>
      </c>
      <c r="AH47" s="70">
        <f>'Income&amp;Cost'!$AG47/$M$9</f>
        <v>0</v>
      </c>
      <c r="AI47" s="70" t="str">
        <f>IF('Income&amp;Cost'!$AF47&lt;&gt;"-",('Income&amp;Cost'!$AF47/$M$9)*(IF('Income&amp;Cost'!$K47&lt;&gt;"",'Income&amp;Cost'!$K47,1)),"-")</f>
        <v>-</v>
      </c>
      <c r="AJ47" s="9" t="str">
        <f>IFERROR((VLOOKUP('Income&amp;Cost'!$T47,'FBE Fees'!$D:$M,8,0)/$M$9)*(IF('Income&amp;Cost'!$K47&lt;&gt;"",'Income&amp;Cost'!$K47,1)),"-")</f>
        <v>-</v>
      </c>
      <c r="AK47" s="79" t="str">
        <f>IF('Income&amp;Cost'!$AB47&lt;&gt;"-",IFERROR(VLOOKUP($G$10,Storage!$E:$F,2,0),Storage!$F$4)/$M$9*'Income&amp;Cost'!$AB47,"-")</f>
        <v>-</v>
      </c>
      <c r="AL47" s="70" t="str">
        <f>IF(OR('Income&amp;Cost'!$AJ47&lt;&gt;"-",'Income&amp;Cost'!$AK47&lt;&gt;"-"),SUM('Income&amp;Cost'!$AJ47,('Income&amp;Cost'!$AK47*$M$10)),"-")</f>
        <v>-</v>
      </c>
      <c r="AM47" s="70" t="str">
        <f>IF(AND('Income&amp;Cost'!$AI47&lt;&gt;"-",'Income&amp;Cost'!$AL47&lt;&gt;"-"),'Income&amp;Cost'!$AI47+'Income&amp;Cost'!$AL47,"-")</f>
        <v>-</v>
      </c>
      <c r="AN47" s="70" t="str">
        <f>IF(AND('Income&amp;Cost'!$AH47&lt;&gt;"-",'Income&amp;Cost'!$AM47&lt;&gt;"-"),'Income&amp;Cost'!$AH47-'Income&amp;Cost'!$AM47,"-")</f>
        <v>-</v>
      </c>
      <c r="AO47" s="80" t="str">
        <f>IF(AND('Income&amp;Cost'!$AH47&lt;&gt;"-",'Income&amp;Cost'!$AN47&lt;&gt;"-"),'Income&amp;Cost'!$AN47/'Income&amp;Cost'!$AH47,"-")</f>
        <v>-</v>
      </c>
      <c r="AP47" s="70" t="str">
        <f>IF(AND('Income&amp;Cost'!$AE47&lt;&gt;"-",'Income&amp;Cost'!$AM47&lt;&gt;"-"),('Income&amp;Cost'!$AE47/$M$9*(IF('Income&amp;Cost'!$K47&lt;&gt;"",'Income&amp;Cost'!$K47,1)))-'Income&amp;Cost'!$AM47,"-")</f>
        <v>-</v>
      </c>
      <c r="AQ47" s="80" t="str">
        <f>IF(AND('Income&amp;Cost'!$AP47&lt;&gt;"-",'Income&amp;Cost'!$AE47&lt;&gt;"-"),'Income&amp;Cost'!$AP47/('Income&amp;Cost'!$AE47/$M$9*(IF('Income&amp;Cost'!$K47&lt;&gt;"",'Income&amp;Cost'!$K47,1))),"-")</f>
        <v>-</v>
      </c>
      <c r="AR47" s="70" t="str">
        <f>IF(AND($L47&gt;0,$M47&gt;0,$N47&gt;0,$O47&gt;0),IFERROR(IF($K47&gt;1,VLOOKUP($T47,'FBE Fees'!$D:$M,9,0)/$M$9*$K47,VLOOKUP($T47,'FBE Fees'!$D:$M,9,0)/$M$9),"check data"),"-")</f>
        <v>-</v>
      </c>
      <c r="AS47" s="70" t="str">
        <f>IF(AND($L47&gt;0,$M47&gt;0,$N47&gt;0,$O47&gt;0),IFERROR(IF($K47&gt;1,VLOOKUP($T47,'FBE Fees'!$D:$M,10,0)/$M$9*$K47,VLOOKUP($T47,'FBE Fees'!$D:$M,10,0)/$M$9),"check data"),"-")</f>
        <v>-</v>
      </c>
    </row>
    <row r="48" ht="19.5" customHeight="1">
      <c r="A48" s="3"/>
      <c r="B48" s="3"/>
      <c r="C48" s="3"/>
      <c r="D48" s="9"/>
      <c r="E48" s="9"/>
      <c r="F48" s="69"/>
      <c r="G48" s="70"/>
      <c r="H48" s="70"/>
      <c r="I48" s="71"/>
      <c r="J48" s="72"/>
      <c r="K48" s="73"/>
      <c r="L48" s="74"/>
      <c r="M48" s="74"/>
      <c r="N48" s="74"/>
      <c r="O48" s="74"/>
      <c r="P48" s="74" t="str">
        <f t="array" ref="P48">IF(AND($L48&gt;0,$M48&gt;0,$N48&gt;0,$O48&gt;0),IFERROR(INDEX(Classes!$O$3:$O$37,MATCH(L48,Classes!$O$3:$O$37,-1)),"check data"),"-")</f>
        <v>-</v>
      </c>
      <c r="Q48" s="74" t="str">
        <f t="array" ref="Q48">IF(AND($L48&gt;0,$M48&gt;0,$N48&gt;0,$O48&gt;0),IFERROR(INDEX(Classes!$I$3:$I$9,MATCH((MAX($M48:$O48)),Classes!$I$3:$I$9,-1)),"check data"),"-")</f>
        <v>-</v>
      </c>
      <c r="R48" s="74" t="str">
        <f t="array" ref="R48">IF(AND($L48&gt;0,$M48&gt;0,$N48&gt;0,$O48&gt;0),IFERROR(INDEX(Classes!$K$3:$K$10,MATCH((MEDIAN($M48:$O48)),Classes!$K$3:$K$10,-1)),"check data"),"-")</f>
        <v>-</v>
      </c>
      <c r="S48" s="74" t="str">
        <f t="array" ref="S48">IF(AND($L48&gt;0,$M48&gt;0,$N48&gt;0,$O48&gt;0),IFERROR(INDEX(Classes!$M$3:$M$11,MATCH(MIN($M48:$O48),Classes!$M$3:$M$11,-1)),"check data"),"-")</f>
        <v>-</v>
      </c>
      <c r="T48" s="74" t="str">
        <f t="shared" si="1"/>
        <v>-</v>
      </c>
      <c r="U48" s="75" t="str">
        <f>IF('Income&amp;Cost'!$J48&lt;&gt;"",$G$8,"-")</f>
        <v>-</v>
      </c>
      <c r="V48" s="76" t="str">
        <f>IF('Income&amp;Cost'!$J48&lt;&gt;"",$G$9,"-")</f>
        <v>-</v>
      </c>
      <c r="W48" s="77" t="str">
        <f>IF('Income&amp;Cost'!$J48&lt;&gt;"",IFERROR(VLOOKUP('Income&amp;Cost'!$J48,GRID!$A:$M,5,0),"seek guidance"),"-")</f>
        <v>-</v>
      </c>
      <c r="X48" s="78" t="str">
        <f>IF('Income&amp;Cost'!$J48&lt;&gt;"",IFERROR(VLOOKUP('Income&amp;Cost'!$J48,GRID!$A:$M,9,0),"seek guidance"),"-")</f>
        <v>-</v>
      </c>
      <c r="Y48" s="73" t="str">
        <f t="shared" si="2"/>
        <v>-</v>
      </c>
      <c r="Z48" s="73" t="str">
        <f t="array" ref="Z48">IF(AND($L48&gt;0,$M48&gt;0,$N48&gt;0,$O48&gt;0),IFERROR(INDEX(Classes!$D$3:$D$11,MATCH('Income&amp;Cost'!$Y48,Classes!$D$3:$D$11,-1)),"check data"),"-")</f>
        <v>-</v>
      </c>
      <c r="AA48" s="78" t="str">
        <f>IF(AND($L48&gt;0,$M48&gt;0,$N48&gt;0,$O48&gt;0),IFERROR(VLOOKUP($Z48,Classes!$D:$E,2,0),"check data"),"-")</f>
        <v>-</v>
      </c>
      <c r="AB48" s="79" t="str">
        <f t="shared" si="3"/>
        <v>-</v>
      </c>
      <c r="AC48" s="80" t="str">
        <f>IF('Income&amp;Cost'!$J48&lt;&gt;"",IFERROR(IF(ISNUMBER(SEARCH("*",$F$11)),VLOOKUP('Income&amp;Cost'!$J48,GRID!$A:$M,13,0),VLOOKUP('Income&amp;Cost'!$J48,GRID!$A:$M,12,0)),"seek guidance"),"-")</f>
        <v>-</v>
      </c>
      <c r="AD48" s="70">
        <f>IF('Income&amp;Cost'!$H48&lt;&gt;"",('Income&amp;Cost'!$H48*IF('Income&amp;Cost'!$I48&lt;&gt;"",1+'Income&amp;Cost'!$I48,1.19))*$M$9,'Income&amp;Cost'!$G48*$M$9)</f>
        <v>0</v>
      </c>
      <c r="AE48" s="70">
        <f>'Income&amp;Cost'!$AD48/(IF('Income&amp;Cost'!$I48&lt;&gt;"",1+'Income&amp;Cost'!$I48,1.19))</f>
        <v>0</v>
      </c>
      <c r="AF48" s="70" t="str">
        <f>IF(AND('Income&amp;Cost'!$AC48&lt;&gt;"-",'Income&amp;Cost'!$AE48&lt;&gt;"-"),'Income&amp;Cost'!$AE48*'Income&amp;Cost'!$AC48,"-")</f>
        <v>-</v>
      </c>
      <c r="AG48" s="70">
        <f>'Income&amp;Cost'!$AD48*(IF('Income&amp;Cost'!$K48&lt;&gt;"",'Income&amp;Cost'!$K48,1))</f>
        <v>0</v>
      </c>
      <c r="AH48" s="70">
        <f>'Income&amp;Cost'!$AG48/$M$9</f>
        <v>0</v>
      </c>
      <c r="AI48" s="70" t="str">
        <f>IF('Income&amp;Cost'!$AF48&lt;&gt;"-",('Income&amp;Cost'!$AF48/$M$9)*(IF('Income&amp;Cost'!$K48&lt;&gt;"",'Income&amp;Cost'!$K48,1)),"-")</f>
        <v>-</v>
      </c>
      <c r="AJ48" s="9" t="str">
        <f>IFERROR((VLOOKUP('Income&amp;Cost'!$T48,'FBE Fees'!$D:$M,8,0)/$M$9)*(IF('Income&amp;Cost'!$K48&lt;&gt;"",'Income&amp;Cost'!$K48,1)),"-")</f>
        <v>-</v>
      </c>
      <c r="AK48" s="79" t="str">
        <f>IF('Income&amp;Cost'!$AB48&lt;&gt;"-",IFERROR(VLOOKUP($G$10,Storage!$E:$F,2,0),Storage!$F$4)/$M$9*'Income&amp;Cost'!$AB48,"-")</f>
        <v>-</v>
      </c>
      <c r="AL48" s="70" t="str">
        <f>IF(OR('Income&amp;Cost'!$AJ48&lt;&gt;"-",'Income&amp;Cost'!$AK48&lt;&gt;"-"),SUM('Income&amp;Cost'!$AJ48,('Income&amp;Cost'!$AK48*$M$10)),"-")</f>
        <v>-</v>
      </c>
      <c r="AM48" s="70" t="str">
        <f>IF(AND('Income&amp;Cost'!$AI48&lt;&gt;"-",'Income&amp;Cost'!$AL48&lt;&gt;"-"),'Income&amp;Cost'!$AI48+'Income&amp;Cost'!$AL48,"-")</f>
        <v>-</v>
      </c>
      <c r="AN48" s="70" t="str">
        <f>IF(AND('Income&amp;Cost'!$AH48&lt;&gt;"-",'Income&amp;Cost'!$AM48&lt;&gt;"-"),'Income&amp;Cost'!$AH48-'Income&amp;Cost'!$AM48,"-")</f>
        <v>-</v>
      </c>
      <c r="AO48" s="80" t="str">
        <f>IF(AND('Income&amp;Cost'!$AH48&lt;&gt;"-",'Income&amp;Cost'!$AN48&lt;&gt;"-"),'Income&amp;Cost'!$AN48/'Income&amp;Cost'!$AH48,"-")</f>
        <v>-</v>
      </c>
      <c r="AP48" s="70" t="str">
        <f>IF(AND('Income&amp;Cost'!$AE48&lt;&gt;"-",'Income&amp;Cost'!$AM48&lt;&gt;"-"),('Income&amp;Cost'!$AE48/$M$9*(IF('Income&amp;Cost'!$K48&lt;&gt;"",'Income&amp;Cost'!$K48,1)))-'Income&amp;Cost'!$AM48,"-")</f>
        <v>-</v>
      </c>
      <c r="AQ48" s="80" t="str">
        <f>IF(AND('Income&amp;Cost'!$AP48&lt;&gt;"-",'Income&amp;Cost'!$AE48&lt;&gt;"-"),'Income&amp;Cost'!$AP48/('Income&amp;Cost'!$AE48/$M$9*(IF('Income&amp;Cost'!$K48&lt;&gt;"",'Income&amp;Cost'!$K48,1))),"-")</f>
        <v>-</v>
      </c>
      <c r="AR48" s="70" t="str">
        <f>IF(AND($L48&gt;0,$M48&gt;0,$N48&gt;0,$O48&gt;0),IFERROR(IF($K48&gt;1,VLOOKUP($T48,'FBE Fees'!$D:$M,9,0)/$M$9*$K48,VLOOKUP($T48,'FBE Fees'!$D:$M,9,0)/$M$9),"check data"),"-")</f>
        <v>-</v>
      </c>
      <c r="AS48" s="70" t="str">
        <f>IF(AND($L48&gt;0,$M48&gt;0,$N48&gt;0,$O48&gt;0),IFERROR(IF($K48&gt;1,VLOOKUP($T48,'FBE Fees'!$D:$M,10,0)/$M$9*$K48,VLOOKUP($T48,'FBE Fees'!$D:$M,10,0)/$M$9),"check data"),"-")</f>
        <v>-</v>
      </c>
    </row>
    <row r="49" ht="19.5" customHeight="1">
      <c r="A49" s="3"/>
      <c r="B49" s="3"/>
      <c r="C49" s="3"/>
      <c r="D49" s="9"/>
      <c r="E49" s="9"/>
      <c r="F49" s="69"/>
      <c r="G49" s="70"/>
      <c r="H49" s="70"/>
      <c r="I49" s="71"/>
      <c r="J49" s="72"/>
      <c r="K49" s="73"/>
      <c r="L49" s="74"/>
      <c r="M49" s="74"/>
      <c r="N49" s="74"/>
      <c r="O49" s="74"/>
      <c r="P49" s="74" t="str">
        <f t="array" ref="P49">IF(AND($L49&gt;0,$M49&gt;0,$N49&gt;0,$O49&gt;0),IFERROR(INDEX(Classes!$O$3:$O$37,MATCH(L49,Classes!$O$3:$O$37,-1)),"check data"),"-")</f>
        <v>-</v>
      </c>
      <c r="Q49" s="74" t="str">
        <f t="array" ref="Q49">IF(AND($L49&gt;0,$M49&gt;0,$N49&gt;0,$O49&gt;0),IFERROR(INDEX(Classes!$I$3:$I$9,MATCH((MAX($M49:$O49)),Classes!$I$3:$I$9,-1)),"check data"),"-")</f>
        <v>-</v>
      </c>
      <c r="R49" s="74" t="str">
        <f t="array" ref="R49">IF(AND($L49&gt;0,$M49&gt;0,$N49&gt;0,$O49&gt;0),IFERROR(INDEX(Classes!$K$3:$K$10,MATCH((MEDIAN($M49:$O49)),Classes!$K$3:$K$10,-1)),"check data"),"-")</f>
        <v>-</v>
      </c>
      <c r="S49" s="74" t="str">
        <f t="array" ref="S49">IF(AND($L49&gt;0,$M49&gt;0,$N49&gt;0,$O49&gt;0),IFERROR(INDEX(Classes!$M$3:$M$11,MATCH(MIN($M49:$O49),Classes!$M$3:$M$11,-1)),"check data"),"-")</f>
        <v>-</v>
      </c>
      <c r="T49" s="74" t="str">
        <f t="shared" si="1"/>
        <v>-</v>
      </c>
      <c r="U49" s="75" t="str">
        <f>IF('Income&amp;Cost'!$J49&lt;&gt;"",$G$8,"-")</f>
        <v>-</v>
      </c>
      <c r="V49" s="76" t="str">
        <f>IF('Income&amp;Cost'!$J49&lt;&gt;"",$G$9,"-")</f>
        <v>-</v>
      </c>
      <c r="W49" s="77" t="str">
        <f>IF('Income&amp;Cost'!$J49&lt;&gt;"",IFERROR(VLOOKUP('Income&amp;Cost'!$J49,GRID!$A:$M,5,0),"seek guidance"),"-")</f>
        <v>-</v>
      </c>
      <c r="X49" s="78" t="str">
        <f>IF('Income&amp;Cost'!$J49&lt;&gt;"",IFERROR(VLOOKUP('Income&amp;Cost'!$J49,GRID!$A:$M,9,0),"seek guidance"),"-")</f>
        <v>-</v>
      </c>
      <c r="Y49" s="73" t="str">
        <f t="shared" si="2"/>
        <v>-</v>
      </c>
      <c r="Z49" s="73" t="str">
        <f t="array" ref="Z49">IF(AND($L49&gt;0,$M49&gt;0,$N49&gt;0,$O49&gt;0),IFERROR(INDEX(Classes!$D$3:$D$11,MATCH('Income&amp;Cost'!$Y49,Classes!$D$3:$D$11,-1)),"check data"),"-")</f>
        <v>-</v>
      </c>
      <c r="AA49" s="78" t="str">
        <f>IF(AND($L49&gt;0,$M49&gt;0,$N49&gt;0,$O49&gt;0),IFERROR(VLOOKUP($Z49,Classes!$D:$E,2,0),"check data"),"-")</f>
        <v>-</v>
      </c>
      <c r="AB49" s="79" t="str">
        <f t="shared" si="3"/>
        <v>-</v>
      </c>
      <c r="AC49" s="80" t="str">
        <f>IF('Income&amp;Cost'!$J49&lt;&gt;"",IFERROR(IF(ISNUMBER(SEARCH("*",$F$11)),VLOOKUP('Income&amp;Cost'!$J49,GRID!$A:$M,13,0),VLOOKUP('Income&amp;Cost'!$J49,GRID!$A:$M,12,0)),"seek guidance"),"-")</f>
        <v>-</v>
      </c>
      <c r="AD49" s="70">
        <f>IF('Income&amp;Cost'!$H49&lt;&gt;"",('Income&amp;Cost'!$H49*IF('Income&amp;Cost'!$I49&lt;&gt;"",1+'Income&amp;Cost'!$I49,1.19))*$M$9,'Income&amp;Cost'!$G49*$M$9)</f>
        <v>0</v>
      </c>
      <c r="AE49" s="70">
        <f>'Income&amp;Cost'!$AD49/(IF('Income&amp;Cost'!$I49&lt;&gt;"",1+'Income&amp;Cost'!$I49,1.19))</f>
        <v>0</v>
      </c>
      <c r="AF49" s="70" t="str">
        <f>IF(AND('Income&amp;Cost'!$AC49&lt;&gt;"-",'Income&amp;Cost'!$AE49&lt;&gt;"-"),'Income&amp;Cost'!$AE49*'Income&amp;Cost'!$AC49,"-")</f>
        <v>-</v>
      </c>
      <c r="AG49" s="70">
        <f>'Income&amp;Cost'!$AD49*(IF('Income&amp;Cost'!$K49&lt;&gt;"",'Income&amp;Cost'!$K49,1))</f>
        <v>0</v>
      </c>
      <c r="AH49" s="70">
        <f>'Income&amp;Cost'!$AG49/$M$9</f>
        <v>0</v>
      </c>
      <c r="AI49" s="70" t="str">
        <f>IF('Income&amp;Cost'!$AF49&lt;&gt;"-",('Income&amp;Cost'!$AF49/$M$9)*(IF('Income&amp;Cost'!$K49&lt;&gt;"",'Income&amp;Cost'!$K49,1)),"-")</f>
        <v>-</v>
      </c>
      <c r="AJ49" s="9" t="str">
        <f>IFERROR((VLOOKUP('Income&amp;Cost'!$T49,'FBE Fees'!$D:$M,8,0)/$M$9)*(IF('Income&amp;Cost'!$K49&lt;&gt;"",'Income&amp;Cost'!$K49,1)),"-")</f>
        <v>-</v>
      </c>
      <c r="AK49" s="79" t="str">
        <f>IF('Income&amp;Cost'!$AB49&lt;&gt;"-",IFERROR(VLOOKUP($G$10,Storage!$E:$F,2,0),Storage!$F$4)/$M$9*'Income&amp;Cost'!$AB49,"-")</f>
        <v>-</v>
      </c>
      <c r="AL49" s="70" t="str">
        <f>IF(OR('Income&amp;Cost'!$AJ49&lt;&gt;"-",'Income&amp;Cost'!$AK49&lt;&gt;"-"),SUM('Income&amp;Cost'!$AJ49,('Income&amp;Cost'!$AK49*$M$10)),"-")</f>
        <v>-</v>
      </c>
      <c r="AM49" s="70" t="str">
        <f>IF(AND('Income&amp;Cost'!$AI49&lt;&gt;"-",'Income&amp;Cost'!$AL49&lt;&gt;"-"),'Income&amp;Cost'!$AI49+'Income&amp;Cost'!$AL49,"-")</f>
        <v>-</v>
      </c>
      <c r="AN49" s="70" t="str">
        <f>IF(AND('Income&amp;Cost'!$AH49&lt;&gt;"-",'Income&amp;Cost'!$AM49&lt;&gt;"-"),'Income&amp;Cost'!$AH49-'Income&amp;Cost'!$AM49,"-")</f>
        <v>-</v>
      </c>
      <c r="AO49" s="80" t="str">
        <f>IF(AND('Income&amp;Cost'!$AH49&lt;&gt;"-",'Income&amp;Cost'!$AN49&lt;&gt;"-"),'Income&amp;Cost'!$AN49/'Income&amp;Cost'!$AH49,"-")</f>
        <v>-</v>
      </c>
      <c r="AP49" s="70" t="str">
        <f>IF(AND('Income&amp;Cost'!$AE49&lt;&gt;"-",'Income&amp;Cost'!$AM49&lt;&gt;"-"),('Income&amp;Cost'!$AE49/$M$9*(IF('Income&amp;Cost'!$K49&lt;&gt;"",'Income&amp;Cost'!$K49,1)))-'Income&amp;Cost'!$AM49,"-")</f>
        <v>-</v>
      </c>
      <c r="AQ49" s="80" t="str">
        <f>IF(AND('Income&amp;Cost'!$AP49&lt;&gt;"-",'Income&amp;Cost'!$AE49&lt;&gt;"-"),'Income&amp;Cost'!$AP49/('Income&amp;Cost'!$AE49/$M$9*(IF('Income&amp;Cost'!$K49&lt;&gt;"",'Income&amp;Cost'!$K49,1))),"-")</f>
        <v>-</v>
      </c>
      <c r="AR49" s="70" t="str">
        <f>IF(AND($L49&gt;0,$M49&gt;0,$N49&gt;0,$O49&gt;0),IFERROR(IF($K49&gt;1,VLOOKUP($T49,'FBE Fees'!$D:$M,9,0)/$M$9*$K49,VLOOKUP($T49,'FBE Fees'!$D:$M,9,0)/$M$9),"check data"),"-")</f>
        <v>-</v>
      </c>
      <c r="AS49" s="70" t="str">
        <f>IF(AND($L49&gt;0,$M49&gt;0,$N49&gt;0,$O49&gt;0),IFERROR(IF($K49&gt;1,VLOOKUP($T49,'FBE Fees'!$D:$M,10,0)/$M$9*$K49,VLOOKUP($T49,'FBE Fees'!$D:$M,10,0)/$M$9),"check data"),"-")</f>
        <v>-</v>
      </c>
    </row>
    <row r="50" ht="19.5" customHeight="1">
      <c r="A50" s="3"/>
      <c r="B50" s="3"/>
      <c r="C50" s="3"/>
      <c r="D50" s="9"/>
      <c r="E50" s="9"/>
      <c r="F50" s="69"/>
      <c r="G50" s="70"/>
      <c r="H50" s="70"/>
      <c r="I50" s="71"/>
      <c r="J50" s="72"/>
      <c r="K50" s="73"/>
      <c r="L50" s="74"/>
      <c r="M50" s="74"/>
      <c r="N50" s="74"/>
      <c r="O50" s="74"/>
      <c r="P50" s="74" t="str">
        <f t="array" ref="P50">IF(AND($L50&gt;0,$M50&gt;0,$N50&gt;0,$O50&gt;0),IFERROR(INDEX(Classes!$O$3:$O$37,MATCH(L50,Classes!$O$3:$O$37,-1)),"check data"),"-")</f>
        <v>-</v>
      </c>
      <c r="Q50" s="74" t="str">
        <f t="array" ref="Q50">IF(AND($L50&gt;0,$M50&gt;0,$N50&gt;0,$O50&gt;0),IFERROR(INDEX(Classes!$I$3:$I$9,MATCH((MAX($M50:$O50)),Classes!$I$3:$I$9,-1)),"check data"),"-")</f>
        <v>-</v>
      </c>
      <c r="R50" s="74" t="str">
        <f t="array" ref="R50">IF(AND($L50&gt;0,$M50&gt;0,$N50&gt;0,$O50&gt;0),IFERROR(INDEX(Classes!$K$3:$K$10,MATCH((MEDIAN($M50:$O50)),Classes!$K$3:$K$10,-1)),"check data"),"-")</f>
        <v>-</v>
      </c>
      <c r="S50" s="74" t="str">
        <f t="array" ref="S50">IF(AND($L50&gt;0,$M50&gt;0,$N50&gt;0,$O50&gt;0),IFERROR(INDEX(Classes!$M$3:$M$11,MATCH(MIN($M50:$O50),Classes!$M$3:$M$11,-1)),"check data"),"-")</f>
        <v>-</v>
      </c>
      <c r="T50" s="74" t="str">
        <f t="shared" si="1"/>
        <v>-</v>
      </c>
      <c r="U50" s="75" t="str">
        <f>IF('Income&amp;Cost'!$J50&lt;&gt;"",$G$8,"-")</f>
        <v>-</v>
      </c>
      <c r="V50" s="76" t="str">
        <f>IF('Income&amp;Cost'!$J50&lt;&gt;"",$G$9,"-")</f>
        <v>-</v>
      </c>
      <c r="W50" s="77" t="str">
        <f>IF('Income&amp;Cost'!$J50&lt;&gt;"",IFERROR(VLOOKUP('Income&amp;Cost'!$J50,GRID!$A:$M,5,0),"seek guidance"),"-")</f>
        <v>-</v>
      </c>
      <c r="X50" s="78" t="str">
        <f>IF('Income&amp;Cost'!$J50&lt;&gt;"",IFERROR(VLOOKUP('Income&amp;Cost'!$J50,GRID!$A:$M,9,0),"seek guidance"),"-")</f>
        <v>-</v>
      </c>
      <c r="Y50" s="73" t="str">
        <f t="shared" si="2"/>
        <v>-</v>
      </c>
      <c r="Z50" s="73" t="str">
        <f t="array" ref="Z50">IF(AND($L50&gt;0,$M50&gt;0,$N50&gt;0,$O50&gt;0),IFERROR(INDEX(Classes!$D$3:$D$11,MATCH('Income&amp;Cost'!$Y50,Classes!$D$3:$D$11,-1)),"check data"),"-")</f>
        <v>-</v>
      </c>
      <c r="AA50" s="78" t="str">
        <f>IF(AND($L50&gt;0,$M50&gt;0,$N50&gt;0,$O50&gt;0),IFERROR(VLOOKUP($Z50,Classes!$D:$E,2,0),"check data"),"-")</f>
        <v>-</v>
      </c>
      <c r="AB50" s="79" t="str">
        <f t="shared" si="3"/>
        <v>-</v>
      </c>
      <c r="AC50" s="80" t="str">
        <f>IF('Income&amp;Cost'!$J50&lt;&gt;"",IFERROR(IF(ISNUMBER(SEARCH("*",$F$11)),VLOOKUP('Income&amp;Cost'!$J50,GRID!$A:$M,13,0),VLOOKUP('Income&amp;Cost'!$J50,GRID!$A:$M,12,0)),"seek guidance"),"-")</f>
        <v>-</v>
      </c>
      <c r="AD50" s="70">
        <f>IF('Income&amp;Cost'!$H50&lt;&gt;"",('Income&amp;Cost'!$H50*IF('Income&amp;Cost'!$I50&lt;&gt;"",1+'Income&amp;Cost'!$I50,1.19))*$M$9,'Income&amp;Cost'!$G50*$M$9)</f>
        <v>0</v>
      </c>
      <c r="AE50" s="70">
        <f>'Income&amp;Cost'!$AD50/(IF('Income&amp;Cost'!$I50&lt;&gt;"",1+'Income&amp;Cost'!$I50,1.19))</f>
        <v>0</v>
      </c>
      <c r="AF50" s="70" t="str">
        <f>IF(AND('Income&amp;Cost'!$AC50&lt;&gt;"-",'Income&amp;Cost'!$AE50&lt;&gt;"-"),'Income&amp;Cost'!$AE50*'Income&amp;Cost'!$AC50,"-")</f>
        <v>-</v>
      </c>
      <c r="AG50" s="70">
        <f>'Income&amp;Cost'!$AD50*(IF('Income&amp;Cost'!$K50&lt;&gt;"",'Income&amp;Cost'!$K50,1))</f>
        <v>0</v>
      </c>
      <c r="AH50" s="70">
        <f>'Income&amp;Cost'!$AG50/$M$9</f>
        <v>0</v>
      </c>
      <c r="AI50" s="70" t="str">
        <f>IF('Income&amp;Cost'!$AF50&lt;&gt;"-",('Income&amp;Cost'!$AF50/$M$9)*(IF('Income&amp;Cost'!$K50&lt;&gt;"",'Income&amp;Cost'!$K50,1)),"-")</f>
        <v>-</v>
      </c>
      <c r="AJ50" s="9" t="str">
        <f>IFERROR((VLOOKUP('Income&amp;Cost'!$T50,'FBE Fees'!$D:$M,8,0)/$M$9)*(IF('Income&amp;Cost'!$K50&lt;&gt;"",'Income&amp;Cost'!$K50,1)),"-")</f>
        <v>-</v>
      </c>
      <c r="AK50" s="79" t="str">
        <f>IF('Income&amp;Cost'!$AB50&lt;&gt;"-",IFERROR(VLOOKUP($G$10,Storage!$E:$F,2,0),Storage!$F$4)/$M$9*'Income&amp;Cost'!$AB50,"-")</f>
        <v>-</v>
      </c>
      <c r="AL50" s="70" t="str">
        <f>IF(OR('Income&amp;Cost'!$AJ50&lt;&gt;"-",'Income&amp;Cost'!$AK50&lt;&gt;"-"),SUM('Income&amp;Cost'!$AJ50,('Income&amp;Cost'!$AK50*$M$10)),"-")</f>
        <v>-</v>
      </c>
      <c r="AM50" s="70" t="str">
        <f>IF(AND('Income&amp;Cost'!$AI50&lt;&gt;"-",'Income&amp;Cost'!$AL50&lt;&gt;"-"),'Income&amp;Cost'!$AI50+'Income&amp;Cost'!$AL50,"-")</f>
        <v>-</v>
      </c>
      <c r="AN50" s="70" t="str">
        <f>IF(AND('Income&amp;Cost'!$AH50&lt;&gt;"-",'Income&amp;Cost'!$AM50&lt;&gt;"-"),'Income&amp;Cost'!$AH50-'Income&amp;Cost'!$AM50,"-")</f>
        <v>-</v>
      </c>
      <c r="AO50" s="80" t="str">
        <f>IF(AND('Income&amp;Cost'!$AH50&lt;&gt;"-",'Income&amp;Cost'!$AN50&lt;&gt;"-"),'Income&amp;Cost'!$AN50/'Income&amp;Cost'!$AH50,"-")</f>
        <v>-</v>
      </c>
      <c r="AP50" s="70" t="str">
        <f>IF(AND('Income&amp;Cost'!$AE50&lt;&gt;"-",'Income&amp;Cost'!$AM50&lt;&gt;"-"),('Income&amp;Cost'!$AE50/$M$9*(IF('Income&amp;Cost'!$K50&lt;&gt;"",'Income&amp;Cost'!$K50,1)))-'Income&amp;Cost'!$AM50,"-")</f>
        <v>-</v>
      </c>
      <c r="AQ50" s="80" t="str">
        <f>IF(AND('Income&amp;Cost'!$AP50&lt;&gt;"-",'Income&amp;Cost'!$AE50&lt;&gt;"-"),'Income&amp;Cost'!$AP50/('Income&amp;Cost'!$AE50/$M$9*(IF('Income&amp;Cost'!$K50&lt;&gt;"",'Income&amp;Cost'!$K50,1))),"-")</f>
        <v>-</v>
      </c>
      <c r="AR50" s="70" t="str">
        <f>IF(AND($L50&gt;0,$M50&gt;0,$N50&gt;0,$O50&gt;0),IFERROR(IF($K50&gt;1,VLOOKUP($T50,'FBE Fees'!$D:$M,9,0)/$M$9*$K50,VLOOKUP($T50,'FBE Fees'!$D:$M,9,0)/$M$9),"check data"),"-")</f>
        <v>-</v>
      </c>
      <c r="AS50" s="70" t="str">
        <f>IF(AND($L50&gt;0,$M50&gt;0,$N50&gt;0,$O50&gt;0),IFERROR(IF($K50&gt;1,VLOOKUP($T50,'FBE Fees'!$D:$M,10,0)/$M$9*$K50,VLOOKUP($T50,'FBE Fees'!$D:$M,10,0)/$M$9),"check data"),"-")</f>
        <v>-</v>
      </c>
    </row>
    <row r="51" ht="19.5" customHeight="1">
      <c r="A51" s="3"/>
      <c r="B51" s="3"/>
      <c r="C51" s="3"/>
      <c r="D51" s="9"/>
      <c r="E51" s="9"/>
      <c r="F51" s="69"/>
      <c r="G51" s="70"/>
      <c r="H51" s="70"/>
      <c r="I51" s="71"/>
      <c r="J51" s="72"/>
      <c r="K51" s="73"/>
      <c r="L51" s="74"/>
      <c r="M51" s="74"/>
      <c r="N51" s="74"/>
      <c r="O51" s="74"/>
      <c r="P51" s="74" t="str">
        <f t="array" ref="P51">IF(AND($L51&gt;0,$M51&gt;0,$N51&gt;0,$O51&gt;0),IFERROR(INDEX(Classes!$O$3:$O$37,MATCH(L51,Classes!$O$3:$O$37,-1)),"check data"),"-")</f>
        <v>-</v>
      </c>
      <c r="Q51" s="74" t="str">
        <f t="array" ref="Q51">IF(AND($L51&gt;0,$M51&gt;0,$N51&gt;0,$O51&gt;0),IFERROR(INDEX(Classes!$I$3:$I$9,MATCH((MAX($M51:$O51)),Classes!$I$3:$I$9,-1)),"check data"),"-")</f>
        <v>-</v>
      </c>
      <c r="R51" s="74" t="str">
        <f t="array" ref="R51">IF(AND($L51&gt;0,$M51&gt;0,$N51&gt;0,$O51&gt;0),IFERROR(INDEX(Classes!$K$3:$K$10,MATCH((MEDIAN($M51:$O51)),Classes!$K$3:$K$10,-1)),"check data"),"-")</f>
        <v>-</v>
      </c>
      <c r="S51" s="74" t="str">
        <f t="array" ref="S51">IF(AND($L51&gt;0,$M51&gt;0,$N51&gt;0,$O51&gt;0),IFERROR(INDEX(Classes!$M$3:$M$11,MATCH(MIN($M51:$O51),Classes!$M$3:$M$11,-1)),"check data"),"-")</f>
        <v>-</v>
      </c>
      <c r="T51" s="74" t="str">
        <f t="shared" si="1"/>
        <v>-</v>
      </c>
      <c r="U51" s="75" t="str">
        <f>IF('Income&amp;Cost'!$J51&lt;&gt;"",$G$8,"-")</f>
        <v>-</v>
      </c>
      <c r="V51" s="76" t="str">
        <f>IF('Income&amp;Cost'!$J51&lt;&gt;"",$G$9,"-")</f>
        <v>-</v>
      </c>
      <c r="W51" s="77" t="str">
        <f>IF('Income&amp;Cost'!$J51&lt;&gt;"",IFERROR(VLOOKUP('Income&amp;Cost'!$J51,GRID!$A:$M,5,0),"seek guidance"),"-")</f>
        <v>-</v>
      </c>
      <c r="X51" s="78" t="str">
        <f>IF('Income&amp;Cost'!$J51&lt;&gt;"",IFERROR(VLOOKUP('Income&amp;Cost'!$J51,GRID!$A:$M,9,0),"seek guidance"),"-")</f>
        <v>-</v>
      </c>
      <c r="Y51" s="73" t="str">
        <f t="shared" si="2"/>
        <v>-</v>
      </c>
      <c r="Z51" s="73" t="str">
        <f t="array" ref="Z51">IF(AND($L51&gt;0,$M51&gt;0,$N51&gt;0,$O51&gt;0),IFERROR(INDEX(Classes!$D$3:$D$11,MATCH('Income&amp;Cost'!$Y51,Classes!$D$3:$D$11,-1)),"check data"),"-")</f>
        <v>-</v>
      </c>
      <c r="AA51" s="78" t="str">
        <f>IF(AND($L51&gt;0,$M51&gt;0,$N51&gt;0,$O51&gt;0),IFERROR(VLOOKUP($Z51,Classes!$D:$E,2,0),"check data"),"-")</f>
        <v>-</v>
      </c>
      <c r="AB51" s="79" t="str">
        <f t="shared" si="3"/>
        <v>-</v>
      </c>
      <c r="AC51" s="80" t="str">
        <f>IF('Income&amp;Cost'!$J51&lt;&gt;"",IFERROR(IF(ISNUMBER(SEARCH("*",$F$11)),VLOOKUP('Income&amp;Cost'!$J51,GRID!$A:$M,13,0),VLOOKUP('Income&amp;Cost'!$J51,GRID!$A:$M,12,0)),"seek guidance"),"-")</f>
        <v>-</v>
      </c>
      <c r="AD51" s="70">
        <f>IF('Income&amp;Cost'!$H51&lt;&gt;"",('Income&amp;Cost'!$H51*IF('Income&amp;Cost'!$I51&lt;&gt;"",1+'Income&amp;Cost'!$I51,1.19))*$M$9,'Income&amp;Cost'!$G51*$M$9)</f>
        <v>0</v>
      </c>
      <c r="AE51" s="70">
        <f>'Income&amp;Cost'!$AD51/(IF('Income&amp;Cost'!$I51&lt;&gt;"",1+'Income&amp;Cost'!$I51,1.19))</f>
        <v>0</v>
      </c>
      <c r="AF51" s="70" t="str">
        <f>IF(AND('Income&amp;Cost'!$AC51&lt;&gt;"-",'Income&amp;Cost'!$AE51&lt;&gt;"-"),'Income&amp;Cost'!$AE51*'Income&amp;Cost'!$AC51,"-")</f>
        <v>-</v>
      </c>
      <c r="AG51" s="70">
        <f>'Income&amp;Cost'!$AD51*(IF('Income&amp;Cost'!$K51&lt;&gt;"",'Income&amp;Cost'!$K51,1))</f>
        <v>0</v>
      </c>
      <c r="AH51" s="70">
        <f>'Income&amp;Cost'!$AG51/$M$9</f>
        <v>0</v>
      </c>
      <c r="AI51" s="70" t="str">
        <f>IF('Income&amp;Cost'!$AF51&lt;&gt;"-",('Income&amp;Cost'!$AF51/$M$9)*(IF('Income&amp;Cost'!$K51&lt;&gt;"",'Income&amp;Cost'!$K51,1)),"-")</f>
        <v>-</v>
      </c>
      <c r="AJ51" s="9" t="str">
        <f>IFERROR((VLOOKUP('Income&amp;Cost'!$T51,'FBE Fees'!$D:$M,8,0)/$M$9)*(IF('Income&amp;Cost'!$K51&lt;&gt;"",'Income&amp;Cost'!$K51,1)),"-")</f>
        <v>-</v>
      </c>
      <c r="AK51" s="79" t="str">
        <f>IF('Income&amp;Cost'!$AB51&lt;&gt;"-",IFERROR(VLOOKUP($G$10,Storage!$E:$F,2,0),Storage!$F$4)/$M$9*'Income&amp;Cost'!$AB51,"-")</f>
        <v>-</v>
      </c>
      <c r="AL51" s="70" t="str">
        <f>IF(OR('Income&amp;Cost'!$AJ51&lt;&gt;"-",'Income&amp;Cost'!$AK51&lt;&gt;"-"),SUM('Income&amp;Cost'!$AJ51,('Income&amp;Cost'!$AK51*$M$10)),"-")</f>
        <v>-</v>
      </c>
      <c r="AM51" s="70" t="str">
        <f>IF(AND('Income&amp;Cost'!$AI51&lt;&gt;"-",'Income&amp;Cost'!$AL51&lt;&gt;"-"),'Income&amp;Cost'!$AI51+'Income&amp;Cost'!$AL51,"-")</f>
        <v>-</v>
      </c>
      <c r="AN51" s="70" t="str">
        <f>IF(AND('Income&amp;Cost'!$AH51&lt;&gt;"-",'Income&amp;Cost'!$AM51&lt;&gt;"-"),'Income&amp;Cost'!$AH51-'Income&amp;Cost'!$AM51,"-")</f>
        <v>-</v>
      </c>
      <c r="AO51" s="80" t="str">
        <f>IF(AND('Income&amp;Cost'!$AH51&lt;&gt;"-",'Income&amp;Cost'!$AN51&lt;&gt;"-"),'Income&amp;Cost'!$AN51/'Income&amp;Cost'!$AH51,"-")</f>
        <v>-</v>
      </c>
      <c r="AP51" s="70" t="str">
        <f>IF(AND('Income&amp;Cost'!$AE51&lt;&gt;"-",'Income&amp;Cost'!$AM51&lt;&gt;"-"),('Income&amp;Cost'!$AE51/$M$9*(IF('Income&amp;Cost'!$K51&lt;&gt;"",'Income&amp;Cost'!$K51,1)))-'Income&amp;Cost'!$AM51,"-")</f>
        <v>-</v>
      </c>
      <c r="AQ51" s="80" t="str">
        <f>IF(AND('Income&amp;Cost'!$AP51&lt;&gt;"-",'Income&amp;Cost'!$AE51&lt;&gt;"-"),'Income&amp;Cost'!$AP51/('Income&amp;Cost'!$AE51/$M$9*(IF('Income&amp;Cost'!$K51&lt;&gt;"",'Income&amp;Cost'!$K51,1))),"-")</f>
        <v>-</v>
      </c>
      <c r="AR51" s="70" t="str">
        <f>IF(AND($L51&gt;0,$M51&gt;0,$N51&gt;0,$O51&gt;0),IFERROR(IF($K51&gt;1,VLOOKUP($T51,'FBE Fees'!$D:$M,9,0)/$M$9*$K51,VLOOKUP($T51,'FBE Fees'!$D:$M,9,0)/$M$9),"check data"),"-")</f>
        <v>-</v>
      </c>
      <c r="AS51" s="70" t="str">
        <f>IF(AND($L51&gt;0,$M51&gt;0,$N51&gt;0,$O51&gt;0),IFERROR(IF($K51&gt;1,VLOOKUP($T51,'FBE Fees'!$D:$M,10,0)/$M$9*$K51,VLOOKUP($T51,'FBE Fees'!$D:$M,10,0)/$M$9),"check data"),"-")</f>
        <v>-</v>
      </c>
    </row>
    <row r="52" ht="19.5" customHeight="1">
      <c r="A52" s="3"/>
      <c r="B52" s="3"/>
      <c r="C52" s="3"/>
      <c r="D52" s="9"/>
      <c r="E52" s="9"/>
      <c r="F52" s="69"/>
      <c r="G52" s="70"/>
      <c r="H52" s="70"/>
      <c r="I52" s="71"/>
      <c r="J52" s="72"/>
      <c r="K52" s="73"/>
      <c r="L52" s="74"/>
      <c r="M52" s="74"/>
      <c r="N52" s="74"/>
      <c r="O52" s="74"/>
      <c r="P52" s="74" t="str">
        <f t="array" ref="P52">IF(AND($L52&gt;0,$M52&gt;0,$N52&gt;0,$O52&gt;0),IFERROR(INDEX(Classes!$O$3:$O$37,MATCH(L52,Classes!$O$3:$O$37,-1)),"check data"),"-")</f>
        <v>-</v>
      </c>
      <c r="Q52" s="74" t="str">
        <f t="array" ref="Q52">IF(AND($L52&gt;0,$M52&gt;0,$N52&gt;0,$O52&gt;0),IFERROR(INDEX(Classes!$I$3:$I$9,MATCH((MAX($M52:$O52)),Classes!$I$3:$I$9,-1)),"check data"),"-")</f>
        <v>-</v>
      </c>
      <c r="R52" s="74" t="str">
        <f t="array" ref="R52">IF(AND($L52&gt;0,$M52&gt;0,$N52&gt;0,$O52&gt;0),IFERROR(INDEX(Classes!$K$3:$K$10,MATCH((MEDIAN($M52:$O52)),Classes!$K$3:$K$10,-1)),"check data"),"-")</f>
        <v>-</v>
      </c>
      <c r="S52" s="74" t="str">
        <f t="array" ref="S52">IF(AND($L52&gt;0,$M52&gt;0,$N52&gt;0,$O52&gt;0),IFERROR(INDEX(Classes!$M$3:$M$11,MATCH(MIN($M52:$O52),Classes!$M$3:$M$11,-1)),"check data"),"-")</f>
        <v>-</v>
      </c>
      <c r="T52" s="74" t="str">
        <f t="shared" si="1"/>
        <v>-</v>
      </c>
      <c r="U52" s="75" t="str">
        <f>IF('Income&amp;Cost'!$J52&lt;&gt;"",$G$8,"-")</f>
        <v>-</v>
      </c>
      <c r="V52" s="76" t="str">
        <f>IF('Income&amp;Cost'!$J52&lt;&gt;"",$G$9,"-")</f>
        <v>-</v>
      </c>
      <c r="W52" s="77" t="str">
        <f>IF('Income&amp;Cost'!$J52&lt;&gt;"",IFERROR(VLOOKUP('Income&amp;Cost'!$J52,GRID!$A:$M,5,0),"seek guidance"),"-")</f>
        <v>-</v>
      </c>
      <c r="X52" s="78" t="str">
        <f>IF('Income&amp;Cost'!$J52&lt;&gt;"",IFERROR(VLOOKUP('Income&amp;Cost'!$J52,GRID!$A:$M,9,0),"seek guidance"),"-")</f>
        <v>-</v>
      </c>
      <c r="Y52" s="73" t="str">
        <f t="shared" si="2"/>
        <v>-</v>
      </c>
      <c r="Z52" s="73" t="str">
        <f t="array" ref="Z52">IF(AND($L52&gt;0,$M52&gt;0,$N52&gt;0,$O52&gt;0),IFERROR(INDEX(Classes!$D$3:$D$11,MATCH('Income&amp;Cost'!$Y52,Classes!$D$3:$D$11,-1)),"check data"),"-")</f>
        <v>-</v>
      </c>
      <c r="AA52" s="78" t="str">
        <f>IF(AND($L52&gt;0,$M52&gt;0,$N52&gt;0,$O52&gt;0),IFERROR(VLOOKUP($Z52,Classes!$D:$E,2,0),"check data"),"-")</f>
        <v>-</v>
      </c>
      <c r="AB52" s="79" t="str">
        <f t="shared" si="3"/>
        <v>-</v>
      </c>
      <c r="AC52" s="80" t="str">
        <f>IF('Income&amp;Cost'!$J52&lt;&gt;"",IFERROR(IF(ISNUMBER(SEARCH("*",$F$11)),VLOOKUP('Income&amp;Cost'!$J52,GRID!$A:$M,13,0),VLOOKUP('Income&amp;Cost'!$J52,GRID!$A:$M,12,0)),"seek guidance"),"-")</f>
        <v>-</v>
      </c>
      <c r="AD52" s="70">
        <f>IF('Income&amp;Cost'!$H52&lt;&gt;"",('Income&amp;Cost'!$H52*IF('Income&amp;Cost'!$I52&lt;&gt;"",1+'Income&amp;Cost'!$I52,1.19))*$M$9,'Income&amp;Cost'!$G52*$M$9)</f>
        <v>0</v>
      </c>
      <c r="AE52" s="70">
        <f>'Income&amp;Cost'!$AD52/(IF('Income&amp;Cost'!$I52&lt;&gt;"",1+'Income&amp;Cost'!$I52,1.19))</f>
        <v>0</v>
      </c>
      <c r="AF52" s="70" t="str">
        <f>IF(AND('Income&amp;Cost'!$AC52&lt;&gt;"-",'Income&amp;Cost'!$AE52&lt;&gt;"-"),'Income&amp;Cost'!$AE52*'Income&amp;Cost'!$AC52,"-")</f>
        <v>-</v>
      </c>
      <c r="AG52" s="70">
        <f>'Income&amp;Cost'!$AD52*(IF('Income&amp;Cost'!$K52&lt;&gt;"",'Income&amp;Cost'!$K52,1))</f>
        <v>0</v>
      </c>
      <c r="AH52" s="70">
        <f>'Income&amp;Cost'!$AG52/$M$9</f>
        <v>0</v>
      </c>
      <c r="AI52" s="70" t="str">
        <f>IF('Income&amp;Cost'!$AF52&lt;&gt;"-",('Income&amp;Cost'!$AF52/$M$9)*(IF('Income&amp;Cost'!$K52&lt;&gt;"",'Income&amp;Cost'!$K52,1)),"-")</f>
        <v>-</v>
      </c>
      <c r="AJ52" s="9" t="str">
        <f>IFERROR((VLOOKUP('Income&amp;Cost'!$T52,'FBE Fees'!$D:$M,8,0)/$M$9)*(IF('Income&amp;Cost'!$K52&lt;&gt;"",'Income&amp;Cost'!$K52,1)),"-")</f>
        <v>-</v>
      </c>
      <c r="AK52" s="79" t="str">
        <f>IF('Income&amp;Cost'!$AB52&lt;&gt;"-",IFERROR(VLOOKUP($G$10,Storage!$E:$F,2,0),Storage!$F$4)/$M$9*'Income&amp;Cost'!$AB52,"-")</f>
        <v>-</v>
      </c>
      <c r="AL52" s="70" t="str">
        <f>IF(OR('Income&amp;Cost'!$AJ52&lt;&gt;"-",'Income&amp;Cost'!$AK52&lt;&gt;"-"),SUM('Income&amp;Cost'!$AJ52,('Income&amp;Cost'!$AK52*$M$10)),"-")</f>
        <v>-</v>
      </c>
      <c r="AM52" s="70" t="str">
        <f>IF(AND('Income&amp;Cost'!$AI52&lt;&gt;"-",'Income&amp;Cost'!$AL52&lt;&gt;"-"),'Income&amp;Cost'!$AI52+'Income&amp;Cost'!$AL52,"-")</f>
        <v>-</v>
      </c>
      <c r="AN52" s="70" t="str">
        <f>IF(AND('Income&amp;Cost'!$AH52&lt;&gt;"-",'Income&amp;Cost'!$AM52&lt;&gt;"-"),'Income&amp;Cost'!$AH52-'Income&amp;Cost'!$AM52,"-")</f>
        <v>-</v>
      </c>
      <c r="AO52" s="80" t="str">
        <f>IF(AND('Income&amp;Cost'!$AH52&lt;&gt;"-",'Income&amp;Cost'!$AN52&lt;&gt;"-"),'Income&amp;Cost'!$AN52/'Income&amp;Cost'!$AH52,"-")</f>
        <v>-</v>
      </c>
      <c r="AP52" s="70" t="str">
        <f>IF(AND('Income&amp;Cost'!$AE52&lt;&gt;"-",'Income&amp;Cost'!$AM52&lt;&gt;"-"),('Income&amp;Cost'!$AE52/$M$9*(IF('Income&amp;Cost'!$K52&lt;&gt;"",'Income&amp;Cost'!$K52,1)))-'Income&amp;Cost'!$AM52,"-")</f>
        <v>-</v>
      </c>
      <c r="AQ52" s="80" t="str">
        <f>IF(AND('Income&amp;Cost'!$AP52&lt;&gt;"-",'Income&amp;Cost'!$AE52&lt;&gt;"-"),'Income&amp;Cost'!$AP52/('Income&amp;Cost'!$AE52/$M$9*(IF('Income&amp;Cost'!$K52&lt;&gt;"",'Income&amp;Cost'!$K52,1))),"-")</f>
        <v>-</v>
      </c>
      <c r="AR52" s="70" t="str">
        <f>IF(AND($L52&gt;0,$M52&gt;0,$N52&gt;0,$O52&gt;0),IFERROR(IF($K52&gt;1,VLOOKUP($T52,'FBE Fees'!$D:$M,9,0)/$M$9*$K52,VLOOKUP($T52,'FBE Fees'!$D:$M,9,0)/$M$9),"check data"),"-")</f>
        <v>-</v>
      </c>
      <c r="AS52" s="70" t="str">
        <f>IF(AND($L52&gt;0,$M52&gt;0,$N52&gt;0,$O52&gt;0),IFERROR(IF($K52&gt;1,VLOOKUP($T52,'FBE Fees'!$D:$M,10,0)/$M$9*$K52,VLOOKUP($T52,'FBE Fees'!$D:$M,10,0)/$M$9),"check data"),"-")</f>
        <v>-</v>
      </c>
    </row>
    <row r="53" ht="19.5" customHeight="1">
      <c r="A53" s="3"/>
      <c r="B53" s="3"/>
      <c r="C53" s="3"/>
      <c r="D53" s="9"/>
      <c r="E53" s="9"/>
      <c r="F53" s="69"/>
      <c r="G53" s="70"/>
      <c r="H53" s="70"/>
      <c r="I53" s="71"/>
      <c r="J53" s="72"/>
      <c r="K53" s="73"/>
      <c r="L53" s="74"/>
      <c r="M53" s="74"/>
      <c r="N53" s="74"/>
      <c r="O53" s="74"/>
      <c r="P53" s="74" t="str">
        <f t="array" ref="P53">IF(AND($L53&gt;0,$M53&gt;0,$N53&gt;0,$O53&gt;0),IFERROR(INDEX(Classes!$O$3:$O$37,MATCH(L53,Classes!$O$3:$O$37,-1)),"check data"),"-")</f>
        <v>-</v>
      </c>
      <c r="Q53" s="74" t="str">
        <f t="array" ref="Q53">IF(AND($L53&gt;0,$M53&gt;0,$N53&gt;0,$O53&gt;0),IFERROR(INDEX(Classes!$I$3:$I$9,MATCH((MAX($M53:$O53)),Classes!$I$3:$I$9,-1)),"check data"),"-")</f>
        <v>-</v>
      </c>
      <c r="R53" s="74" t="str">
        <f t="array" ref="R53">IF(AND($L53&gt;0,$M53&gt;0,$N53&gt;0,$O53&gt;0),IFERROR(INDEX(Classes!$K$3:$K$10,MATCH((MEDIAN($M53:$O53)),Classes!$K$3:$K$10,-1)),"check data"),"-")</f>
        <v>-</v>
      </c>
      <c r="S53" s="74" t="str">
        <f t="array" ref="S53">IF(AND($L53&gt;0,$M53&gt;0,$N53&gt;0,$O53&gt;0),IFERROR(INDEX(Classes!$M$3:$M$11,MATCH(MIN($M53:$O53),Classes!$M$3:$M$11,-1)),"check data"),"-")</f>
        <v>-</v>
      </c>
      <c r="T53" s="74" t="str">
        <f t="shared" si="1"/>
        <v>-</v>
      </c>
      <c r="U53" s="75" t="str">
        <f>IF('Income&amp;Cost'!$J53&lt;&gt;"",$G$8,"-")</f>
        <v>-</v>
      </c>
      <c r="V53" s="76" t="str">
        <f>IF('Income&amp;Cost'!$J53&lt;&gt;"",$G$9,"-")</f>
        <v>-</v>
      </c>
      <c r="W53" s="77" t="str">
        <f>IF('Income&amp;Cost'!$J53&lt;&gt;"",IFERROR(VLOOKUP('Income&amp;Cost'!$J53,GRID!$A:$M,5,0),"seek guidance"),"-")</f>
        <v>-</v>
      </c>
      <c r="X53" s="78" t="str">
        <f>IF('Income&amp;Cost'!$J53&lt;&gt;"",IFERROR(VLOOKUP('Income&amp;Cost'!$J53,GRID!$A:$M,9,0),"seek guidance"),"-")</f>
        <v>-</v>
      </c>
      <c r="Y53" s="73" t="str">
        <f t="shared" si="2"/>
        <v>-</v>
      </c>
      <c r="Z53" s="73" t="str">
        <f t="array" ref="Z53">IF(AND($L53&gt;0,$M53&gt;0,$N53&gt;0,$O53&gt;0),IFERROR(INDEX(Classes!$D$3:$D$11,MATCH('Income&amp;Cost'!$Y53,Classes!$D$3:$D$11,-1)),"check data"),"-")</f>
        <v>-</v>
      </c>
      <c r="AA53" s="78" t="str">
        <f>IF(AND($L53&gt;0,$M53&gt;0,$N53&gt;0,$O53&gt;0),IFERROR(VLOOKUP($Z53,Classes!$D:$E,2,0),"check data"),"-")</f>
        <v>-</v>
      </c>
      <c r="AB53" s="79" t="str">
        <f t="shared" si="3"/>
        <v>-</v>
      </c>
      <c r="AC53" s="80" t="str">
        <f>IF('Income&amp;Cost'!$J53&lt;&gt;"",IFERROR(IF(ISNUMBER(SEARCH("*",$F$11)),VLOOKUP('Income&amp;Cost'!$J53,GRID!$A:$M,13,0),VLOOKUP('Income&amp;Cost'!$J53,GRID!$A:$M,12,0)),"seek guidance"),"-")</f>
        <v>-</v>
      </c>
      <c r="AD53" s="70">
        <f>IF('Income&amp;Cost'!$H53&lt;&gt;"",('Income&amp;Cost'!$H53*IF('Income&amp;Cost'!$I53&lt;&gt;"",1+'Income&amp;Cost'!$I53,1.19))*$M$9,'Income&amp;Cost'!$G53*$M$9)</f>
        <v>0</v>
      </c>
      <c r="AE53" s="70">
        <f>'Income&amp;Cost'!$AD53/(IF('Income&amp;Cost'!$I53&lt;&gt;"",1+'Income&amp;Cost'!$I53,1.19))</f>
        <v>0</v>
      </c>
      <c r="AF53" s="70" t="str">
        <f>IF(AND('Income&amp;Cost'!$AC53&lt;&gt;"-",'Income&amp;Cost'!$AE53&lt;&gt;"-"),'Income&amp;Cost'!$AE53*'Income&amp;Cost'!$AC53,"-")</f>
        <v>-</v>
      </c>
      <c r="AG53" s="70">
        <f>'Income&amp;Cost'!$AD53*(IF('Income&amp;Cost'!$K53&lt;&gt;"",'Income&amp;Cost'!$K53,1))</f>
        <v>0</v>
      </c>
      <c r="AH53" s="70">
        <f>'Income&amp;Cost'!$AG53/$M$9</f>
        <v>0</v>
      </c>
      <c r="AI53" s="70" t="str">
        <f>IF('Income&amp;Cost'!$AF53&lt;&gt;"-",('Income&amp;Cost'!$AF53/$M$9)*(IF('Income&amp;Cost'!$K53&lt;&gt;"",'Income&amp;Cost'!$K53,1)),"-")</f>
        <v>-</v>
      </c>
      <c r="AJ53" s="9" t="str">
        <f>IFERROR((VLOOKUP('Income&amp;Cost'!$T53,'FBE Fees'!$D:$M,8,0)/$M$9)*(IF('Income&amp;Cost'!$K53&lt;&gt;"",'Income&amp;Cost'!$K53,1)),"-")</f>
        <v>-</v>
      </c>
      <c r="AK53" s="79" t="str">
        <f>IF('Income&amp;Cost'!$AB53&lt;&gt;"-",IFERROR(VLOOKUP($G$10,Storage!$E:$F,2,0),Storage!$F$4)/$M$9*'Income&amp;Cost'!$AB53,"-")</f>
        <v>-</v>
      </c>
      <c r="AL53" s="70" t="str">
        <f>IF(OR('Income&amp;Cost'!$AJ53&lt;&gt;"-",'Income&amp;Cost'!$AK53&lt;&gt;"-"),SUM('Income&amp;Cost'!$AJ53,('Income&amp;Cost'!$AK53*$M$10)),"-")</f>
        <v>-</v>
      </c>
      <c r="AM53" s="70" t="str">
        <f>IF(AND('Income&amp;Cost'!$AI53&lt;&gt;"-",'Income&amp;Cost'!$AL53&lt;&gt;"-"),'Income&amp;Cost'!$AI53+'Income&amp;Cost'!$AL53,"-")</f>
        <v>-</v>
      </c>
      <c r="AN53" s="70" t="str">
        <f>IF(AND('Income&amp;Cost'!$AH53&lt;&gt;"-",'Income&amp;Cost'!$AM53&lt;&gt;"-"),'Income&amp;Cost'!$AH53-'Income&amp;Cost'!$AM53,"-")</f>
        <v>-</v>
      </c>
      <c r="AO53" s="80" t="str">
        <f>IF(AND('Income&amp;Cost'!$AH53&lt;&gt;"-",'Income&amp;Cost'!$AN53&lt;&gt;"-"),'Income&amp;Cost'!$AN53/'Income&amp;Cost'!$AH53,"-")</f>
        <v>-</v>
      </c>
      <c r="AP53" s="70" t="str">
        <f>IF(AND('Income&amp;Cost'!$AE53&lt;&gt;"-",'Income&amp;Cost'!$AM53&lt;&gt;"-"),('Income&amp;Cost'!$AE53/$M$9*(IF('Income&amp;Cost'!$K53&lt;&gt;"",'Income&amp;Cost'!$K53,1)))-'Income&amp;Cost'!$AM53,"-")</f>
        <v>-</v>
      </c>
      <c r="AQ53" s="80" t="str">
        <f>IF(AND('Income&amp;Cost'!$AP53&lt;&gt;"-",'Income&amp;Cost'!$AE53&lt;&gt;"-"),'Income&amp;Cost'!$AP53/('Income&amp;Cost'!$AE53/$M$9*(IF('Income&amp;Cost'!$K53&lt;&gt;"",'Income&amp;Cost'!$K53,1))),"-")</f>
        <v>-</v>
      </c>
      <c r="AR53" s="70" t="str">
        <f>IF(AND($L53&gt;0,$M53&gt;0,$N53&gt;0,$O53&gt;0),IFERROR(IF($K53&gt;1,VLOOKUP($T53,'FBE Fees'!$D:$M,9,0)/$M$9*$K53,VLOOKUP($T53,'FBE Fees'!$D:$M,9,0)/$M$9),"check data"),"-")</f>
        <v>-</v>
      </c>
      <c r="AS53" s="70" t="str">
        <f>IF(AND($L53&gt;0,$M53&gt;0,$N53&gt;0,$O53&gt;0),IFERROR(IF($K53&gt;1,VLOOKUP($T53,'FBE Fees'!$D:$M,10,0)/$M$9*$K53,VLOOKUP($T53,'FBE Fees'!$D:$M,10,0)/$M$9),"check data"),"-")</f>
        <v>-</v>
      </c>
    </row>
    <row r="54" ht="19.5" customHeight="1">
      <c r="A54" s="3"/>
      <c r="B54" s="3"/>
      <c r="C54" s="3"/>
      <c r="D54" s="9"/>
      <c r="E54" s="9"/>
      <c r="F54" s="69"/>
      <c r="G54" s="70"/>
      <c r="H54" s="70"/>
      <c r="I54" s="71"/>
      <c r="J54" s="72"/>
      <c r="K54" s="73"/>
      <c r="L54" s="74"/>
      <c r="M54" s="74"/>
      <c r="N54" s="74"/>
      <c r="O54" s="74"/>
      <c r="P54" s="74" t="str">
        <f t="array" ref="P54">IF(AND($L54&gt;0,$M54&gt;0,$N54&gt;0,$O54&gt;0),IFERROR(INDEX(Classes!$O$3:$O$37,MATCH(L54,Classes!$O$3:$O$37,-1)),"check data"),"-")</f>
        <v>-</v>
      </c>
      <c r="Q54" s="74" t="str">
        <f t="array" ref="Q54">IF(AND($L54&gt;0,$M54&gt;0,$N54&gt;0,$O54&gt;0),IFERROR(INDEX(Classes!$I$3:$I$9,MATCH((MAX($M54:$O54)),Classes!$I$3:$I$9,-1)),"check data"),"-")</f>
        <v>-</v>
      </c>
      <c r="R54" s="74" t="str">
        <f t="array" ref="R54">IF(AND($L54&gt;0,$M54&gt;0,$N54&gt;0,$O54&gt;0),IFERROR(INDEX(Classes!$K$3:$K$10,MATCH((MEDIAN($M54:$O54)),Classes!$K$3:$K$10,-1)),"check data"),"-")</f>
        <v>-</v>
      </c>
      <c r="S54" s="74" t="str">
        <f t="array" ref="S54">IF(AND($L54&gt;0,$M54&gt;0,$N54&gt;0,$O54&gt;0),IFERROR(INDEX(Classes!$M$3:$M$11,MATCH(MIN($M54:$O54),Classes!$M$3:$M$11,-1)),"check data"),"-")</f>
        <v>-</v>
      </c>
      <c r="T54" s="74" t="str">
        <f t="shared" si="1"/>
        <v>-</v>
      </c>
      <c r="U54" s="75" t="str">
        <f>IF('Income&amp;Cost'!$J54&lt;&gt;"",$G$8,"-")</f>
        <v>-</v>
      </c>
      <c r="V54" s="76" t="str">
        <f>IF('Income&amp;Cost'!$J54&lt;&gt;"",$G$9,"-")</f>
        <v>-</v>
      </c>
      <c r="W54" s="77" t="str">
        <f>IF('Income&amp;Cost'!$J54&lt;&gt;"",IFERROR(VLOOKUP('Income&amp;Cost'!$J54,GRID!$A:$M,5,0),"seek guidance"),"-")</f>
        <v>-</v>
      </c>
      <c r="X54" s="78" t="str">
        <f>IF('Income&amp;Cost'!$J54&lt;&gt;"",IFERROR(VLOOKUP('Income&amp;Cost'!$J54,GRID!$A:$M,9,0),"seek guidance"),"-")</f>
        <v>-</v>
      </c>
      <c r="Y54" s="73" t="str">
        <f t="shared" si="2"/>
        <v>-</v>
      </c>
      <c r="Z54" s="73" t="str">
        <f t="array" ref="Z54">IF(AND($L54&gt;0,$M54&gt;0,$N54&gt;0,$O54&gt;0),IFERROR(INDEX(Classes!$D$3:$D$11,MATCH('Income&amp;Cost'!$Y54,Classes!$D$3:$D$11,-1)),"check data"),"-")</f>
        <v>-</v>
      </c>
      <c r="AA54" s="78" t="str">
        <f>IF(AND($L54&gt;0,$M54&gt;0,$N54&gt;0,$O54&gt;0),IFERROR(VLOOKUP($Z54,Classes!$D:$E,2,0),"check data"),"-")</f>
        <v>-</v>
      </c>
      <c r="AB54" s="79" t="str">
        <f t="shared" si="3"/>
        <v>-</v>
      </c>
      <c r="AC54" s="80" t="str">
        <f>IF('Income&amp;Cost'!$J54&lt;&gt;"",IFERROR(IF(ISNUMBER(SEARCH("*",$F$11)),VLOOKUP('Income&amp;Cost'!$J54,GRID!$A:$M,13,0),VLOOKUP('Income&amp;Cost'!$J54,GRID!$A:$M,12,0)),"seek guidance"),"-")</f>
        <v>-</v>
      </c>
      <c r="AD54" s="70">
        <f>IF('Income&amp;Cost'!$H54&lt;&gt;"",('Income&amp;Cost'!$H54*IF('Income&amp;Cost'!$I54&lt;&gt;"",1+'Income&amp;Cost'!$I54,1.19))*$M$9,'Income&amp;Cost'!$G54*$M$9)</f>
        <v>0</v>
      </c>
      <c r="AE54" s="70">
        <f>'Income&amp;Cost'!$AD54/(IF('Income&amp;Cost'!$I54&lt;&gt;"",1+'Income&amp;Cost'!$I54,1.19))</f>
        <v>0</v>
      </c>
      <c r="AF54" s="70" t="str">
        <f>IF(AND('Income&amp;Cost'!$AC54&lt;&gt;"-",'Income&amp;Cost'!$AE54&lt;&gt;"-"),'Income&amp;Cost'!$AE54*'Income&amp;Cost'!$AC54,"-")</f>
        <v>-</v>
      </c>
      <c r="AG54" s="70">
        <f>'Income&amp;Cost'!$AD54*(IF('Income&amp;Cost'!$K54&lt;&gt;"",'Income&amp;Cost'!$K54,1))</f>
        <v>0</v>
      </c>
      <c r="AH54" s="70">
        <f>'Income&amp;Cost'!$AG54/$M$9</f>
        <v>0</v>
      </c>
      <c r="AI54" s="70" t="str">
        <f>IF('Income&amp;Cost'!$AF54&lt;&gt;"-",('Income&amp;Cost'!$AF54/$M$9)*(IF('Income&amp;Cost'!$K54&lt;&gt;"",'Income&amp;Cost'!$K54,1)),"-")</f>
        <v>-</v>
      </c>
      <c r="AJ54" s="9" t="str">
        <f>IFERROR((VLOOKUP('Income&amp;Cost'!$T54,'FBE Fees'!$D:$M,8,0)/$M$9)*(IF('Income&amp;Cost'!$K54&lt;&gt;"",'Income&amp;Cost'!$K54,1)),"-")</f>
        <v>-</v>
      </c>
      <c r="AK54" s="79" t="str">
        <f>IF('Income&amp;Cost'!$AB54&lt;&gt;"-",IFERROR(VLOOKUP($G$10,Storage!$E:$F,2,0),Storage!$F$4)/$M$9*'Income&amp;Cost'!$AB54,"-")</f>
        <v>-</v>
      </c>
      <c r="AL54" s="70" t="str">
        <f>IF(OR('Income&amp;Cost'!$AJ54&lt;&gt;"-",'Income&amp;Cost'!$AK54&lt;&gt;"-"),SUM('Income&amp;Cost'!$AJ54,('Income&amp;Cost'!$AK54*$M$10)),"-")</f>
        <v>-</v>
      </c>
      <c r="AM54" s="70" t="str">
        <f>IF(AND('Income&amp;Cost'!$AI54&lt;&gt;"-",'Income&amp;Cost'!$AL54&lt;&gt;"-"),'Income&amp;Cost'!$AI54+'Income&amp;Cost'!$AL54,"-")</f>
        <v>-</v>
      </c>
      <c r="AN54" s="70" t="str">
        <f>IF(AND('Income&amp;Cost'!$AH54&lt;&gt;"-",'Income&amp;Cost'!$AM54&lt;&gt;"-"),'Income&amp;Cost'!$AH54-'Income&amp;Cost'!$AM54,"-")</f>
        <v>-</v>
      </c>
      <c r="AO54" s="80" t="str">
        <f>IF(AND('Income&amp;Cost'!$AH54&lt;&gt;"-",'Income&amp;Cost'!$AN54&lt;&gt;"-"),'Income&amp;Cost'!$AN54/'Income&amp;Cost'!$AH54,"-")</f>
        <v>-</v>
      </c>
      <c r="AP54" s="70" t="str">
        <f>IF(AND('Income&amp;Cost'!$AE54&lt;&gt;"-",'Income&amp;Cost'!$AM54&lt;&gt;"-"),('Income&amp;Cost'!$AE54/$M$9*(IF('Income&amp;Cost'!$K54&lt;&gt;"",'Income&amp;Cost'!$K54,1)))-'Income&amp;Cost'!$AM54,"-")</f>
        <v>-</v>
      </c>
      <c r="AQ54" s="80" t="str">
        <f>IF(AND('Income&amp;Cost'!$AP54&lt;&gt;"-",'Income&amp;Cost'!$AE54&lt;&gt;"-"),'Income&amp;Cost'!$AP54/('Income&amp;Cost'!$AE54/$M$9*(IF('Income&amp;Cost'!$K54&lt;&gt;"",'Income&amp;Cost'!$K54,1))),"-")</f>
        <v>-</v>
      </c>
      <c r="AR54" s="70" t="str">
        <f>IF(AND($L54&gt;0,$M54&gt;0,$N54&gt;0,$O54&gt;0),IFERROR(IF($K54&gt;1,VLOOKUP($T54,'FBE Fees'!$D:$M,9,0)/$M$9*$K54,VLOOKUP($T54,'FBE Fees'!$D:$M,9,0)/$M$9),"check data"),"-")</f>
        <v>-</v>
      </c>
      <c r="AS54" s="70" t="str">
        <f>IF(AND($L54&gt;0,$M54&gt;0,$N54&gt;0,$O54&gt;0),IFERROR(IF($K54&gt;1,VLOOKUP($T54,'FBE Fees'!$D:$M,10,0)/$M$9*$K54,VLOOKUP($T54,'FBE Fees'!$D:$M,10,0)/$M$9),"check data"),"-")</f>
        <v>-</v>
      </c>
    </row>
    <row r="55" ht="19.5" customHeight="1">
      <c r="A55" s="3"/>
      <c r="B55" s="3"/>
      <c r="C55" s="3"/>
      <c r="D55" s="9"/>
      <c r="E55" s="9"/>
      <c r="F55" s="69"/>
      <c r="G55" s="70"/>
      <c r="H55" s="70"/>
      <c r="I55" s="71"/>
      <c r="J55" s="72"/>
      <c r="K55" s="73"/>
      <c r="L55" s="74"/>
      <c r="M55" s="74"/>
      <c r="N55" s="74"/>
      <c r="O55" s="74"/>
      <c r="P55" s="74" t="str">
        <f t="array" ref="P55">IF(AND($L55&gt;0,$M55&gt;0,$N55&gt;0,$O55&gt;0),IFERROR(INDEX(Classes!$O$3:$O$37,MATCH(L55,Classes!$O$3:$O$37,-1)),"check data"),"-")</f>
        <v>-</v>
      </c>
      <c r="Q55" s="74" t="str">
        <f t="array" ref="Q55">IF(AND($L55&gt;0,$M55&gt;0,$N55&gt;0,$O55&gt;0),IFERROR(INDEX(Classes!$I$3:$I$9,MATCH((MAX($M55:$O55)),Classes!$I$3:$I$9,-1)),"check data"),"-")</f>
        <v>-</v>
      </c>
      <c r="R55" s="74" t="str">
        <f t="array" ref="R55">IF(AND($L55&gt;0,$M55&gt;0,$N55&gt;0,$O55&gt;0),IFERROR(INDEX(Classes!$K$3:$K$10,MATCH((MEDIAN($M55:$O55)),Classes!$K$3:$K$10,-1)),"check data"),"-")</f>
        <v>-</v>
      </c>
      <c r="S55" s="74" t="str">
        <f t="array" ref="S55">IF(AND($L55&gt;0,$M55&gt;0,$N55&gt;0,$O55&gt;0),IFERROR(INDEX(Classes!$M$3:$M$11,MATCH(MIN($M55:$O55),Classes!$M$3:$M$11,-1)),"check data"),"-")</f>
        <v>-</v>
      </c>
      <c r="T55" s="74" t="str">
        <f t="shared" si="1"/>
        <v>-</v>
      </c>
      <c r="U55" s="75" t="str">
        <f>IF('Income&amp;Cost'!$J55&lt;&gt;"",$G$8,"-")</f>
        <v>-</v>
      </c>
      <c r="V55" s="76" t="str">
        <f>IF('Income&amp;Cost'!$J55&lt;&gt;"",$G$9,"-")</f>
        <v>-</v>
      </c>
      <c r="W55" s="77" t="str">
        <f>IF('Income&amp;Cost'!$J55&lt;&gt;"",IFERROR(VLOOKUP('Income&amp;Cost'!$J55,GRID!$A:$M,5,0),"seek guidance"),"-")</f>
        <v>-</v>
      </c>
      <c r="X55" s="78" t="str">
        <f>IF('Income&amp;Cost'!$J55&lt;&gt;"",IFERROR(VLOOKUP('Income&amp;Cost'!$J55,GRID!$A:$M,9,0),"seek guidance"),"-")</f>
        <v>-</v>
      </c>
      <c r="Y55" s="73" t="str">
        <f t="shared" si="2"/>
        <v>-</v>
      </c>
      <c r="Z55" s="73" t="str">
        <f t="array" ref="Z55">IF(AND($L55&gt;0,$M55&gt;0,$N55&gt;0,$O55&gt;0),IFERROR(INDEX(Classes!$D$3:$D$11,MATCH('Income&amp;Cost'!$Y55,Classes!$D$3:$D$11,-1)),"check data"),"-")</f>
        <v>-</v>
      </c>
      <c r="AA55" s="78" t="str">
        <f>IF(AND($L55&gt;0,$M55&gt;0,$N55&gt;0,$O55&gt;0),IFERROR(VLOOKUP($Z55,Classes!$D:$E,2,0),"check data"),"-")</f>
        <v>-</v>
      </c>
      <c r="AB55" s="79" t="str">
        <f t="shared" si="3"/>
        <v>-</v>
      </c>
      <c r="AC55" s="80" t="str">
        <f>IF('Income&amp;Cost'!$J55&lt;&gt;"",IFERROR(IF(ISNUMBER(SEARCH("*",$F$11)),VLOOKUP('Income&amp;Cost'!$J55,GRID!$A:$M,13,0),VLOOKUP('Income&amp;Cost'!$J55,GRID!$A:$M,12,0)),"seek guidance"),"-")</f>
        <v>-</v>
      </c>
      <c r="AD55" s="70">
        <f>IF('Income&amp;Cost'!$H55&lt;&gt;"",('Income&amp;Cost'!$H55*IF('Income&amp;Cost'!$I55&lt;&gt;"",1+'Income&amp;Cost'!$I55,1.19))*$M$9,'Income&amp;Cost'!$G55*$M$9)</f>
        <v>0</v>
      </c>
      <c r="AE55" s="70">
        <f>'Income&amp;Cost'!$AD55/(IF('Income&amp;Cost'!$I55&lt;&gt;"",1+'Income&amp;Cost'!$I55,1.19))</f>
        <v>0</v>
      </c>
      <c r="AF55" s="70" t="str">
        <f>IF(AND('Income&amp;Cost'!$AC55&lt;&gt;"-",'Income&amp;Cost'!$AE55&lt;&gt;"-"),'Income&amp;Cost'!$AE55*'Income&amp;Cost'!$AC55,"-")</f>
        <v>-</v>
      </c>
      <c r="AG55" s="70">
        <f>'Income&amp;Cost'!$AD55*(IF('Income&amp;Cost'!$K55&lt;&gt;"",'Income&amp;Cost'!$K55,1))</f>
        <v>0</v>
      </c>
      <c r="AH55" s="70">
        <f>'Income&amp;Cost'!$AG55/$M$9</f>
        <v>0</v>
      </c>
      <c r="AI55" s="70" t="str">
        <f>IF('Income&amp;Cost'!$AF55&lt;&gt;"-",('Income&amp;Cost'!$AF55/$M$9)*(IF('Income&amp;Cost'!$K55&lt;&gt;"",'Income&amp;Cost'!$K55,1)),"-")</f>
        <v>-</v>
      </c>
      <c r="AJ55" s="9" t="str">
        <f>IFERROR((VLOOKUP('Income&amp;Cost'!$T55,'FBE Fees'!$D:$M,8,0)/$M$9)*(IF('Income&amp;Cost'!$K55&lt;&gt;"",'Income&amp;Cost'!$K55,1)),"-")</f>
        <v>-</v>
      </c>
      <c r="AK55" s="79" t="str">
        <f>IF('Income&amp;Cost'!$AB55&lt;&gt;"-",IFERROR(VLOOKUP($G$10,Storage!$E:$F,2,0),Storage!$F$4)/$M$9*'Income&amp;Cost'!$AB55,"-")</f>
        <v>-</v>
      </c>
      <c r="AL55" s="70" t="str">
        <f>IF(OR('Income&amp;Cost'!$AJ55&lt;&gt;"-",'Income&amp;Cost'!$AK55&lt;&gt;"-"),SUM('Income&amp;Cost'!$AJ55,('Income&amp;Cost'!$AK55*$M$10)),"-")</f>
        <v>-</v>
      </c>
      <c r="AM55" s="70" t="str">
        <f>IF(AND('Income&amp;Cost'!$AI55&lt;&gt;"-",'Income&amp;Cost'!$AL55&lt;&gt;"-"),'Income&amp;Cost'!$AI55+'Income&amp;Cost'!$AL55,"-")</f>
        <v>-</v>
      </c>
      <c r="AN55" s="70" t="str">
        <f>IF(AND('Income&amp;Cost'!$AH55&lt;&gt;"-",'Income&amp;Cost'!$AM55&lt;&gt;"-"),'Income&amp;Cost'!$AH55-'Income&amp;Cost'!$AM55,"-")</f>
        <v>-</v>
      </c>
      <c r="AO55" s="80" t="str">
        <f>IF(AND('Income&amp;Cost'!$AH55&lt;&gt;"-",'Income&amp;Cost'!$AN55&lt;&gt;"-"),'Income&amp;Cost'!$AN55/'Income&amp;Cost'!$AH55,"-")</f>
        <v>-</v>
      </c>
      <c r="AP55" s="70" t="str">
        <f>IF(AND('Income&amp;Cost'!$AE55&lt;&gt;"-",'Income&amp;Cost'!$AM55&lt;&gt;"-"),('Income&amp;Cost'!$AE55/$M$9*(IF('Income&amp;Cost'!$K55&lt;&gt;"",'Income&amp;Cost'!$K55,1)))-'Income&amp;Cost'!$AM55,"-")</f>
        <v>-</v>
      </c>
      <c r="AQ55" s="80" t="str">
        <f>IF(AND('Income&amp;Cost'!$AP55&lt;&gt;"-",'Income&amp;Cost'!$AE55&lt;&gt;"-"),'Income&amp;Cost'!$AP55/('Income&amp;Cost'!$AE55/$M$9*(IF('Income&amp;Cost'!$K55&lt;&gt;"",'Income&amp;Cost'!$K55,1))),"-")</f>
        <v>-</v>
      </c>
      <c r="AR55" s="70" t="str">
        <f>IF(AND($L55&gt;0,$M55&gt;0,$N55&gt;0,$O55&gt;0),IFERROR(IF($K55&gt;1,VLOOKUP($T55,'FBE Fees'!$D:$M,9,0)/$M$9*$K55,VLOOKUP($T55,'FBE Fees'!$D:$M,9,0)/$M$9),"check data"),"-")</f>
        <v>-</v>
      </c>
      <c r="AS55" s="70" t="str">
        <f>IF(AND($L55&gt;0,$M55&gt;0,$N55&gt;0,$O55&gt;0),IFERROR(IF($K55&gt;1,VLOOKUP($T55,'FBE Fees'!$D:$M,10,0)/$M$9*$K55,VLOOKUP($T55,'FBE Fees'!$D:$M,10,0)/$M$9),"check data"),"-")</f>
        <v>-</v>
      </c>
    </row>
    <row r="56" ht="19.5" customHeight="1">
      <c r="A56" s="3"/>
      <c r="B56" s="3"/>
      <c r="C56" s="3"/>
      <c r="D56" s="9"/>
      <c r="E56" s="9"/>
      <c r="F56" s="69"/>
      <c r="G56" s="70"/>
      <c r="H56" s="70"/>
      <c r="I56" s="71"/>
      <c r="J56" s="72"/>
      <c r="K56" s="73"/>
      <c r="L56" s="74"/>
      <c r="M56" s="74"/>
      <c r="N56" s="74"/>
      <c r="O56" s="74"/>
      <c r="P56" s="74" t="str">
        <f t="array" ref="P56">IF(AND($L56&gt;0,$M56&gt;0,$N56&gt;0,$O56&gt;0),IFERROR(INDEX(Classes!$O$3:$O$37,MATCH(L56,Classes!$O$3:$O$37,-1)),"check data"),"-")</f>
        <v>-</v>
      </c>
      <c r="Q56" s="74" t="str">
        <f t="array" ref="Q56">IF(AND($L56&gt;0,$M56&gt;0,$N56&gt;0,$O56&gt;0),IFERROR(INDEX(Classes!$I$3:$I$9,MATCH((MAX($M56:$O56)),Classes!$I$3:$I$9,-1)),"check data"),"-")</f>
        <v>-</v>
      </c>
      <c r="R56" s="74" t="str">
        <f t="array" ref="R56">IF(AND($L56&gt;0,$M56&gt;0,$N56&gt;0,$O56&gt;0),IFERROR(INDEX(Classes!$K$3:$K$10,MATCH((MEDIAN($M56:$O56)),Classes!$K$3:$K$10,-1)),"check data"),"-")</f>
        <v>-</v>
      </c>
      <c r="S56" s="74" t="str">
        <f t="array" ref="S56">IF(AND($L56&gt;0,$M56&gt;0,$N56&gt;0,$O56&gt;0),IFERROR(INDEX(Classes!$M$3:$M$11,MATCH(MIN($M56:$O56),Classes!$M$3:$M$11,-1)),"check data"),"-")</f>
        <v>-</v>
      </c>
      <c r="T56" s="74" t="str">
        <f t="shared" si="1"/>
        <v>-</v>
      </c>
      <c r="U56" s="75" t="str">
        <f>IF('Income&amp;Cost'!$J56&lt;&gt;"",$G$8,"-")</f>
        <v>-</v>
      </c>
      <c r="V56" s="76" t="str">
        <f>IF('Income&amp;Cost'!$J56&lt;&gt;"",$G$9,"-")</f>
        <v>-</v>
      </c>
      <c r="W56" s="77" t="str">
        <f>IF('Income&amp;Cost'!$J56&lt;&gt;"",IFERROR(VLOOKUP('Income&amp;Cost'!$J56,GRID!$A:$M,5,0),"seek guidance"),"-")</f>
        <v>-</v>
      </c>
      <c r="X56" s="78" t="str">
        <f>IF('Income&amp;Cost'!$J56&lt;&gt;"",IFERROR(VLOOKUP('Income&amp;Cost'!$J56,GRID!$A:$M,9,0),"seek guidance"),"-")</f>
        <v>-</v>
      </c>
      <c r="Y56" s="73" t="str">
        <f t="shared" si="2"/>
        <v>-</v>
      </c>
      <c r="Z56" s="73" t="str">
        <f t="array" ref="Z56">IF(AND($L56&gt;0,$M56&gt;0,$N56&gt;0,$O56&gt;0),IFERROR(INDEX(Classes!$D$3:$D$11,MATCH('Income&amp;Cost'!$Y56,Classes!$D$3:$D$11,-1)),"check data"),"-")</f>
        <v>-</v>
      </c>
      <c r="AA56" s="78" t="str">
        <f>IF(AND($L56&gt;0,$M56&gt;0,$N56&gt;0,$O56&gt;0),IFERROR(VLOOKUP($Z56,Classes!$D:$E,2,0),"check data"),"-")</f>
        <v>-</v>
      </c>
      <c r="AB56" s="79" t="str">
        <f t="shared" si="3"/>
        <v>-</v>
      </c>
      <c r="AC56" s="80" t="str">
        <f>IF('Income&amp;Cost'!$J56&lt;&gt;"",IFERROR(IF(ISNUMBER(SEARCH("*",$F$11)),VLOOKUP('Income&amp;Cost'!$J56,GRID!$A:$M,13,0),VLOOKUP('Income&amp;Cost'!$J56,GRID!$A:$M,12,0)),"seek guidance"),"-")</f>
        <v>-</v>
      </c>
      <c r="AD56" s="70">
        <f>IF('Income&amp;Cost'!$H56&lt;&gt;"",('Income&amp;Cost'!$H56*IF('Income&amp;Cost'!$I56&lt;&gt;"",1+'Income&amp;Cost'!$I56,1.19))*$M$9,'Income&amp;Cost'!$G56*$M$9)</f>
        <v>0</v>
      </c>
      <c r="AE56" s="70">
        <f>'Income&amp;Cost'!$AD56/(IF('Income&amp;Cost'!$I56&lt;&gt;"",1+'Income&amp;Cost'!$I56,1.19))</f>
        <v>0</v>
      </c>
      <c r="AF56" s="70" t="str">
        <f>IF(AND('Income&amp;Cost'!$AC56&lt;&gt;"-",'Income&amp;Cost'!$AE56&lt;&gt;"-"),'Income&amp;Cost'!$AE56*'Income&amp;Cost'!$AC56,"-")</f>
        <v>-</v>
      </c>
      <c r="AG56" s="70">
        <f>'Income&amp;Cost'!$AD56*(IF('Income&amp;Cost'!$K56&lt;&gt;"",'Income&amp;Cost'!$K56,1))</f>
        <v>0</v>
      </c>
      <c r="AH56" s="70">
        <f>'Income&amp;Cost'!$AG56/$M$9</f>
        <v>0</v>
      </c>
      <c r="AI56" s="70" t="str">
        <f>IF('Income&amp;Cost'!$AF56&lt;&gt;"-",('Income&amp;Cost'!$AF56/$M$9)*(IF('Income&amp;Cost'!$K56&lt;&gt;"",'Income&amp;Cost'!$K56,1)),"-")</f>
        <v>-</v>
      </c>
      <c r="AJ56" s="9" t="str">
        <f>IFERROR((VLOOKUP('Income&amp;Cost'!$T56,'FBE Fees'!$D:$M,8,0)/$M$9)*(IF('Income&amp;Cost'!$K56&lt;&gt;"",'Income&amp;Cost'!$K56,1)),"-")</f>
        <v>-</v>
      </c>
      <c r="AK56" s="79" t="str">
        <f>IF('Income&amp;Cost'!$AB56&lt;&gt;"-",IFERROR(VLOOKUP($G$10,Storage!$E:$F,2,0),Storage!$F$4)/$M$9*'Income&amp;Cost'!$AB56,"-")</f>
        <v>-</v>
      </c>
      <c r="AL56" s="70" t="str">
        <f>IF(OR('Income&amp;Cost'!$AJ56&lt;&gt;"-",'Income&amp;Cost'!$AK56&lt;&gt;"-"),SUM('Income&amp;Cost'!$AJ56,('Income&amp;Cost'!$AK56*$M$10)),"-")</f>
        <v>-</v>
      </c>
      <c r="AM56" s="70" t="str">
        <f>IF(AND('Income&amp;Cost'!$AI56&lt;&gt;"-",'Income&amp;Cost'!$AL56&lt;&gt;"-"),'Income&amp;Cost'!$AI56+'Income&amp;Cost'!$AL56,"-")</f>
        <v>-</v>
      </c>
      <c r="AN56" s="70" t="str">
        <f>IF(AND('Income&amp;Cost'!$AH56&lt;&gt;"-",'Income&amp;Cost'!$AM56&lt;&gt;"-"),'Income&amp;Cost'!$AH56-'Income&amp;Cost'!$AM56,"-")</f>
        <v>-</v>
      </c>
      <c r="AO56" s="80" t="str">
        <f>IF(AND('Income&amp;Cost'!$AH56&lt;&gt;"-",'Income&amp;Cost'!$AN56&lt;&gt;"-"),'Income&amp;Cost'!$AN56/'Income&amp;Cost'!$AH56,"-")</f>
        <v>-</v>
      </c>
      <c r="AP56" s="70" t="str">
        <f>IF(AND('Income&amp;Cost'!$AE56&lt;&gt;"-",'Income&amp;Cost'!$AM56&lt;&gt;"-"),('Income&amp;Cost'!$AE56/$M$9*(IF('Income&amp;Cost'!$K56&lt;&gt;"",'Income&amp;Cost'!$K56,1)))-'Income&amp;Cost'!$AM56,"-")</f>
        <v>-</v>
      </c>
      <c r="AQ56" s="80" t="str">
        <f>IF(AND('Income&amp;Cost'!$AP56&lt;&gt;"-",'Income&amp;Cost'!$AE56&lt;&gt;"-"),'Income&amp;Cost'!$AP56/('Income&amp;Cost'!$AE56/$M$9*(IF('Income&amp;Cost'!$K56&lt;&gt;"",'Income&amp;Cost'!$K56,1))),"-")</f>
        <v>-</v>
      </c>
      <c r="AR56" s="70" t="str">
        <f>IF(AND($L56&gt;0,$M56&gt;0,$N56&gt;0,$O56&gt;0),IFERROR(IF($K56&gt;1,VLOOKUP($T56,'FBE Fees'!$D:$M,9,0)/$M$9*$K56,VLOOKUP($T56,'FBE Fees'!$D:$M,9,0)/$M$9),"check data"),"-")</f>
        <v>-</v>
      </c>
      <c r="AS56" s="70" t="str">
        <f>IF(AND($L56&gt;0,$M56&gt;0,$N56&gt;0,$O56&gt;0),IFERROR(IF($K56&gt;1,VLOOKUP($T56,'FBE Fees'!$D:$M,10,0)/$M$9*$K56,VLOOKUP($T56,'FBE Fees'!$D:$M,10,0)/$M$9),"check data"),"-")</f>
        <v>-</v>
      </c>
    </row>
    <row r="57" ht="19.5" customHeight="1">
      <c r="A57" s="3"/>
      <c r="B57" s="3"/>
      <c r="C57" s="3"/>
      <c r="D57" s="9"/>
      <c r="E57" s="9"/>
      <c r="F57" s="69"/>
      <c r="G57" s="70"/>
      <c r="H57" s="70"/>
      <c r="I57" s="71"/>
      <c r="J57" s="72"/>
      <c r="K57" s="73"/>
      <c r="L57" s="74"/>
      <c r="M57" s="74"/>
      <c r="N57" s="74"/>
      <c r="O57" s="74"/>
      <c r="P57" s="74" t="str">
        <f t="array" ref="P57">IF(AND($L57&gt;0,$M57&gt;0,$N57&gt;0,$O57&gt;0),IFERROR(INDEX(Classes!$O$3:$O$37,MATCH(L57,Classes!$O$3:$O$37,-1)),"check data"),"-")</f>
        <v>-</v>
      </c>
      <c r="Q57" s="74" t="str">
        <f t="array" ref="Q57">IF(AND($L57&gt;0,$M57&gt;0,$N57&gt;0,$O57&gt;0),IFERROR(INDEX(Classes!$I$3:$I$9,MATCH((MAX($M57:$O57)),Classes!$I$3:$I$9,-1)),"check data"),"-")</f>
        <v>-</v>
      </c>
      <c r="R57" s="74" t="str">
        <f t="array" ref="R57">IF(AND($L57&gt;0,$M57&gt;0,$N57&gt;0,$O57&gt;0),IFERROR(INDEX(Classes!$K$3:$K$10,MATCH((MEDIAN($M57:$O57)),Classes!$K$3:$K$10,-1)),"check data"),"-")</f>
        <v>-</v>
      </c>
      <c r="S57" s="74" t="str">
        <f t="array" ref="S57">IF(AND($L57&gt;0,$M57&gt;0,$N57&gt;0,$O57&gt;0),IFERROR(INDEX(Classes!$M$3:$M$11,MATCH(MIN($M57:$O57),Classes!$M$3:$M$11,-1)),"check data"),"-")</f>
        <v>-</v>
      </c>
      <c r="T57" s="74" t="str">
        <f t="shared" si="1"/>
        <v>-</v>
      </c>
      <c r="U57" s="75" t="str">
        <f>IF('Income&amp;Cost'!$J57&lt;&gt;"",$G$8,"-")</f>
        <v>-</v>
      </c>
      <c r="V57" s="76" t="str">
        <f>IF('Income&amp;Cost'!$J57&lt;&gt;"",$G$9,"-")</f>
        <v>-</v>
      </c>
      <c r="W57" s="77" t="str">
        <f>IF('Income&amp;Cost'!$J57&lt;&gt;"",IFERROR(VLOOKUP('Income&amp;Cost'!$J57,GRID!$A:$M,5,0),"seek guidance"),"-")</f>
        <v>-</v>
      </c>
      <c r="X57" s="78" t="str">
        <f>IF('Income&amp;Cost'!$J57&lt;&gt;"",IFERROR(VLOOKUP('Income&amp;Cost'!$J57,GRID!$A:$M,9,0),"seek guidance"),"-")</f>
        <v>-</v>
      </c>
      <c r="Y57" s="73" t="str">
        <f t="shared" si="2"/>
        <v>-</v>
      </c>
      <c r="Z57" s="73" t="str">
        <f t="array" ref="Z57">IF(AND($L57&gt;0,$M57&gt;0,$N57&gt;0,$O57&gt;0),IFERROR(INDEX(Classes!$D$3:$D$11,MATCH('Income&amp;Cost'!$Y57,Classes!$D$3:$D$11,-1)),"check data"),"-")</f>
        <v>-</v>
      </c>
      <c r="AA57" s="78" t="str">
        <f>IF(AND($L57&gt;0,$M57&gt;0,$N57&gt;0,$O57&gt;0),IFERROR(VLOOKUP($Z57,Classes!$D:$E,2,0),"check data"),"-")</f>
        <v>-</v>
      </c>
      <c r="AB57" s="79" t="str">
        <f t="shared" si="3"/>
        <v>-</v>
      </c>
      <c r="AC57" s="80" t="str">
        <f>IF('Income&amp;Cost'!$J57&lt;&gt;"",IFERROR(IF(ISNUMBER(SEARCH("*",$F$11)),VLOOKUP('Income&amp;Cost'!$J57,GRID!$A:$M,13,0),VLOOKUP('Income&amp;Cost'!$J57,GRID!$A:$M,12,0)),"seek guidance"),"-")</f>
        <v>-</v>
      </c>
      <c r="AD57" s="70">
        <f>IF('Income&amp;Cost'!$H57&lt;&gt;"",('Income&amp;Cost'!$H57*IF('Income&amp;Cost'!$I57&lt;&gt;"",1+'Income&amp;Cost'!$I57,1.19))*$M$9,'Income&amp;Cost'!$G57*$M$9)</f>
        <v>0</v>
      </c>
      <c r="AE57" s="70">
        <f>'Income&amp;Cost'!$AD57/(IF('Income&amp;Cost'!$I57&lt;&gt;"",1+'Income&amp;Cost'!$I57,1.19))</f>
        <v>0</v>
      </c>
      <c r="AF57" s="70" t="str">
        <f>IF(AND('Income&amp;Cost'!$AC57&lt;&gt;"-",'Income&amp;Cost'!$AE57&lt;&gt;"-"),'Income&amp;Cost'!$AE57*'Income&amp;Cost'!$AC57,"-")</f>
        <v>-</v>
      </c>
      <c r="AG57" s="70">
        <f>'Income&amp;Cost'!$AD57*(IF('Income&amp;Cost'!$K57&lt;&gt;"",'Income&amp;Cost'!$K57,1))</f>
        <v>0</v>
      </c>
      <c r="AH57" s="70">
        <f>'Income&amp;Cost'!$AG57/$M$9</f>
        <v>0</v>
      </c>
      <c r="AI57" s="70" t="str">
        <f>IF('Income&amp;Cost'!$AF57&lt;&gt;"-",('Income&amp;Cost'!$AF57/$M$9)*(IF('Income&amp;Cost'!$K57&lt;&gt;"",'Income&amp;Cost'!$K57,1)),"-")</f>
        <v>-</v>
      </c>
      <c r="AJ57" s="9" t="str">
        <f>IFERROR((VLOOKUP('Income&amp;Cost'!$T57,'FBE Fees'!$D:$M,8,0)/$M$9)*(IF('Income&amp;Cost'!$K57&lt;&gt;"",'Income&amp;Cost'!$K57,1)),"-")</f>
        <v>-</v>
      </c>
      <c r="AK57" s="79" t="str">
        <f>IF('Income&amp;Cost'!$AB57&lt;&gt;"-",IFERROR(VLOOKUP($G$10,Storage!$E:$F,2,0),Storage!$F$4)/$M$9*'Income&amp;Cost'!$AB57,"-")</f>
        <v>-</v>
      </c>
      <c r="AL57" s="70" t="str">
        <f>IF(OR('Income&amp;Cost'!$AJ57&lt;&gt;"-",'Income&amp;Cost'!$AK57&lt;&gt;"-"),SUM('Income&amp;Cost'!$AJ57,('Income&amp;Cost'!$AK57*$M$10)),"-")</f>
        <v>-</v>
      </c>
      <c r="AM57" s="70" t="str">
        <f>IF(AND('Income&amp;Cost'!$AI57&lt;&gt;"-",'Income&amp;Cost'!$AL57&lt;&gt;"-"),'Income&amp;Cost'!$AI57+'Income&amp;Cost'!$AL57,"-")</f>
        <v>-</v>
      </c>
      <c r="AN57" s="70" t="str">
        <f>IF(AND('Income&amp;Cost'!$AH57&lt;&gt;"-",'Income&amp;Cost'!$AM57&lt;&gt;"-"),'Income&amp;Cost'!$AH57-'Income&amp;Cost'!$AM57,"-")</f>
        <v>-</v>
      </c>
      <c r="AO57" s="80" t="str">
        <f>IF(AND('Income&amp;Cost'!$AH57&lt;&gt;"-",'Income&amp;Cost'!$AN57&lt;&gt;"-"),'Income&amp;Cost'!$AN57/'Income&amp;Cost'!$AH57,"-")</f>
        <v>-</v>
      </c>
      <c r="AP57" s="70" t="str">
        <f>IF(AND('Income&amp;Cost'!$AE57&lt;&gt;"-",'Income&amp;Cost'!$AM57&lt;&gt;"-"),('Income&amp;Cost'!$AE57/$M$9*(IF('Income&amp;Cost'!$K57&lt;&gt;"",'Income&amp;Cost'!$K57,1)))-'Income&amp;Cost'!$AM57,"-")</f>
        <v>-</v>
      </c>
      <c r="AQ57" s="80" t="str">
        <f>IF(AND('Income&amp;Cost'!$AP57&lt;&gt;"-",'Income&amp;Cost'!$AE57&lt;&gt;"-"),'Income&amp;Cost'!$AP57/('Income&amp;Cost'!$AE57/$M$9*(IF('Income&amp;Cost'!$K57&lt;&gt;"",'Income&amp;Cost'!$K57,1))),"-")</f>
        <v>-</v>
      </c>
      <c r="AR57" s="70" t="str">
        <f>IF(AND($L57&gt;0,$M57&gt;0,$N57&gt;0,$O57&gt;0),IFERROR(IF($K57&gt;1,VLOOKUP($T57,'FBE Fees'!$D:$M,9,0)/$M$9*$K57,VLOOKUP($T57,'FBE Fees'!$D:$M,9,0)/$M$9),"check data"),"-")</f>
        <v>-</v>
      </c>
      <c r="AS57" s="70" t="str">
        <f>IF(AND($L57&gt;0,$M57&gt;0,$N57&gt;0,$O57&gt;0),IFERROR(IF($K57&gt;1,VLOOKUP($T57,'FBE Fees'!$D:$M,10,0)/$M$9*$K57,VLOOKUP($T57,'FBE Fees'!$D:$M,10,0)/$M$9),"check data"),"-")</f>
        <v>-</v>
      </c>
    </row>
    <row r="58" ht="19.5" customHeight="1">
      <c r="A58" s="3"/>
      <c r="B58" s="3"/>
      <c r="C58" s="3"/>
      <c r="D58" s="9"/>
      <c r="E58" s="9"/>
      <c r="F58" s="69"/>
      <c r="G58" s="70"/>
      <c r="H58" s="70"/>
      <c r="I58" s="71"/>
      <c r="J58" s="72"/>
      <c r="K58" s="73"/>
      <c r="L58" s="74"/>
      <c r="M58" s="74"/>
      <c r="N58" s="74"/>
      <c r="O58" s="74"/>
      <c r="P58" s="74" t="str">
        <f t="array" ref="P58">IF(AND($L58&gt;0,$M58&gt;0,$N58&gt;0,$O58&gt;0),IFERROR(INDEX(Classes!$O$3:$O$37,MATCH(L58,Classes!$O$3:$O$37,-1)),"check data"),"-")</f>
        <v>-</v>
      </c>
      <c r="Q58" s="74" t="str">
        <f t="array" ref="Q58">IF(AND($L58&gt;0,$M58&gt;0,$N58&gt;0,$O58&gt;0),IFERROR(INDEX(Classes!$I$3:$I$9,MATCH((MAX($M58:$O58)),Classes!$I$3:$I$9,-1)),"check data"),"-")</f>
        <v>-</v>
      </c>
      <c r="R58" s="74" t="str">
        <f t="array" ref="R58">IF(AND($L58&gt;0,$M58&gt;0,$N58&gt;0,$O58&gt;0),IFERROR(INDEX(Classes!$K$3:$K$10,MATCH((MEDIAN($M58:$O58)),Classes!$K$3:$K$10,-1)),"check data"),"-")</f>
        <v>-</v>
      </c>
      <c r="S58" s="74" t="str">
        <f t="array" ref="S58">IF(AND($L58&gt;0,$M58&gt;0,$N58&gt;0,$O58&gt;0),IFERROR(INDEX(Classes!$M$3:$M$11,MATCH(MIN($M58:$O58),Classes!$M$3:$M$11,-1)),"check data"),"-")</f>
        <v>-</v>
      </c>
      <c r="T58" s="74" t="str">
        <f t="shared" si="1"/>
        <v>-</v>
      </c>
      <c r="U58" s="75" t="str">
        <f>IF('Income&amp;Cost'!$J58&lt;&gt;"",$G$8,"-")</f>
        <v>-</v>
      </c>
      <c r="V58" s="76" t="str">
        <f>IF('Income&amp;Cost'!$J58&lt;&gt;"",$G$9,"-")</f>
        <v>-</v>
      </c>
      <c r="W58" s="77" t="str">
        <f>IF('Income&amp;Cost'!$J58&lt;&gt;"",IFERROR(VLOOKUP('Income&amp;Cost'!$J58,GRID!$A:$M,5,0),"seek guidance"),"-")</f>
        <v>-</v>
      </c>
      <c r="X58" s="78" t="str">
        <f>IF('Income&amp;Cost'!$J58&lt;&gt;"",IFERROR(VLOOKUP('Income&amp;Cost'!$J58,GRID!$A:$M,9,0),"seek guidance"),"-")</f>
        <v>-</v>
      </c>
      <c r="Y58" s="73" t="str">
        <f t="shared" si="2"/>
        <v>-</v>
      </c>
      <c r="Z58" s="73" t="str">
        <f t="array" ref="Z58">IF(AND($L58&gt;0,$M58&gt;0,$N58&gt;0,$O58&gt;0),IFERROR(INDEX(Classes!$D$3:$D$11,MATCH('Income&amp;Cost'!$Y58,Classes!$D$3:$D$11,-1)),"check data"),"-")</f>
        <v>-</v>
      </c>
      <c r="AA58" s="78" t="str">
        <f>IF(AND($L58&gt;0,$M58&gt;0,$N58&gt;0,$O58&gt;0),IFERROR(VLOOKUP($Z58,Classes!$D:$E,2,0),"check data"),"-")</f>
        <v>-</v>
      </c>
      <c r="AB58" s="79" t="str">
        <f t="shared" si="3"/>
        <v>-</v>
      </c>
      <c r="AC58" s="80" t="str">
        <f>IF('Income&amp;Cost'!$J58&lt;&gt;"",IFERROR(IF(ISNUMBER(SEARCH("*",$F$11)),VLOOKUP('Income&amp;Cost'!$J58,GRID!$A:$M,13,0),VLOOKUP('Income&amp;Cost'!$J58,GRID!$A:$M,12,0)),"seek guidance"),"-")</f>
        <v>-</v>
      </c>
      <c r="AD58" s="70">
        <f>IF('Income&amp;Cost'!$H58&lt;&gt;"",('Income&amp;Cost'!$H58*IF('Income&amp;Cost'!$I58&lt;&gt;"",1+'Income&amp;Cost'!$I58,1.19))*$M$9,'Income&amp;Cost'!$G58*$M$9)</f>
        <v>0</v>
      </c>
      <c r="AE58" s="70">
        <f>'Income&amp;Cost'!$AD58/(IF('Income&amp;Cost'!$I58&lt;&gt;"",1+'Income&amp;Cost'!$I58,1.19))</f>
        <v>0</v>
      </c>
      <c r="AF58" s="70" t="str">
        <f>IF(AND('Income&amp;Cost'!$AC58&lt;&gt;"-",'Income&amp;Cost'!$AE58&lt;&gt;"-"),'Income&amp;Cost'!$AE58*'Income&amp;Cost'!$AC58,"-")</f>
        <v>-</v>
      </c>
      <c r="AG58" s="70">
        <f>'Income&amp;Cost'!$AD58*(IF('Income&amp;Cost'!$K58&lt;&gt;"",'Income&amp;Cost'!$K58,1))</f>
        <v>0</v>
      </c>
      <c r="AH58" s="70">
        <f>'Income&amp;Cost'!$AG58/$M$9</f>
        <v>0</v>
      </c>
      <c r="AI58" s="70" t="str">
        <f>IF('Income&amp;Cost'!$AF58&lt;&gt;"-",('Income&amp;Cost'!$AF58/$M$9)*(IF('Income&amp;Cost'!$K58&lt;&gt;"",'Income&amp;Cost'!$K58,1)),"-")</f>
        <v>-</v>
      </c>
      <c r="AJ58" s="9" t="str">
        <f>IFERROR((VLOOKUP('Income&amp;Cost'!$T58,'FBE Fees'!$D:$M,8,0)/$M$9)*(IF('Income&amp;Cost'!$K58&lt;&gt;"",'Income&amp;Cost'!$K58,1)),"-")</f>
        <v>-</v>
      </c>
      <c r="AK58" s="79" t="str">
        <f>IF('Income&amp;Cost'!$AB58&lt;&gt;"-",IFERROR(VLOOKUP($G$10,Storage!$E:$F,2,0),Storage!$F$4)/$M$9*'Income&amp;Cost'!$AB58,"-")</f>
        <v>-</v>
      </c>
      <c r="AL58" s="70" t="str">
        <f>IF(OR('Income&amp;Cost'!$AJ58&lt;&gt;"-",'Income&amp;Cost'!$AK58&lt;&gt;"-"),SUM('Income&amp;Cost'!$AJ58,('Income&amp;Cost'!$AK58*$M$10)),"-")</f>
        <v>-</v>
      </c>
      <c r="AM58" s="70" t="str">
        <f>IF(AND('Income&amp;Cost'!$AI58&lt;&gt;"-",'Income&amp;Cost'!$AL58&lt;&gt;"-"),'Income&amp;Cost'!$AI58+'Income&amp;Cost'!$AL58,"-")</f>
        <v>-</v>
      </c>
      <c r="AN58" s="70" t="str">
        <f>IF(AND('Income&amp;Cost'!$AH58&lt;&gt;"-",'Income&amp;Cost'!$AM58&lt;&gt;"-"),'Income&amp;Cost'!$AH58-'Income&amp;Cost'!$AM58,"-")</f>
        <v>-</v>
      </c>
      <c r="AO58" s="80" t="str">
        <f>IF(AND('Income&amp;Cost'!$AH58&lt;&gt;"-",'Income&amp;Cost'!$AN58&lt;&gt;"-"),'Income&amp;Cost'!$AN58/'Income&amp;Cost'!$AH58,"-")</f>
        <v>-</v>
      </c>
      <c r="AP58" s="70" t="str">
        <f>IF(AND('Income&amp;Cost'!$AE58&lt;&gt;"-",'Income&amp;Cost'!$AM58&lt;&gt;"-"),('Income&amp;Cost'!$AE58/$M$9*(IF('Income&amp;Cost'!$K58&lt;&gt;"",'Income&amp;Cost'!$K58,1)))-'Income&amp;Cost'!$AM58,"-")</f>
        <v>-</v>
      </c>
      <c r="AQ58" s="80" t="str">
        <f>IF(AND('Income&amp;Cost'!$AP58&lt;&gt;"-",'Income&amp;Cost'!$AE58&lt;&gt;"-"),'Income&amp;Cost'!$AP58/('Income&amp;Cost'!$AE58/$M$9*(IF('Income&amp;Cost'!$K58&lt;&gt;"",'Income&amp;Cost'!$K58,1))),"-")</f>
        <v>-</v>
      </c>
      <c r="AR58" s="70" t="str">
        <f>IF(AND($L58&gt;0,$M58&gt;0,$N58&gt;0,$O58&gt;0),IFERROR(IF($K58&gt;1,VLOOKUP($T58,'FBE Fees'!$D:$M,9,0)/$M$9*$K58,VLOOKUP($T58,'FBE Fees'!$D:$M,9,0)/$M$9),"check data"),"-")</f>
        <v>-</v>
      </c>
      <c r="AS58" s="70" t="str">
        <f>IF(AND($L58&gt;0,$M58&gt;0,$N58&gt;0,$O58&gt;0),IFERROR(IF($K58&gt;1,VLOOKUP($T58,'FBE Fees'!$D:$M,10,0)/$M$9*$K58,VLOOKUP($T58,'FBE Fees'!$D:$M,10,0)/$M$9),"check data"),"-")</f>
        <v>-</v>
      </c>
    </row>
    <row r="59" ht="19.5" customHeight="1">
      <c r="A59" s="3"/>
      <c r="B59" s="3"/>
      <c r="C59" s="3"/>
      <c r="D59" s="9"/>
      <c r="E59" s="9"/>
      <c r="F59" s="69"/>
      <c r="G59" s="70"/>
      <c r="H59" s="70"/>
      <c r="I59" s="71"/>
      <c r="J59" s="72"/>
      <c r="K59" s="73"/>
      <c r="L59" s="74"/>
      <c r="M59" s="74"/>
      <c r="N59" s="74"/>
      <c r="O59" s="74"/>
      <c r="P59" s="74" t="str">
        <f t="array" ref="P59">IF(AND($L59&gt;0,$M59&gt;0,$N59&gt;0,$O59&gt;0),IFERROR(INDEX(Classes!$O$3:$O$37,MATCH(L59,Classes!$O$3:$O$37,-1)),"check data"),"-")</f>
        <v>-</v>
      </c>
      <c r="Q59" s="74" t="str">
        <f t="array" ref="Q59">IF(AND($L59&gt;0,$M59&gt;0,$N59&gt;0,$O59&gt;0),IFERROR(INDEX(Classes!$I$3:$I$9,MATCH((MAX($M59:$O59)),Classes!$I$3:$I$9,-1)),"check data"),"-")</f>
        <v>-</v>
      </c>
      <c r="R59" s="74" t="str">
        <f t="array" ref="R59">IF(AND($L59&gt;0,$M59&gt;0,$N59&gt;0,$O59&gt;0),IFERROR(INDEX(Classes!$K$3:$K$10,MATCH((MEDIAN($M59:$O59)),Classes!$K$3:$K$10,-1)),"check data"),"-")</f>
        <v>-</v>
      </c>
      <c r="S59" s="74" t="str">
        <f t="array" ref="S59">IF(AND($L59&gt;0,$M59&gt;0,$N59&gt;0,$O59&gt;0),IFERROR(INDEX(Classes!$M$3:$M$11,MATCH(MIN($M59:$O59),Classes!$M$3:$M$11,-1)),"check data"),"-")</f>
        <v>-</v>
      </c>
      <c r="T59" s="74" t="str">
        <f t="shared" si="1"/>
        <v>-</v>
      </c>
      <c r="U59" s="75" t="str">
        <f>IF('Income&amp;Cost'!$J59&lt;&gt;"",$G$8,"-")</f>
        <v>-</v>
      </c>
      <c r="V59" s="76" t="str">
        <f>IF('Income&amp;Cost'!$J59&lt;&gt;"",$G$9,"-")</f>
        <v>-</v>
      </c>
      <c r="W59" s="77" t="str">
        <f>IF('Income&amp;Cost'!$J59&lt;&gt;"",IFERROR(VLOOKUP('Income&amp;Cost'!$J59,GRID!$A:$M,5,0),"seek guidance"),"-")</f>
        <v>-</v>
      </c>
      <c r="X59" s="78" t="str">
        <f>IF('Income&amp;Cost'!$J59&lt;&gt;"",IFERROR(VLOOKUP('Income&amp;Cost'!$J59,GRID!$A:$M,9,0),"seek guidance"),"-")</f>
        <v>-</v>
      </c>
      <c r="Y59" s="73" t="str">
        <f t="shared" si="2"/>
        <v>-</v>
      </c>
      <c r="Z59" s="73" t="str">
        <f t="array" ref="Z59">IF(AND($L59&gt;0,$M59&gt;0,$N59&gt;0,$O59&gt;0),IFERROR(INDEX(Classes!$D$3:$D$11,MATCH('Income&amp;Cost'!$Y59,Classes!$D$3:$D$11,-1)),"check data"),"-")</f>
        <v>-</v>
      </c>
      <c r="AA59" s="78" t="str">
        <f>IF(AND($L59&gt;0,$M59&gt;0,$N59&gt;0,$O59&gt;0),IFERROR(VLOOKUP($Z59,Classes!$D:$E,2,0),"check data"),"-")</f>
        <v>-</v>
      </c>
      <c r="AB59" s="79" t="str">
        <f t="shared" si="3"/>
        <v>-</v>
      </c>
      <c r="AC59" s="80" t="str">
        <f>IF('Income&amp;Cost'!$J59&lt;&gt;"",IFERROR(IF(ISNUMBER(SEARCH("*",$F$11)),VLOOKUP('Income&amp;Cost'!$J59,GRID!$A:$M,13,0),VLOOKUP('Income&amp;Cost'!$J59,GRID!$A:$M,12,0)),"seek guidance"),"-")</f>
        <v>-</v>
      </c>
      <c r="AD59" s="70">
        <f>IF('Income&amp;Cost'!$H59&lt;&gt;"",('Income&amp;Cost'!$H59*IF('Income&amp;Cost'!$I59&lt;&gt;"",1+'Income&amp;Cost'!$I59,1.19))*$M$9,'Income&amp;Cost'!$G59*$M$9)</f>
        <v>0</v>
      </c>
      <c r="AE59" s="70">
        <f>'Income&amp;Cost'!$AD59/(IF('Income&amp;Cost'!$I59&lt;&gt;"",1+'Income&amp;Cost'!$I59,1.19))</f>
        <v>0</v>
      </c>
      <c r="AF59" s="70" t="str">
        <f>IF(AND('Income&amp;Cost'!$AC59&lt;&gt;"-",'Income&amp;Cost'!$AE59&lt;&gt;"-"),'Income&amp;Cost'!$AE59*'Income&amp;Cost'!$AC59,"-")</f>
        <v>-</v>
      </c>
      <c r="AG59" s="70">
        <f>'Income&amp;Cost'!$AD59*(IF('Income&amp;Cost'!$K59&lt;&gt;"",'Income&amp;Cost'!$K59,1))</f>
        <v>0</v>
      </c>
      <c r="AH59" s="70">
        <f>'Income&amp;Cost'!$AG59/$M$9</f>
        <v>0</v>
      </c>
      <c r="AI59" s="70" t="str">
        <f>IF('Income&amp;Cost'!$AF59&lt;&gt;"-",('Income&amp;Cost'!$AF59/$M$9)*(IF('Income&amp;Cost'!$K59&lt;&gt;"",'Income&amp;Cost'!$K59,1)),"-")</f>
        <v>-</v>
      </c>
      <c r="AJ59" s="9" t="str">
        <f>IFERROR((VLOOKUP('Income&amp;Cost'!$T59,'FBE Fees'!$D:$M,8,0)/$M$9)*(IF('Income&amp;Cost'!$K59&lt;&gt;"",'Income&amp;Cost'!$K59,1)),"-")</f>
        <v>-</v>
      </c>
      <c r="AK59" s="79" t="str">
        <f>IF('Income&amp;Cost'!$AB59&lt;&gt;"-",IFERROR(VLOOKUP($G$10,Storage!$E:$F,2,0),Storage!$F$4)/$M$9*'Income&amp;Cost'!$AB59,"-")</f>
        <v>-</v>
      </c>
      <c r="AL59" s="70" t="str">
        <f>IF(OR('Income&amp;Cost'!$AJ59&lt;&gt;"-",'Income&amp;Cost'!$AK59&lt;&gt;"-"),SUM('Income&amp;Cost'!$AJ59,('Income&amp;Cost'!$AK59*$M$10)),"-")</f>
        <v>-</v>
      </c>
      <c r="AM59" s="70" t="str">
        <f>IF(AND('Income&amp;Cost'!$AI59&lt;&gt;"-",'Income&amp;Cost'!$AL59&lt;&gt;"-"),'Income&amp;Cost'!$AI59+'Income&amp;Cost'!$AL59,"-")</f>
        <v>-</v>
      </c>
      <c r="AN59" s="70" t="str">
        <f>IF(AND('Income&amp;Cost'!$AH59&lt;&gt;"-",'Income&amp;Cost'!$AM59&lt;&gt;"-"),'Income&amp;Cost'!$AH59-'Income&amp;Cost'!$AM59,"-")</f>
        <v>-</v>
      </c>
      <c r="AO59" s="80" t="str">
        <f>IF(AND('Income&amp;Cost'!$AH59&lt;&gt;"-",'Income&amp;Cost'!$AN59&lt;&gt;"-"),'Income&amp;Cost'!$AN59/'Income&amp;Cost'!$AH59,"-")</f>
        <v>-</v>
      </c>
      <c r="AP59" s="70" t="str">
        <f>IF(AND('Income&amp;Cost'!$AE59&lt;&gt;"-",'Income&amp;Cost'!$AM59&lt;&gt;"-"),('Income&amp;Cost'!$AE59/$M$9*(IF('Income&amp;Cost'!$K59&lt;&gt;"",'Income&amp;Cost'!$K59,1)))-'Income&amp;Cost'!$AM59,"-")</f>
        <v>-</v>
      </c>
      <c r="AQ59" s="80" t="str">
        <f>IF(AND('Income&amp;Cost'!$AP59&lt;&gt;"-",'Income&amp;Cost'!$AE59&lt;&gt;"-"),'Income&amp;Cost'!$AP59/('Income&amp;Cost'!$AE59/$M$9*(IF('Income&amp;Cost'!$K59&lt;&gt;"",'Income&amp;Cost'!$K59,1))),"-")</f>
        <v>-</v>
      </c>
      <c r="AR59" s="70" t="str">
        <f>IF(AND($L59&gt;0,$M59&gt;0,$N59&gt;0,$O59&gt;0),IFERROR(IF($K59&gt;1,VLOOKUP($T59,'FBE Fees'!$D:$M,9,0)/$M$9*$K59,VLOOKUP($T59,'FBE Fees'!$D:$M,9,0)/$M$9),"check data"),"-")</f>
        <v>-</v>
      </c>
      <c r="AS59" s="70" t="str">
        <f>IF(AND($L59&gt;0,$M59&gt;0,$N59&gt;0,$O59&gt;0),IFERROR(IF($K59&gt;1,VLOOKUP($T59,'FBE Fees'!$D:$M,10,0)/$M$9*$K59,VLOOKUP($T59,'FBE Fees'!$D:$M,10,0)/$M$9),"check data"),"-")</f>
        <v>-</v>
      </c>
    </row>
    <row r="60" ht="19.5" customHeight="1">
      <c r="A60" s="3"/>
      <c r="B60" s="3"/>
      <c r="C60" s="3"/>
      <c r="D60" s="9"/>
      <c r="E60" s="9"/>
      <c r="F60" s="69"/>
      <c r="G60" s="70"/>
      <c r="H60" s="70"/>
      <c r="I60" s="71"/>
      <c r="J60" s="72"/>
      <c r="K60" s="73"/>
      <c r="L60" s="74"/>
      <c r="M60" s="74"/>
      <c r="N60" s="74"/>
      <c r="O60" s="74"/>
      <c r="P60" s="74" t="str">
        <f t="array" ref="P60">IF(AND($L60&gt;0,$M60&gt;0,$N60&gt;0,$O60&gt;0),IFERROR(INDEX(Classes!$O$3:$O$37,MATCH(L60,Classes!$O$3:$O$37,-1)),"check data"),"-")</f>
        <v>-</v>
      </c>
      <c r="Q60" s="74" t="str">
        <f t="array" ref="Q60">IF(AND($L60&gt;0,$M60&gt;0,$N60&gt;0,$O60&gt;0),IFERROR(INDEX(Classes!$I$3:$I$9,MATCH((MAX($M60:$O60)),Classes!$I$3:$I$9,-1)),"check data"),"-")</f>
        <v>-</v>
      </c>
      <c r="R60" s="74" t="str">
        <f t="array" ref="R60">IF(AND($L60&gt;0,$M60&gt;0,$N60&gt;0,$O60&gt;0),IFERROR(INDEX(Classes!$K$3:$K$10,MATCH((MEDIAN($M60:$O60)),Classes!$K$3:$K$10,-1)),"check data"),"-")</f>
        <v>-</v>
      </c>
      <c r="S60" s="74" t="str">
        <f t="array" ref="S60">IF(AND($L60&gt;0,$M60&gt;0,$N60&gt;0,$O60&gt;0),IFERROR(INDEX(Classes!$M$3:$M$11,MATCH(MIN($M60:$O60),Classes!$M$3:$M$11,-1)),"check data"),"-")</f>
        <v>-</v>
      </c>
      <c r="T60" s="74" t="str">
        <f t="shared" si="1"/>
        <v>-</v>
      </c>
      <c r="U60" s="75" t="str">
        <f>IF('Income&amp;Cost'!$J60&lt;&gt;"",$G$8,"-")</f>
        <v>-</v>
      </c>
      <c r="V60" s="76" t="str">
        <f>IF('Income&amp;Cost'!$J60&lt;&gt;"",$G$9,"-")</f>
        <v>-</v>
      </c>
      <c r="W60" s="77" t="str">
        <f>IF('Income&amp;Cost'!$J60&lt;&gt;"",IFERROR(VLOOKUP('Income&amp;Cost'!$J60,GRID!$A:$M,5,0),"seek guidance"),"-")</f>
        <v>-</v>
      </c>
      <c r="X60" s="78" t="str">
        <f>IF('Income&amp;Cost'!$J60&lt;&gt;"",IFERROR(VLOOKUP('Income&amp;Cost'!$J60,GRID!$A:$M,9,0),"seek guidance"),"-")</f>
        <v>-</v>
      </c>
      <c r="Y60" s="73" t="str">
        <f t="shared" si="2"/>
        <v>-</v>
      </c>
      <c r="Z60" s="73" t="str">
        <f t="array" ref="Z60">IF(AND($L60&gt;0,$M60&gt;0,$N60&gt;0,$O60&gt;0),IFERROR(INDEX(Classes!$D$3:$D$11,MATCH('Income&amp;Cost'!$Y60,Classes!$D$3:$D$11,-1)),"check data"),"-")</f>
        <v>-</v>
      </c>
      <c r="AA60" s="78" t="str">
        <f>IF(AND($L60&gt;0,$M60&gt;0,$N60&gt;0,$O60&gt;0),IFERROR(VLOOKUP($Z60,Classes!$D:$E,2,0),"check data"),"-")</f>
        <v>-</v>
      </c>
      <c r="AB60" s="79" t="str">
        <f t="shared" si="3"/>
        <v>-</v>
      </c>
      <c r="AC60" s="80" t="str">
        <f>IF('Income&amp;Cost'!$J60&lt;&gt;"",IFERROR(IF(ISNUMBER(SEARCH("*",$F$11)),VLOOKUP('Income&amp;Cost'!$J60,GRID!$A:$M,13,0),VLOOKUP('Income&amp;Cost'!$J60,GRID!$A:$M,12,0)),"seek guidance"),"-")</f>
        <v>-</v>
      </c>
      <c r="AD60" s="70">
        <f>IF('Income&amp;Cost'!$H60&lt;&gt;"",('Income&amp;Cost'!$H60*IF('Income&amp;Cost'!$I60&lt;&gt;"",1+'Income&amp;Cost'!$I60,1.19))*$M$9,'Income&amp;Cost'!$G60*$M$9)</f>
        <v>0</v>
      </c>
      <c r="AE60" s="70">
        <f>'Income&amp;Cost'!$AD60/(IF('Income&amp;Cost'!$I60&lt;&gt;"",1+'Income&amp;Cost'!$I60,1.19))</f>
        <v>0</v>
      </c>
      <c r="AF60" s="70" t="str">
        <f>IF(AND('Income&amp;Cost'!$AC60&lt;&gt;"-",'Income&amp;Cost'!$AE60&lt;&gt;"-"),'Income&amp;Cost'!$AE60*'Income&amp;Cost'!$AC60,"-")</f>
        <v>-</v>
      </c>
      <c r="AG60" s="70">
        <f>'Income&amp;Cost'!$AD60*(IF('Income&amp;Cost'!$K60&lt;&gt;"",'Income&amp;Cost'!$K60,1))</f>
        <v>0</v>
      </c>
      <c r="AH60" s="70">
        <f>'Income&amp;Cost'!$AG60/$M$9</f>
        <v>0</v>
      </c>
      <c r="AI60" s="70" t="str">
        <f>IF('Income&amp;Cost'!$AF60&lt;&gt;"-",('Income&amp;Cost'!$AF60/$M$9)*(IF('Income&amp;Cost'!$K60&lt;&gt;"",'Income&amp;Cost'!$K60,1)),"-")</f>
        <v>-</v>
      </c>
      <c r="AJ60" s="9" t="str">
        <f>IFERROR((VLOOKUP('Income&amp;Cost'!$T60,'FBE Fees'!$D:$M,8,0)/$M$9)*(IF('Income&amp;Cost'!$K60&lt;&gt;"",'Income&amp;Cost'!$K60,1)),"-")</f>
        <v>-</v>
      </c>
      <c r="AK60" s="79" t="str">
        <f>IF('Income&amp;Cost'!$AB60&lt;&gt;"-",IFERROR(VLOOKUP($G$10,Storage!$E:$F,2,0),Storage!$F$4)/$M$9*'Income&amp;Cost'!$AB60,"-")</f>
        <v>-</v>
      </c>
      <c r="AL60" s="70" t="str">
        <f>IF(OR('Income&amp;Cost'!$AJ60&lt;&gt;"-",'Income&amp;Cost'!$AK60&lt;&gt;"-"),SUM('Income&amp;Cost'!$AJ60,('Income&amp;Cost'!$AK60*$M$10)),"-")</f>
        <v>-</v>
      </c>
      <c r="AM60" s="70" t="str">
        <f>IF(AND('Income&amp;Cost'!$AI60&lt;&gt;"-",'Income&amp;Cost'!$AL60&lt;&gt;"-"),'Income&amp;Cost'!$AI60+'Income&amp;Cost'!$AL60,"-")</f>
        <v>-</v>
      </c>
      <c r="AN60" s="70" t="str">
        <f>IF(AND('Income&amp;Cost'!$AH60&lt;&gt;"-",'Income&amp;Cost'!$AM60&lt;&gt;"-"),'Income&amp;Cost'!$AH60-'Income&amp;Cost'!$AM60,"-")</f>
        <v>-</v>
      </c>
      <c r="AO60" s="80" t="str">
        <f>IF(AND('Income&amp;Cost'!$AH60&lt;&gt;"-",'Income&amp;Cost'!$AN60&lt;&gt;"-"),'Income&amp;Cost'!$AN60/'Income&amp;Cost'!$AH60,"-")</f>
        <v>-</v>
      </c>
      <c r="AP60" s="70" t="str">
        <f>IF(AND('Income&amp;Cost'!$AE60&lt;&gt;"-",'Income&amp;Cost'!$AM60&lt;&gt;"-"),('Income&amp;Cost'!$AE60/$M$9*(IF('Income&amp;Cost'!$K60&lt;&gt;"",'Income&amp;Cost'!$K60,1)))-'Income&amp;Cost'!$AM60,"-")</f>
        <v>-</v>
      </c>
      <c r="AQ60" s="80" t="str">
        <f>IF(AND('Income&amp;Cost'!$AP60&lt;&gt;"-",'Income&amp;Cost'!$AE60&lt;&gt;"-"),'Income&amp;Cost'!$AP60/('Income&amp;Cost'!$AE60/$M$9*(IF('Income&amp;Cost'!$K60&lt;&gt;"",'Income&amp;Cost'!$K60,1))),"-")</f>
        <v>-</v>
      </c>
      <c r="AR60" s="70" t="str">
        <f>IF(AND($L60&gt;0,$M60&gt;0,$N60&gt;0,$O60&gt;0),IFERROR(IF($K60&gt;1,VLOOKUP($T60,'FBE Fees'!$D:$M,9,0)/$M$9*$K60,VLOOKUP($T60,'FBE Fees'!$D:$M,9,0)/$M$9),"check data"),"-")</f>
        <v>-</v>
      </c>
      <c r="AS60" s="70" t="str">
        <f>IF(AND($L60&gt;0,$M60&gt;0,$N60&gt;0,$O60&gt;0),IFERROR(IF($K60&gt;1,VLOOKUP($T60,'FBE Fees'!$D:$M,10,0)/$M$9*$K60,VLOOKUP($T60,'FBE Fees'!$D:$M,10,0)/$M$9),"check data"),"-")</f>
        <v>-</v>
      </c>
    </row>
    <row r="61" ht="19.5" customHeight="1">
      <c r="A61" s="3"/>
      <c r="B61" s="3"/>
      <c r="C61" s="3"/>
      <c r="D61" s="9"/>
      <c r="E61" s="9"/>
      <c r="F61" s="69"/>
      <c r="G61" s="70"/>
      <c r="H61" s="70"/>
      <c r="I61" s="71"/>
      <c r="J61" s="72"/>
      <c r="K61" s="73"/>
      <c r="L61" s="74"/>
      <c r="M61" s="74"/>
      <c r="N61" s="74"/>
      <c r="O61" s="74"/>
      <c r="P61" s="74" t="str">
        <f t="array" ref="P61">IF(AND($L61&gt;0,$M61&gt;0,$N61&gt;0,$O61&gt;0),IFERROR(INDEX(Classes!$O$3:$O$37,MATCH(L61,Classes!$O$3:$O$37,-1)),"check data"),"-")</f>
        <v>-</v>
      </c>
      <c r="Q61" s="74" t="str">
        <f t="array" ref="Q61">IF(AND($L61&gt;0,$M61&gt;0,$N61&gt;0,$O61&gt;0),IFERROR(INDEX(Classes!$I$3:$I$9,MATCH((MAX($M61:$O61)),Classes!$I$3:$I$9,-1)),"check data"),"-")</f>
        <v>-</v>
      </c>
      <c r="R61" s="74" t="str">
        <f t="array" ref="R61">IF(AND($L61&gt;0,$M61&gt;0,$N61&gt;0,$O61&gt;0),IFERROR(INDEX(Classes!$K$3:$K$10,MATCH((MEDIAN($M61:$O61)),Classes!$K$3:$K$10,-1)),"check data"),"-")</f>
        <v>-</v>
      </c>
      <c r="S61" s="74" t="str">
        <f t="array" ref="S61">IF(AND($L61&gt;0,$M61&gt;0,$N61&gt;0,$O61&gt;0),IFERROR(INDEX(Classes!$M$3:$M$11,MATCH(MIN($M61:$O61),Classes!$M$3:$M$11,-1)),"check data"),"-")</f>
        <v>-</v>
      </c>
      <c r="T61" s="74" t="str">
        <f t="shared" si="1"/>
        <v>-</v>
      </c>
      <c r="U61" s="75" t="str">
        <f>IF('Income&amp;Cost'!$J61&lt;&gt;"",$G$8,"-")</f>
        <v>-</v>
      </c>
      <c r="V61" s="76" t="str">
        <f>IF('Income&amp;Cost'!$J61&lt;&gt;"",$G$9,"-")</f>
        <v>-</v>
      </c>
      <c r="W61" s="77" t="str">
        <f>IF('Income&amp;Cost'!$J61&lt;&gt;"",IFERROR(VLOOKUP('Income&amp;Cost'!$J61,GRID!$A:$M,5,0),"seek guidance"),"-")</f>
        <v>-</v>
      </c>
      <c r="X61" s="78" t="str">
        <f>IF('Income&amp;Cost'!$J61&lt;&gt;"",IFERROR(VLOOKUP('Income&amp;Cost'!$J61,GRID!$A:$M,9,0),"seek guidance"),"-")</f>
        <v>-</v>
      </c>
      <c r="Y61" s="73" t="str">
        <f t="shared" si="2"/>
        <v>-</v>
      </c>
      <c r="Z61" s="73" t="str">
        <f t="array" ref="Z61">IF(AND($L61&gt;0,$M61&gt;0,$N61&gt;0,$O61&gt;0),IFERROR(INDEX(Classes!$D$3:$D$11,MATCH('Income&amp;Cost'!$Y61,Classes!$D$3:$D$11,-1)),"check data"),"-")</f>
        <v>-</v>
      </c>
      <c r="AA61" s="78" t="str">
        <f>IF(AND($L61&gt;0,$M61&gt;0,$N61&gt;0,$O61&gt;0),IFERROR(VLOOKUP($Z61,Classes!$D:$E,2,0),"check data"),"-")</f>
        <v>-</v>
      </c>
      <c r="AB61" s="79" t="str">
        <f t="shared" si="3"/>
        <v>-</v>
      </c>
      <c r="AC61" s="80" t="str">
        <f>IF('Income&amp;Cost'!$J61&lt;&gt;"",IFERROR(IF(ISNUMBER(SEARCH("*",$F$11)),VLOOKUP('Income&amp;Cost'!$J61,GRID!$A:$M,13,0),VLOOKUP('Income&amp;Cost'!$J61,GRID!$A:$M,12,0)),"seek guidance"),"-")</f>
        <v>-</v>
      </c>
      <c r="AD61" s="70">
        <f>IF('Income&amp;Cost'!$H61&lt;&gt;"",('Income&amp;Cost'!$H61*IF('Income&amp;Cost'!$I61&lt;&gt;"",1+'Income&amp;Cost'!$I61,1.19))*$M$9,'Income&amp;Cost'!$G61*$M$9)</f>
        <v>0</v>
      </c>
      <c r="AE61" s="70">
        <f>'Income&amp;Cost'!$AD61/(IF('Income&amp;Cost'!$I61&lt;&gt;"",1+'Income&amp;Cost'!$I61,1.19))</f>
        <v>0</v>
      </c>
      <c r="AF61" s="70" t="str">
        <f>IF(AND('Income&amp;Cost'!$AC61&lt;&gt;"-",'Income&amp;Cost'!$AE61&lt;&gt;"-"),'Income&amp;Cost'!$AE61*'Income&amp;Cost'!$AC61,"-")</f>
        <v>-</v>
      </c>
      <c r="AG61" s="70">
        <f>'Income&amp;Cost'!$AD61*(IF('Income&amp;Cost'!$K61&lt;&gt;"",'Income&amp;Cost'!$K61,1))</f>
        <v>0</v>
      </c>
      <c r="AH61" s="70">
        <f>'Income&amp;Cost'!$AG61/$M$9</f>
        <v>0</v>
      </c>
      <c r="AI61" s="70" t="str">
        <f>IF('Income&amp;Cost'!$AF61&lt;&gt;"-",('Income&amp;Cost'!$AF61/$M$9)*(IF('Income&amp;Cost'!$K61&lt;&gt;"",'Income&amp;Cost'!$K61,1)),"-")</f>
        <v>-</v>
      </c>
      <c r="AJ61" s="9" t="str">
        <f>IFERROR((VLOOKUP('Income&amp;Cost'!$T61,'FBE Fees'!$D:$M,8,0)/$M$9)*(IF('Income&amp;Cost'!$K61&lt;&gt;"",'Income&amp;Cost'!$K61,1)),"-")</f>
        <v>-</v>
      </c>
      <c r="AK61" s="79" t="str">
        <f>IF('Income&amp;Cost'!$AB61&lt;&gt;"-",IFERROR(VLOOKUP($G$10,Storage!$E:$F,2,0),Storage!$F$4)/$M$9*'Income&amp;Cost'!$AB61,"-")</f>
        <v>-</v>
      </c>
      <c r="AL61" s="70" t="str">
        <f>IF(OR('Income&amp;Cost'!$AJ61&lt;&gt;"-",'Income&amp;Cost'!$AK61&lt;&gt;"-"),SUM('Income&amp;Cost'!$AJ61,('Income&amp;Cost'!$AK61*$M$10)),"-")</f>
        <v>-</v>
      </c>
      <c r="AM61" s="70" t="str">
        <f>IF(AND('Income&amp;Cost'!$AI61&lt;&gt;"-",'Income&amp;Cost'!$AL61&lt;&gt;"-"),'Income&amp;Cost'!$AI61+'Income&amp;Cost'!$AL61,"-")</f>
        <v>-</v>
      </c>
      <c r="AN61" s="70" t="str">
        <f>IF(AND('Income&amp;Cost'!$AH61&lt;&gt;"-",'Income&amp;Cost'!$AM61&lt;&gt;"-"),'Income&amp;Cost'!$AH61-'Income&amp;Cost'!$AM61,"-")</f>
        <v>-</v>
      </c>
      <c r="AO61" s="80" t="str">
        <f>IF(AND('Income&amp;Cost'!$AH61&lt;&gt;"-",'Income&amp;Cost'!$AN61&lt;&gt;"-"),'Income&amp;Cost'!$AN61/'Income&amp;Cost'!$AH61,"-")</f>
        <v>-</v>
      </c>
      <c r="AP61" s="70" t="str">
        <f>IF(AND('Income&amp;Cost'!$AE61&lt;&gt;"-",'Income&amp;Cost'!$AM61&lt;&gt;"-"),('Income&amp;Cost'!$AE61/$M$9*(IF('Income&amp;Cost'!$K61&lt;&gt;"",'Income&amp;Cost'!$K61,1)))-'Income&amp;Cost'!$AM61,"-")</f>
        <v>-</v>
      </c>
      <c r="AQ61" s="80" t="str">
        <f>IF(AND('Income&amp;Cost'!$AP61&lt;&gt;"-",'Income&amp;Cost'!$AE61&lt;&gt;"-"),'Income&amp;Cost'!$AP61/('Income&amp;Cost'!$AE61/$M$9*(IF('Income&amp;Cost'!$K61&lt;&gt;"",'Income&amp;Cost'!$K61,1))),"-")</f>
        <v>-</v>
      </c>
      <c r="AR61" s="70" t="str">
        <f>IF(AND($L61&gt;0,$M61&gt;0,$N61&gt;0,$O61&gt;0),IFERROR(IF($K61&gt;1,VLOOKUP($T61,'FBE Fees'!$D:$M,9,0)/$M$9*$K61,VLOOKUP($T61,'FBE Fees'!$D:$M,9,0)/$M$9),"check data"),"-")</f>
        <v>-</v>
      </c>
      <c r="AS61" s="70" t="str">
        <f>IF(AND($L61&gt;0,$M61&gt;0,$N61&gt;0,$O61&gt;0),IFERROR(IF($K61&gt;1,VLOOKUP($T61,'FBE Fees'!$D:$M,10,0)/$M$9*$K61,VLOOKUP($T61,'FBE Fees'!$D:$M,10,0)/$M$9),"check data"),"-")</f>
        <v>-</v>
      </c>
    </row>
    <row r="62" ht="19.5" customHeight="1">
      <c r="A62" s="3"/>
      <c r="B62" s="3"/>
      <c r="C62" s="3"/>
      <c r="D62" s="9"/>
      <c r="E62" s="9"/>
      <c r="F62" s="69"/>
      <c r="G62" s="70"/>
      <c r="H62" s="70"/>
      <c r="I62" s="71"/>
      <c r="J62" s="72"/>
      <c r="K62" s="73"/>
      <c r="L62" s="74"/>
      <c r="M62" s="74"/>
      <c r="N62" s="74"/>
      <c r="O62" s="74"/>
      <c r="P62" s="74" t="str">
        <f t="array" ref="P62">IF(AND($L62&gt;0,$M62&gt;0,$N62&gt;0,$O62&gt;0),IFERROR(INDEX(Classes!$O$3:$O$37,MATCH(L62,Classes!$O$3:$O$37,-1)),"check data"),"-")</f>
        <v>-</v>
      </c>
      <c r="Q62" s="74" t="str">
        <f t="array" ref="Q62">IF(AND($L62&gt;0,$M62&gt;0,$N62&gt;0,$O62&gt;0),IFERROR(INDEX(Classes!$I$3:$I$9,MATCH((MAX($M62:$O62)),Classes!$I$3:$I$9,-1)),"check data"),"-")</f>
        <v>-</v>
      </c>
      <c r="R62" s="74" t="str">
        <f t="array" ref="R62">IF(AND($L62&gt;0,$M62&gt;0,$N62&gt;0,$O62&gt;0),IFERROR(INDEX(Classes!$K$3:$K$10,MATCH((MEDIAN($M62:$O62)),Classes!$K$3:$K$10,-1)),"check data"),"-")</f>
        <v>-</v>
      </c>
      <c r="S62" s="74" t="str">
        <f t="array" ref="S62">IF(AND($L62&gt;0,$M62&gt;0,$N62&gt;0,$O62&gt;0),IFERROR(INDEX(Classes!$M$3:$M$11,MATCH(MIN($M62:$O62),Classes!$M$3:$M$11,-1)),"check data"),"-")</f>
        <v>-</v>
      </c>
      <c r="T62" s="74" t="str">
        <f t="shared" si="1"/>
        <v>-</v>
      </c>
      <c r="U62" s="75" t="str">
        <f>IF('Income&amp;Cost'!$J62&lt;&gt;"",$G$8,"-")</f>
        <v>-</v>
      </c>
      <c r="V62" s="76" t="str">
        <f>IF('Income&amp;Cost'!$J62&lt;&gt;"",$G$9,"-")</f>
        <v>-</v>
      </c>
      <c r="W62" s="77" t="str">
        <f>IF('Income&amp;Cost'!$J62&lt;&gt;"",IFERROR(VLOOKUP('Income&amp;Cost'!$J62,GRID!$A:$M,5,0),"seek guidance"),"-")</f>
        <v>-</v>
      </c>
      <c r="X62" s="78" t="str">
        <f>IF('Income&amp;Cost'!$J62&lt;&gt;"",IFERROR(VLOOKUP('Income&amp;Cost'!$J62,GRID!$A:$M,9,0),"seek guidance"),"-")</f>
        <v>-</v>
      </c>
      <c r="Y62" s="73" t="str">
        <f t="shared" si="2"/>
        <v>-</v>
      </c>
      <c r="Z62" s="73" t="str">
        <f t="array" ref="Z62">IF(AND($L62&gt;0,$M62&gt;0,$N62&gt;0,$O62&gt;0),IFERROR(INDEX(Classes!$D$3:$D$11,MATCH('Income&amp;Cost'!$Y62,Classes!$D$3:$D$11,-1)),"check data"),"-")</f>
        <v>-</v>
      </c>
      <c r="AA62" s="78" t="str">
        <f>IF(AND($L62&gt;0,$M62&gt;0,$N62&gt;0,$O62&gt;0),IFERROR(VLOOKUP($Z62,Classes!$D:$E,2,0),"check data"),"-")</f>
        <v>-</v>
      </c>
      <c r="AB62" s="79" t="str">
        <f t="shared" si="3"/>
        <v>-</v>
      </c>
      <c r="AC62" s="80" t="str">
        <f>IF('Income&amp;Cost'!$J62&lt;&gt;"",IFERROR(IF(ISNUMBER(SEARCH("*",$F$11)),VLOOKUP('Income&amp;Cost'!$J62,GRID!$A:$M,13,0),VLOOKUP('Income&amp;Cost'!$J62,GRID!$A:$M,12,0)),"seek guidance"),"-")</f>
        <v>-</v>
      </c>
      <c r="AD62" s="70">
        <f>IF('Income&amp;Cost'!$H62&lt;&gt;"",('Income&amp;Cost'!$H62*IF('Income&amp;Cost'!$I62&lt;&gt;"",1+'Income&amp;Cost'!$I62,1.19))*$M$9,'Income&amp;Cost'!$G62*$M$9)</f>
        <v>0</v>
      </c>
      <c r="AE62" s="70">
        <f>'Income&amp;Cost'!$AD62/(IF('Income&amp;Cost'!$I62&lt;&gt;"",1+'Income&amp;Cost'!$I62,1.19))</f>
        <v>0</v>
      </c>
      <c r="AF62" s="70" t="str">
        <f>IF(AND('Income&amp;Cost'!$AC62&lt;&gt;"-",'Income&amp;Cost'!$AE62&lt;&gt;"-"),'Income&amp;Cost'!$AE62*'Income&amp;Cost'!$AC62,"-")</f>
        <v>-</v>
      </c>
      <c r="AG62" s="70">
        <f>'Income&amp;Cost'!$AD62*(IF('Income&amp;Cost'!$K62&lt;&gt;"",'Income&amp;Cost'!$K62,1))</f>
        <v>0</v>
      </c>
      <c r="AH62" s="70">
        <f>'Income&amp;Cost'!$AG62/$M$9</f>
        <v>0</v>
      </c>
      <c r="AI62" s="70" t="str">
        <f>IF('Income&amp;Cost'!$AF62&lt;&gt;"-",('Income&amp;Cost'!$AF62/$M$9)*(IF('Income&amp;Cost'!$K62&lt;&gt;"",'Income&amp;Cost'!$K62,1)),"-")</f>
        <v>-</v>
      </c>
      <c r="AJ62" s="9" t="str">
        <f>IFERROR((VLOOKUP('Income&amp;Cost'!$T62,'FBE Fees'!$D:$M,8,0)/$M$9)*(IF('Income&amp;Cost'!$K62&lt;&gt;"",'Income&amp;Cost'!$K62,1)),"-")</f>
        <v>-</v>
      </c>
      <c r="AK62" s="79" t="str">
        <f>IF('Income&amp;Cost'!$AB62&lt;&gt;"-",IFERROR(VLOOKUP($G$10,Storage!$E:$F,2,0),Storage!$F$4)/$M$9*'Income&amp;Cost'!$AB62,"-")</f>
        <v>-</v>
      </c>
      <c r="AL62" s="70" t="str">
        <f>IF(OR('Income&amp;Cost'!$AJ62&lt;&gt;"-",'Income&amp;Cost'!$AK62&lt;&gt;"-"),SUM('Income&amp;Cost'!$AJ62,('Income&amp;Cost'!$AK62*$M$10)),"-")</f>
        <v>-</v>
      </c>
      <c r="AM62" s="70" t="str">
        <f>IF(AND('Income&amp;Cost'!$AI62&lt;&gt;"-",'Income&amp;Cost'!$AL62&lt;&gt;"-"),'Income&amp;Cost'!$AI62+'Income&amp;Cost'!$AL62,"-")</f>
        <v>-</v>
      </c>
      <c r="AN62" s="70" t="str">
        <f>IF(AND('Income&amp;Cost'!$AH62&lt;&gt;"-",'Income&amp;Cost'!$AM62&lt;&gt;"-"),'Income&amp;Cost'!$AH62-'Income&amp;Cost'!$AM62,"-")</f>
        <v>-</v>
      </c>
      <c r="AO62" s="80" t="str">
        <f>IF(AND('Income&amp;Cost'!$AH62&lt;&gt;"-",'Income&amp;Cost'!$AN62&lt;&gt;"-"),'Income&amp;Cost'!$AN62/'Income&amp;Cost'!$AH62,"-")</f>
        <v>-</v>
      </c>
      <c r="AP62" s="70" t="str">
        <f>IF(AND('Income&amp;Cost'!$AE62&lt;&gt;"-",'Income&amp;Cost'!$AM62&lt;&gt;"-"),('Income&amp;Cost'!$AE62/$M$9*(IF('Income&amp;Cost'!$K62&lt;&gt;"",'Income&amp;Cost'!$K62,1)))-'Income&amp;Cost'!$AM62,"-")</f>
        <v>-</v>
      </c>
      <c r="AQ62" s="80" t="str">
        <f>IF(AND('Income&amp;Cost'!$AP62&lt;&gt;"-",'Income&amp;Cost'!$AE62&lt;&gt;"-"),'Income&amp;Cost'!$AP62/('Income&amp;Cost'!$AE62/$M$9*(IF('Income&amp;Cost'!$K62&lt;&gt;"",'Income&amp;Cost'!$K62,1))),"-")</f>
        <v>-</v>
      </c>
      <c r="AR62" s="70" t="str">
        <f>IF(AND($L62&gt;0,$M62&gt;0,$N62&gt;0,$O62&gt;0),IFERROR(IF($K62&gt;1,VLOOKUP($T62,'FBE Fees'!$D:$M,9,0)/$M$9*$K62,VLOOKUP($T62,'FBE Fees'!$D:$M,9,0)/$M$9),"check data"),"-")</f>
        <v>-</v>
      </c>
      <c r="AS62" s="70" t="str">
        <f>IF(AND($L62&gt;0,$M62&gt;0,$N62&gt;0,$O62&gt;0),IFERROR(IF($K62&gt;1,VLOOKUP($T62,'FBE Fees'!$D:$M,10,0)/$M$9*$K62,VLOOKUP($T62,'FBE Fees'!$D:$M,10,0)/$M$9),"check data"),"-")</f>
        <v>-</v>
      </c>
    </row>
    <row r="63" ht="19.5" customHeight="1">
      <c r="A63" s="3"/>
      <c r="B63" s="3"/>
      <c r="C63" s="3"/>
      <c r="D63" s="9"/>
      <c r="E63" s="9"/>
      <c r="F63" s="69"/>
      <c r="G63" s="70"/>
      <c r="H63" s="70"/>
      <c r="I63" s="71"/>
      <c r="J63" s="72"/>
      <c r="K63" s="73"/>
      <c r="L63" s="74"/>
      <c r="M63" s="74"/>
      <c r="N63" s="74"/>
      <c r="O63" s="74"/>
      <c r="P63" s="74" t="str">
        <f t="array" ref="P63">IF(AND($L63&gt;0,$M63&gt;0,$N63&gt;0,$O63&gt;0),IFERROR(INDEX(Classes!$O$3:$O$37,MATCH(L63,Classes!$O$3:$O$37,-1)),"check data"),"-")</f>
        <v>-</v>
      </c>
      <c r="Q63" s="74" t="str">
        <f t="array" ref="Q63">IF(AND($L63&gt;0,$M63&gt;0,$N63&gt;0,$O63&gt;0),IFERROR(INDEX(Classes!$I$3:$I$9,MATCH((MAX($M63:$O63)),Classes!$I$3:$I$9,-1)),"check data"),"-")</f>
        <v>-</v>
      </c>
      <c r="R63" s="74" t="str">
        <f t="array" ref="R63">IF(AND($L63&gt;0,$M63&gt;0,$N63&gt;0,$O63&gt;0),IFERROR(INDEX(Classes!$K$3:$K$10,MATCH((MEDIAN($M63:$O63)),Classes!$K$3:$K$10,-1)),"check data"),"-")</f>
        <v>-</v>
      </c>
      <c r="S63" s="74" t="str">
        <f t="array" ref="S63">IF(AND($L63&gt;0,$M63&gt;0,$N63&gt;0,$O63&gt;0),IFERROR(INDEX(Classes!$M$3:$M$11,MATCH(MIN($M63:$O63),Classes!$M$3:$M$11,-1)),"check data"),"-")</f>
        <v>-</v>
      </c>
      <c r="T63" s="74" t="str">
        <f t="shared" si="1"/>
        <v>-</v>
      </c>
      <c r="U63" s="75" t="str">
        <f>IF('Income&amp;Cost'!$J63&lt;&gt;"",$G$8,"-")</f>
        <v>-</v>
      </c>
      <c r="V63" s="76" t="str">
        <f>IF('Income&amp;Cost'!$J63&lt;&gt;"",$G$9,"-")</f>
        <v>-</v>
      </c>
      <c r="W63" s="77" t="str">
        <f>IF('Income&amp;Cost'!$J63&lt;&gt;"",IFERROR(VLOOKUP('Income&amp;Cost'!$J63,GRID!$A:$M,5,0),"seek guidance"),"-")</f>
        <v>-</v>
      </c>
      <c r="X63" s="78" t="str">
        <f>IF('Income&amp;Cost'!$J63&lt;&gt;"",IFERROR(VLOOKUP('Income&amp;Cost'!$J63,GRID!$A:$M,9,0),"seek guidance"),"-")</f>
        <v>-</v>
      </c>
      <c r="Y63" s="73" t="str">
        <f t="shared" si="2"/>
        <v>-</v>
      </c>
      <c r="Z63" s="73" t="str">
        <f t="array" ref="Z63">IF(AND($L63&gt;0,$M63&gt;0,$N63&gt;0,$O63&gt;0),IFERROR(INDEX(Classes!$D$3:$D$11,MATCH('Income&amp;Cost'!$Y63,Classes!$D$3:$D$11,-1)),"check data"),"-")</f>
        <v>-</v>
      </c>
      <c r="AA63" s="78" t="str">
        <f>IF(AND($L63&gt;0,$M63&gt;0,$N63&gt;0,$O63&gt;0),IFERROR(VLOOKUP($Z63,Classes!$D:$E,2,0),"check data"),"-")</f>
        <v>-</v>
      </c>
      <c r="AB63" s="79" t="str">
        <f t="shared" si="3"/>
        <v>-</v>
      </c>
      <c r="AC63" s="80" t="str">
        <f>IF('Income&amp;Cost'!$J63&lt;&gt;"",IFERROR(IF(ISNUMBER(SEARCH("*",$F$11)),VLOOKUP('Income&amp;Cost'!$J63,GRID!$A:$M,13,0),VLOOKUP('Income&amp;Cost'!$J63,GRID!$A:$M,12,0)),"seek guidance"),"-")</f>
        <v>-</v>
      </c>
      <c r="AD63" s="70">
        <f>IF('Income&amp;Cost'!$H63&lt;&gt;"",('Income&amp;Cost'!$H63*IF('Income&amp;Cost'!$I63&lt;&gt;"",1+'Income&amp;Cost'!$I63,1.19))*$M$9,'Income&amp;Cost'!$G63*$M$9)</f>
        <v>0</v>
      </c>
      <c r="AE63" s="70">
        <f>'Income&amp;Cost'!$AD63/(IF('Income&amp;Cost'!$I63&lt;&gt;"",1+'Income&amp;Cost'!$I63,1.19))</f>
        <v>0</v>
      </c>
      <c r="AF63" s="70" t="str">
        <f>IF(AND('Income&amp;Cost'!$AC63&lt;&gt;"-",'Income&amp;Cost'!$AE63&lt;&gt;"-"),'Income&amp;Cost'!$AE63*'Income&amp;Cost'!$AC63,"-")</f>
        <v>-</v>
      </c>
      <c r="AG63" s="70">
        <f>'Income&amp;Cost'!$AD63*(IF('Income&amp;Cost'!$K63&lt;&gt;"",'Income&amp;Cost'!$K63,1))</f>
        <v>0</v>
      </c>
      <c r="AH63" s="70">
        <f>'Income&amp;Cost'!$AG63/$M$9</f>
        <v>0</v>
      </c>
      <c r="AI63" s="70" t="str">
        <f>IF('Income&amp;Cost'!$AF63&lt;&gt;"-",('Income&amp;Cost'!$AF63/$M$9)*(IF('Income&amp;Cost'!$K63&lt;&gt;"",'Income&amp;Cost'!$K63,1)),"-")</f>
        <v>-</v>
      </c>
      <c r="AJ63" s="9" t="str">
        <f>IFERROR((VLOOKUP('Income&amp;Cost'!$T63,'FBE Fees'!$D:$M,8,0)/$M$9)*(IF('Income&amp;Cost'!$K63&lt;&gt;"",'Income&amp;Cost'!$K63,1)),"-")</f>
        <v>-</v>
      </c>
      <c r="AK63" s="79" t="str">
        <f>IF('Income&amp;Cost'!$AB63&lt;&gt;"-",IFERROR(VLOOKUP($G$10,Storage!$E:$F,2,0),Storage!$F$4)/$M$9*'Income&amp;Cost'!$AB63,"-")</f>
        <v>-</v>
      </c>
      <c r="AL63" s="70" t="str">
        <f>IF(OR('Income&amp;Cost'!$AJ63&lt;&gt;"-",'Income&amp;Cost'!$AK63&lt;&gt;"-"),SUM('Income&amp;Cost'!$AJ63,('Income&amp;Cost'!$AK63*$M$10)),"-")</f>
        <v>-</v>
      </c>
      <c r="AM63" s="70" t="str">
        <f>IF(AND('Income&amp;Cost'!$AI63&lt;&gt;"-",'Income&amp;Cost'!$AL63&lt;&gt;"-"),'Income&amp;Cost'!$AI63+'Income&amp;Cost'!$AL63,"-")</f>
        <v>-</v>
      </c>
      <c r="AN63" s="70" t="str">
        <f>IF(AND('Income&amp;Cost'!$AH63&lt;&gt;"-",'Income&amp;Cost'!$AM63&lt;&gt;"-"),'Income&amp;Cost'!$AH63-'Income&amp;Cost'!$AM63,"-")</f>
        <v>-</v>
      </c>
      <c r="AO63" s="80" t="str">
        <f>IF(AND('Income&amp;Cost'!$AH63&lt;&gt;"-",'Income&amp;Cost'!$AN63&lt;&gt;"-"),'Income&amp;Cost'!$AN63/'Income&amp;Cost'!$AH63,"-")</f>
        <v>-</v>
      </c>
      <c r="AP63" s="70" t="str">
        <f>IF(AND('Income&amp;Cost'!$AE63&lt;&gt;"-",'Income&amp;Cost'!$AM63&lt;&gt;"-"),('Income&amp;Cost'!$AE63/$M$9*(IF('Income&amp;Cost'!$K63&lt;&gt;"",'Income&amp;Cost'!$K63,1)))-'Income&amp;Cost'!$AM63,"-")</f>
        <v>-</v>
      </c>
      <c r="AQ63" s="80" t="str">
        <f>IF(AND('Income&amp;Cost'!$AP63&lt;&gt;"-",'Income&amp;Cost'!$AE63&lt;&gt;"-"),'Income&amp;Cost'!$AP63/('Income&amp;Cost'!$AE63/$M$9*(IF('Income&amp;Cost'!$K63&lt;&gt;"",'Income&amp;Cost'!$K63,1))),"-")</f>
        <v>-</v>
      </c>
      <c r="AR63" s="70" t="str">
        <f>IF(AND($L63&gt;0,$M63&gt;0,$N63&gt;0,$O63&gt;0),IFERROR(IF($K63&gt;1,VLOOKUP($T63,'FBE Fees'!$D:$M,9,0)/$M$9*$K63,VLOOKUP($T63,'FBE Fees'!$D:$M,9,0)/$M$9),"check data"),"-")</f>
        <v>-</v>
      </c>
      <c r="AS63" s="70" t="str">
        <f>IF(AND($L63&gt;0,$M63&gt;0,$N63&gt;0,$O63&gt;0),IFERROR(IF($K63&gt;1,VLOOKUP($T63,'FBE Fees'!$D:$M,10,0)/$M$9*$K63,VLOOKUP($T63,'FBE Fees'!$D:$M,10,0)/$M$9),"check data"),"-")</f>
        <v>-</v>
      </c>
    </row>
    <row r="64" ht="19.5" customHeight="1">
      <c r="A64" s="3"/>
      <c r="B64" s="3"/>
      <c r="C64" s="3"/>
      <c r="D64" s="9"/>
      <c r="E64" s="9"/>
      <c r="F64" s="69"/>
      <c r="G64" s="70"/>
      <c r="H64" s="70"/>
      <c r="I64" s="71"/>
      <c r="J64" s="72"/>
      <c r="K64" s="73"/>
      <c r="L64" s="74"/>
      <c r="M64" s="74"/>
      <c r="N64" s="74"/>
      <c r="O64" s="74"/>
      <c r="P64" s="74" t="str">
        <f t="array" ref="P64">IF(AND($L64&gt;0,$M64&gt;0,$N64&gt;0,$O64&gt;0),IFERROR(INDEX(Classes!$O$3:$O$37,MATCH(L64,Classes!$O$3:$O$37,-1)),"check data"),"-")</f>
        <v>-</v>
      </c>
      <c r="Q64" s="74" t="str">
        <f t="array" ref="Q64">IF(AND($L64&gt;0,$M64&gt;0,$N64&gt;0,$O64&gt;0),IFERROR(INDEX(Classes!$I$3:$I$9,MATCH((MAX($M64:$O64)),Classes!$I$3:$I$9,-1)),"check data"),"-")</f>
        <v>-</v>
      </c>
      <c r="R64" s="74" t="str">
        <f t="array" ref="R64">IF(AND($L64&gt;0,$M64&gt;0,$N64&gt;0,$O64&gt;0),IFERROR(INDEX(Classes!$K$3:$K$10,MATCH((MEDIAN($M64:$O64)),Classes!$K$3:$K$10,-1)),"check data"),"-")</f>
        <v>-</v>
      </c>
      <c r="S64" s="74" t="str">
        <f t="array" ref="S64">IF(AND($L64&gt;0,$M64&gt;0,$N64&gt;0,$O64&gt;0),IFERROR(INDEX(Classes!$M$3:$M$11,MATCH(MIN($M64:$O64),Classes!$M$3:$M$11,-1)),"check data"),"-")</f>
        <v>-</v>
      </c>
      <c r="T64" s="74" t="str">
        <f t="shared" si="1"/>
        <v>-</v>
      </c>
      <c r="U64" s="75" t="str">
        <f>IF('Income&amp;Cost'!$J64&lt;&gt;"",$G$8,"-")</f>
        <v>-</v>
      </c>
      <c r="V64" s="76" t="str">
        <f>IF('Income&amp;Cost'!$J64&lt;&gt;"",$G$9,"-")</f>
        <v>-</v>
      </c>
      <c r="W64" s="77" t="str">
        <f>IF('Income&amp;Cost'!$J64&lt;&gt;"",IFERROR(VLOOKUP('Income&amp;Cost'!$J64,GRID!$A:$M,5,0),"seek guidance"),"-")</f>
        <v>-</v>
      </c>
      <c r="X64" s="78" t="str">
        <f>IF('Income&amp;Cost'!$J64&lt;&gt;"",IFERROR(VLOOKUP('Income&amp;Cost'!$J64,GRID!$A:$M,9,0),"seek guidance"),"-")</f>
        <v>-</v>
      </c>
      <c r="Y64" s="73" t="str">
        <f t="shared" si="2"/>
        <v>-</v>
      </c>
      <c r="Z64" s="73" t="str">
        <f t="array" ref="Z64">IF(AND($L64&gt;0,$M64&gt;0,$N64&gt;0,$O64&gt;0),IFERROR(INDEX(Classes!$D$3:$D$11,MATCH('Income&amp;Cost'!$Y64,Classes!$D$3:$D$11,-1)),"check data"),"-")</f>
        <v>-</v>
      </c>
      <c r="AA64" s="78" t="str">
        <f>IF(AND($L64&gt;0,$M64&gt;0,$N64&gt;0,$O64&gt;0),IFERROR(VLOOKUP($Z64,Classes!$D:$E,2,0),"check data"),"-")</f>
        <v>-</v>
      </c>
      <c r="AB64" s="79" t="str">
        <f t="shared" si="3"/>
        <v>-</v>
      </c>
      <c r="AC64" s="80" t="str">
        <f>IF('Income&amp;Cost'!$J64&lt;&gt;"",IFERROR(IF(ISNUMBER(SEARCH("*",$F$11)),VLOOKUP('Income&amp;Cost'!$J64,GRID!$A:$M,13,0),VLOOKUP('Income&amp;Cost'!$J64,GRID!$A:$M,12,0)),"seek guidance"),"-")</f>
        <v>-</v>
      </c>
      <c r="AD64" s="70">
        <f>IF('Income&amp;Cost'!$H64&lt;&gt;"",('Income&amp;Cost'!$H64*IF('Income&amp;Cost'!$I64&lt;&gt;"",1+'Income&amp;Cost'!$I64,1.19))*$M$9,'Income&amp;Cost'!$G64*$M$9)</f>
        <v>0</v>
      </c>
      <c r="AE64" s="70">
        <f>'Income&amp;Cost'!$AD64/(IF('Income&amp;Cost'!$I64&lt;&gt;"",1+'Income&amp;Cost'!$I64,1.19))</f>
        <v>0</v>
      </c>
      <c r="AF64" s="70" t="str">
        <f>IF(AND('Income&amp;Cost'!$AC64&lt;&gt;"-",'Income&amp;Cost'!$AE64&lt;&gt;"-"),'Income&amp;Cost'!$AE64*'Income&amp;Cost'!$AC64,"-")</f>
        <v>-</v>
      </c>
      <c r="AG64" s="70">
        <f>'Income&amp;Cost'!$AD64*(IF('Income&amp;Cost'!$K64&lt;&gt;"",'Income&amp;Cost'!$K64,1))</f>
        <v>0</v>
      </c>
      <c r="AH64" s="70">
        <f>'Income&amp;Cost'!$AG64/$M$9</f>
        <v>0</v>
      </c>
      <c r="AI64" s="70" t="str">
        <f>IF('Income&amp;Cost'!$AF64&lt;&gt;"-",('Income&amp;Cost'!$AF64/$M$9)*(IF('Income&amp;Cost'!$K64&lt;&gt;"",'Income&amp;Cost'!$K64,1)),"-")</f>
        <v>-</v>
      </c>
      <c r="AJ64" s="9" t="str">
        <f>IFERROR((VLOOKUP('Income&amp;Cost'!$T64,'FBE Fees'!$D:$M,8,0)/$M$9)*(IF('Income&amp;Cost'!$K64&lt;&gt;"",'Income&amp;Cost'!$K64,1)),"-")</f>
        <v>-</v>
      </c>
      <c r="AK64" s="79" t="str">
        <f>IF('Income&amp;Cost'!$AB64&lt;&gt;"-",IFERROR(VLOOKUP($G$10,Storage!$E:$F,2,0),Storage!$F$4)/$M$9*'Income&amp;Cost'!$AB64,"-")</f>
        <v>-</v>
      </c>
      <c r="AL64" s="70" t="str">
        <f>IF(OR('Income&amp;Cost'!$AJ64&lt;&gt;"-",'Income&amp;Cost'!$AK64&lt;&gt;"-"),SUM('Income&amp;Cost'!$AJ64,('Income&amp;Cost'!$AK64*$M$10)),"-")</f>
        <v>-</v>
      </c>
      <c r="AM64" s="70" t="str">
        <f>IF(AND('Income&amp;Cost'!$AI64&lt;&gt;"-",'Income&amp;Cost'!$AL64&lt;&gt;"-"),'Income&amp;Cost'!$AI64+'Income&amp;Cost'!$AL64,"-")</f>
        <v>-</v>
      </c>
      <c r="AN64" s="70" t="str">
        <f>IF(AND('Income&amp;Cost'!$AH64&lt;&gt;"-",'Income&amp;Cost'!$AM64&lt;&gt;"-"),'Income&amp;Cost'!$AH64-'Income&amp;Cost'!$AM64,"-")</f>
        <v>-</v>
      </c>
      <c r="AO64" s="80" t="str">
        <f>IF(AND('Income&amp;Cost'!$AH64&lt;&gt;"-",'Income&amp;Cost'!$AN64&lt;&gt;"-"),'Income&amp;Cost'!$AN64/'Income&amp;Cost'!$AH64,"-")</f>
        <v>-</v>
      </c>
      <c r="AP64" s="70" t="str">
        <f>IF(AND('Income&amp;Cost'!$AE64&lt;&gt;"-",'Income&amp;Cost'!$AM64&lt;&gt;"-"),('Income&amp;Cost'!$AE64/$M$9*(IF('Income&amp;Cost'!$K64&lt;&gt;"",'Income&amp;Cost'!$K64,1)))-'Income&amp;Cost'!$AM64,"-")</f>
        <v>-</v>
      </c>
      <c r="AQ64" s="80" t="str">
        <f>IF(AND('Income&amp;Cost'!$AP64&lt;&gt;"-",'Income&amp;Cost'!$AE64&lt;&gt;"-"),'Income&amp;Cost'!$AP64/('Income&amp;Cost'!$AE64/$M$9*(IF('Income&amp;Cost'!$K64&lt;&gt;"",'Income&amp;Cost'!$K64,1))),"-")</f>
        <v>-</v>
      </c>
      <c r="AR64" s="70" t="str">
        <f>IF(AND($L64&gt;0,$M64&gt;0,$N64&gt;0,$O64&gt;0),IFERROR(IF($K64&gt;1,VLOOKUP($T64,'FBE Fees'!$D:$M,9,0)/$M$9*$K64,VLOOKUP($T64,'FBE Fees'!$D:$M,9,0)/$M$9),"check data"),"-")</f>
        <v>-</v>
      </c>
      <c r="AS64" s="70" t="str">
        <f>IF(AND($L64&gt;0,$M64&gt;0,$N64&gt;0,$O64&gt;0),IFERROR(IF($K64&gt;1,VLOOKUP($T64,'FBE Fees'!$D:$M,10,0)/$M$9*$K64,VLOOKUP($T64,'FBE Fees'!$D:$M,10,0)/$M$9),"check data"),"-")</f>
        <v>-</v>
      </c>
    </row>
    <row r="65" ht="19.5" customHeight="1">
      <c r="A65" s="3"/>
      <c r="B65" s="3"/>
      <c r="C65" s="3"/>
      <c r="D65" s="9"/>
      <c r="E65" s="9"/>
      <c r="F65" s="69"/>
      <c r="G65" s="70"/>
      <c r="H65" s="70"/>
      <c r="I65" s="71"/>
      <c r="J65" s="72"/>
      <c r="K65" s="73"/>
      <c r="L65" s="74"/>
      <c r="M65" s="74"/>
      <c r="N65" s="74"/>
      <c r="O65" s="74"/>
      <c r="P65" s="74" t="str">
        <f t="array" ref="P65">IF(AND($L65&gt;0,$M65&gt;0,$N65&gt;0,$O65&gt;0),IFERROR(INDEX(Classes!$O$3:$O$37,MATCH(L65,Classes!$O$3:$O$37,-1)),"check data"),"-")</f>
        <v>-</v>
      </c>
      <c r="Q65" s="74" t="str">
        <f t="array" ref="Q65">IF(AND($L65&gt;0,$M65&gt;0,$N65&gt;0,$O65&gt;0),IFERROR(INDEX(Classes!$I$3:$I$9,MATCH((MAX($M65:$O65)),Classes!$I$3:$I$9,-1)),"check data"),"-")</f>
        <v>-</v>
      </c>
      <c r="R65" s="74" t="str">
        <f t="array" ref="R65">IF(AND($L65&gt;0,$M65&gt;0,$N65&gt;0,$O65&gt;0),IFERROR(INDEX(Classes!$K$3:$K$10,MATCH((MEDIAN($M65:$O65)),Classes!$K$3:$K$10,-1)),"check data"),"-")</f>
        <v>-</v>
      </c>
      <c r="S65" s="74" t="str">
        <f t="array" ref="S65">IF(AND($L65&gt;0,$M65&gt;0,$N65&gt;0,$O65&gt;0),IFERROR(INDEX(Classes!$M$3:$M$11,MATCH(MIN($M65:$O65),Classes!$M$3:$M$11,-1)),"check data"),"-")</f>
        <v>-</v>
      </c>
      <c r="T65" s="74" t="str">
        <f t="shared" si="1"/>
        <v>-</v>
      </c>
      <c r="U65" s="75" t="str">
        <f>IF('Income&amp;Cost'!$J65&lt;&gt;"",$G$8,"-")</f>
        <v>-</v>
      </c>
      <c r="V65" s="76" t="str">
        <f>IF('Income&amp;Cost'!$J65&lt;&gt;"",$G$9,"-")</f>
        <v>-</v>
      </c>
      <c r="W65" s="77" t="str">
        <f>IF('Income&amp;Cost'!$J65&lt;&gt;"",IFERROR(VLOOKUP('Income&amp;Cost'!$J65,GRID!$A:$M,5,0),"seek guidance"),"-")</f>
        <v>-</v>
      </c>
      <c r="X65" s="78" t="str">
        <f>IF('Income&amp;Cost'!$J65&lt;&gt;"",IFERROR(VLOOKUP('Income&amp;Cost'!$J65,GRID!$A:$M,9,0),"seek guidance"),"-")</f>
        <v>-</v>
      </c>
      <c r="Y65" s="73" t="str">
        <f t="shared" si="2"/>
        <v>-</v>
      </c>
      <c r="Z65" s="73" t="str">
        <f t="array" ref="Z65">IF(AND($L65&gt;0,$M65&gt;0,$N65&gt;0,$O65&gt;0),IFERROR(INDEX(Classes!$D$3:$D$11,MATCH('Income&amp;Cost'!$Y65,Classes!$D$3:$D$11,-1)),"check data"),"-")</f>
        <v>-</v>
      </c>
      <c r="AA65" s="78" t="str">
        <f>IF(AND($L65&gt;0,$M65&gt;0,$N65&gt;0,$O65&gt;0),IFERROR(VLOOKUP($Z65,Classes!$D:$E,2,0),"check data"),"-")</f>
        <v>-</v>
      </c>
      <c r="AB65" s="79" t="str">
        <f t="shared" si="3"/>
        <v>-</v>
      </c>
      <c r="AC65" s="80" t="str">
        <f>IF('Income&amp;Cost'!$J65&lt;&gt;"",IFERROR(IF(ISNUMBER(SEARCH("*",$F$11)),VLOOKUP('Income&amp;Cost'!$J65,GRID!$A:$M,13,0),VLOOKUP('Income&amp;Cost'!$J65,GRID!$A:$M,12,0)),"seek guidance"),"-")</f>
        <v>-</v>
      </c>
      <c r="AD65" s="70">
        <f>IF('Income&amp;Cost'!$H65&lt;&gt;"",('Income&amp;Cost'!$H65*IF('Income&amp;Cost'!$I65&lt;&gt;"",1+'Income&amp;Cost'!$I65,1.19))*$M$9,'Income&amp;Cost'!$G65*$M$9)</f>
        <v>0</v>
      </c>
      <c r="AE65" s="70">
        <f>'Income&amp;Cost'!$AD65/(IF('Income&amp;Cost'!$I65&lt;&gt;"",1+'Income&amp;Cost'!$I65,1.19))</f>
        <v>0</v>
      </c>
      <c r="AF65" s="70" t="str">
        <f>IF(AND('Income&amp;Cost'!$AC65&lt;&gt;"-",'Income&amp;Cost'!$AE65&lt;&gt;"-"),'Income&amp;Cost'!$AE65*'Income&amp;Cost'!$AC65,"-")</f>
        <v>-</v>
      </c>
      <c r="AG65" s="70">
        <f>'Income&amp;Cost'!$AD65*(IF('Income&amp;Cost'!$K65&lt;&gt;"",'Income&amp;Cost'!$K65,1))</f>
        <v>0</v>
      </c>
      <c r="AH65" s="70">
        <f>'Income&amp;Cost'!$AG65/$M$9</f>
        <v>0</v>
      </c>
      <c r="AI65" s="70" t="str">
        <f>IF('Income&amp;Cost'!$AF65&lt;&gt;"-",('Income&amp;Cost'!$AF65/$M$9)*(IF('Income&amp;Cost'!$K65&lt;&gt;"",'Income&amp;Cost'!$K65,1)),"-")</f>
        <v>-</v>
      </c>
      <c r="AJ65" s="9" t="str">
        <f>IFERROR((VLOOKUP('Income&amp;Cost'!$T65,'FBE Fees'!$D:$M,8,0)/$M$9)*(IF('Income&amp;Cost'!$K65&lt;&gt;"",'Income&amp;Cost'!$K65,1)),"-")</f>
        <v>-</v>
      </c>
      <c r="AK65" s="79" t="str">
        <f>IF('Income&amp;Cost'!$AB65&lt;&gt;"-",IFERROR(VLOOKUP($G$10,Storage!$E:$F,2,0),Storage!$F$4)/$M$9*'Income&amp;Cost'!$AB65,"-")</f>
        <v>-</v>
      </c>
      <c r="AL65" s="70" t="str">
        <f>IF(OR('Income&amp;Cost'!$AJ65&lt;&gt;"-",'Income&amp;Cost'!$AK65&lt;&gt;"-"),SUM('Income&amp;Cost'!$AJ65,('Income&amp;Cost'!$AK65*$M$10)),"-")</f>
        <v>-</v>
      </c>
      <c r="AM65" s="70" t="str">
        <f>IF(AND('Income&amp;Cost'!$AI65&lt;&gt;"-",'Income&amp;Cost'!$AL65&lt;&gt;"-"),'Income&amp;Cost'!$AI65+'Income&amp;Cost'!$AL65,"-")</f>
        <v>-</v>
      </c>
      <c r="AN65" s="70" t="str">
        <f>IF(AND('Income&amp;Cost'!$AH65&lt;&gt;"-",'Income&amp;Cost'!$AM65&lt;&gt;"-"),'Income&amp;Cost'!$AH65-'Income&amp;Cost'!$AM65,"-")</f>
        <v>-</v>
      </c>
      <c r="AO65" s="80" t="str">
        <f>IF(AND('Income&amp;Cost'!$AH65&lt;&gt;"-",'Income&amp;Cost'!$AN65&lt;&gt;"-"),'Income&amp;Cost'!$AN65/'Income&amp;Cost'!$AH65,"-")</f>
        <v>-</v>
      </c>
      <c r="AP65" s="70" t="str">
        <f>IF(AND('Income&amp;Cost'!$AE65&lt;&gt;"-",'Income&amp;Cost'!$AM65&lt;&gt;"-"),('Income&amp;Cost'!$AE65/$M$9*(IF('Income&amp;Cost'!$K65&lt;&gt;"",'Income&amp;Cost'!$K65,1)))-'Income&amp;Cost'!$AM65,"-")</f>
        <v>-</v>
      </c>
      <c r="AQ65" s="80" t="str">
        <f>IF(AND('Income&amp;Cost'!$AP65&lt;&gt;"-",'Income&amp;Cost'!$AE65&lt;&gt;"-"),'Income&amp;Cost'!$AP65/('Income&amp;Cost'!$AE65/$M$9*(IF('Income&amp;Cost'!$K65&lt;&gt;"",'Income&amp;Cost'!$K65,1))),"-")</f>
        <v>-</v>
      </c>
      <c r="AR65" s="70" t="str">
        <f>IF(AND($L65&gt;0,$M65&gt;0,$N65&gt;0,$O65&gt;0),IFERROR(IF($K65&gt;1,VLOOKUP($T65,'FBE Fees'!$D:$M,9,0)/$M$9*$K65,VLOOKUP($T65,'FBE Fees'!$D:$M,9,0)/$M$9),"check data"),"-")</f>
        <v>-</v>
      </c>
      <c r="AS65" s="70" t="str">
        <f>IF(AND($L65&gt;0,$M65&gt;0,$N65&gt;0,$O65&gt;0),IFERROR(IF($K65&gt;1,VLOOKUP($T65,'FBE Fees'!$D:$M,10,0)/$M$9*$K65,VLOOKUP($T65,'FBE Fees'!$D:$M,10,0)/$M$9),"check data"),"-")</f>
        <v>-</v>
      </c>
    </row>
    <row r="66" ht="19.5" customHeight="1">
      <c r="A66" s="3"/>
      <c r="B66" s="3"/>
      <c r="C66" s="3"/>
      <c r="D66" s="9"/>
      <c r="E66" s="9"/>
      <c r="F66" s="69"/>
      <c r="G66" s="70"/>
      <c r="H66" s="70"/>
      <c r="I66" s="71"/>
      <c r="J66" s="72"/>
      <c r="K66" s="73"/>
      <c r="L66" s="74"/>
      <c r="M66" s="74"/>
      <c r="N66" s="74"/>
      <c r="O66" s="74"/>
      <c r="P66" s="74" t="str">
        <f t="array" ref="P66">IF(AND($L66&gt;0,$M66&gt;0,$N66&gt;0,$O66&gt;0),IFERROR(INDEX(Classes!$O$3:$O$37,MATCH(L66,Classes!$O$3:$O$37,-1)),"check data"),"-")</f>
        <v>-</v>
      </c>
      <c r="Q66" s="74" t="str">
        <f t="array" ref="Q66">IF(AND($L66&gt;0,$M66&gt;0,$N66&gt;0,$O66&gt;0),IFERROR(INDEX(Classes!$I$3:$I$9,MATCH((MAX($M66:$O66)),Classes!$I$3:$I$9,-1)),"check data"),"-")</f>
        <v>-</v>
      </c>
      <c r="R66" s="74" t="str">
        <f t="array" ref="R66">IF(AND($L66&gt;0,$M66&gt;0,$N66&gt;0,$O66&gt;0),IFERROR(INDEX(Classes!$K$3:$K$10,MATCH((MEDIAN($M66:$O66)),Classes!$K$3:$K$10,-1)),"check data"),"-")</f>
        <v>-</v>
      </c>
      <c r="S66" s="74" t="str">
        <f t="array" ref="S66">IF(AND($L66&gt;0,$M66&gt;0,$N66&gt;0,$O66&gt;0),IFERROR(INDEX(Classes!$M$3:$M$11,MATCH(MIN($M66:$O66),Classes!$M$3:$M$11,-1)),"check data"),"-")</f>
        <v>-</v>
      </c>
      <c r="T66" s="74" t="str">
        <f t="shared" si="1"/>
        <v>-</v>
      </c>
      <c r="U66" s="75" t="str">
        <f>IF('Income&amp;Cost'!$J66&lt;&gt;"",$G$8,"-")</f>
        <v>-</v>
      </c>
      <c r="V66" s="76" t="str">
        <f>IF('Income&amp;Cost'!$J66&lt;&gt;"",$G$9,"-")</f>
        <v>-</v>
      </c>
      <c r="W66" s="77" t="str">
        <f>IF('Income&amp;Cost'!$J66&lt;&gt;"",IFERROR(VLOOKUP('Income&amp;Cost'!$J66,GRID!$A:$M,5,0),"seek guidance"),"-")</f>
        <v>-</v>
      </c>
      <c r="X66" s="78" t="str">
        <f>IF('Income&amp;Cost'!$J66&lt;&gt;"",IFERROR(VLOOKUP('Income&amp;Cost'!$J66,GRID!$A:$M,9,0),"seek guidance"),"-")</f>
        <v>-</v>
      </c>
      <c r="Y66" s="73" t="str">
        <f t="shared" si="2"/>
        <v>-</v>
      </c>
      <c r="Z66" s="73" t="str">
        <f t="array" ref="Z66">IF(AND($L66&gt;0,$M66&gt;0,$N66&gt;0,$O66&gt;0),IFERROR(INDEX(Classes!$D$3:$D$11,MATCH('Income&amp;Cost'!$Y66,Classes!$D$3:$D$11,-1)),"check data"),"-")</f>
        <v>-</v>
      </c>
      <c r="AA66" s="78" t="str">
        <f>IF(AND($L66&gt;0,$M66&gt;0,$N66&gt;0,$O66&gt;0),IFERROR(VLOOKUP($Z66,Classes!$D:$E,2,0),"check data"),"-")</f>
        <v>-</v>
      </c>
      <c r="AB66" s="79" t="str">
        <f t="shared" si="3"/>
        <v>-</v>
      </c>
      <c r="AC66" s="80" t="str">
        <f>IF('Income&amp;Cost'!$J66&lt;&gt;"",IFERROR(IF(ISNUMBER(SEARCH("*",$F$11)),VLOOKUP('Income&amp;Cost'!$J66,GRID!$A:$M,13,0),VLOOKUP('Income&amp;Cost'!$J66,GRID!$A:$M,12,0)),"seek guidance"),"-")</f>
        <v>-</v>
      </c>
      <c r="AD66" s="70">
        <f>IF('Income&amp;Cost'!$H66&lt;&gt;"",('Income&amp;Cost'!$H66*IF('Income&amp;Cost'!$I66&lt;&gt;"",1+'Income&amp;Cost'!$I66,1.19))*$M$9,'Income&amp;Cost'!$G66*$M$9)</f>
        <v>0</v>
      </c>
      <c r="AE66" s="70">
        <f>'Income&amp;Cost'!$AD66/(IF('Income&amp;Cost'!$I66&lt;&gt;"",1+'Income&amp;Cost'!$I66,1.19))</f>
        <v>0</v>
      </c>
      <c r="AF66" s="70" t="str">
        <f>IF(AND('Income&amp;Cost'!$AC66&lt;&gt;"-",'Income&amp;Cost'!$AE66&lt;&gt;"-"),'Income&amp;Cost'!$AE66*'Income&amp;Cost'!$AC66,"-")</f>
        <v>-</v>
      </c>
      <c r="AG66" s="70">
        <f>'Income&amp;Cost'!$AD66*(IF('Income&amp;Cost'!$K66&lt;&gt;"",'Income&amp;Cost'!$K66,1))</f>
        <v>0</v>
      </c>
      <c r="AH66" s="70">
        <f>'Income&amp;Cost'!$AG66/$M$9</f>
        <v>0</v>
      </c>
      <c r="AI66" s="70" t="str">
        <f>IF('Income&amp;Cost'!$AF66&lt;&gt;"-",('Income&amp;Cost'!$AF66/$M$9)*(IF('Income&amp;Cost'!$K66&lt;&gt;"",'Income&amp;Cost'!$K66,1)),"-")</f>
        <v>-</v>
      </c>
      <c r="AJ66" s="9" t="str">
        <f>IFERROR((VLOOKUP('Income&amp;Cost'!$T66,'FBE Fees'!$D:$M,8,0)/$M$9)*(IF('Income&amp;Cost'!$K66&lt;&gt;"",'Income&amp;Cost'!$K66,1)),"-")</f>
        <v>-</v>
      </c>
      <c r="AK66" s="79" t="str">
        <f>IF('Income&amp;Cost'!$AB66&lt;&gt;"-",IFERROR(VLOOKUP($G$10,Storage!$E:$F,2,0),Storage!$F$4)/$M$9*'Income&amp;Cost'!$AB66,"-")</f>
        <v>-</v>
      </c>
      <c r="AL66" s="70" t="str">
        <f>IF(OR('Income&amp;Cost'!$AJ66&lt;&gt;"-",'Income&amp;Cost'!$AK66&lt;&gt;"-"),SUM('Income&amp;Cost'!$AJ66,('Income&amp;Cost'!$AK66*$M$10)),"-")</f>
        <v>-</v>
      </c>
      <c r="AM66" s="70" t="str">
        <f>IF(AND('Income&amp;Cost'!$AI66&lt;&gt;"-",'Income&amp;Cost'!$AL66&lt;&gt;"-"),'Income&amp;Cost'!$AI66+'Income&amp;Cost'!$AL66,"-")</f>
        <v>-</v>
      </c>
      <c r="AN66" s="70" t="str">
        <f>IF(AND('Income&amp;Cost'!$AH66&lt;&gt;"-",'Income&amp;Cost'!$AM66&lt;&gt;"-"),'Income&amp;Cost'!$AH66-'Income&amp;Cost'!$AM66,"-")</f>
        <v>-</v>
      </c>
      <c r="AO66" s="80" t="str">
        <f>IF(AND('Income&amp;Cost'!$AH66&lt;&gt;"-",'Income&amp;Cost'!$AN66&lt;&gt;"-"),'Income&amp;Cost'!$AN66/'Income&amp;Cost'!$AH66,"-")</f>
        <v>-</v>
      </c>
      <c r="AP66" s="70" t="str">
        <f>IF(AND('Income&amp;Cost'!$AE66&lt;&gt;"-",'Income&amp;Cost'!$AM66&lt;&gt;"-"),('Income&amp;Cost'!$AE66/$M$9*(IF('Income&amp;Cost'!$K66&lt;&gt;"",'Income&amp;Cost'!$K66,1)))-'Income&amp;Cost'!$AM66,"-")</f>
        <v>-</v>
      </c>
      <c r="AQ66" s="80" t="str">
        <f>IF(AND('Income&amp;Cost'!$AP66&lt;&gt;"-",'Income&amp;Cost'!$AE66&lt;&gt;"-"),'Income&amp;Cost'!$AP66/('Income&amp;Cost'!$AE66/$M$9*(IF('Income&amp;Cost'!$K66&lt;&gt;"",'Income&amp;Cost'!$K66,1))),"-")</f>
        <v>-</v>
      </c>
      <c r="AR66" s="70" t="str">
        <f>IF(AND($L66&gt;0,$M66&gt;0,$N66&gt;0,$O66&gt;0),IFERROR(IF($K66&gt;1,VLOOKUP($T66,'FBE Fees'!$D:$M,9,0)/$M$9*$K66,VLOOKUP($T66,'FBE Fees'!$D:$M,9,0)/$M$9),"check data"),"-")</f>
        <v>-</v>
      </c>
      <c r="AS66" s="70" t="str">
        <f>IF(AND($L66&gt;0,$M66&gt;0,$N66&gt;0,$O66&gt;0),IFERROR(IF($K66&gt;1,VLOOKUP($T66,'FBE Fees'!$D:$M,10,0)/$M$9*$K66,VLOOKUP($T66,'FBE Fees'!$D:$M,10,0)/$M$9),"check data"),"-")</f>
        <v>-</v>
      </c>
    </row>
    <row r="67" ht="19.5" customHeight="1">
      <c r="A67" s="3"/>
      <c r="B67" s="3"/>
      <c r="C67" s="3"/>
      <c r="D67" s="9"/>
      <c r="E67" s="9"/>
      <c r="F67" s="69"/>
      <c r="G67" s="70"/>
      <c r="H67" s="70"/>
      <c r="I67" s="71"/>
      <c r="J67" s="72"/>
      <c r="K67" s="73"/>
      <c r="L67" s="74"/>
      <c r="M67" s="74"/>
      <c r="N67" s="74"/>
      <c r="O67" s="74"/>
      <c r="P67" s="74" t="str">
        <f t="array" ref="P67">IF(AND($L67&gt;0,$M67&gt;0,$N67&gt;0,$O67&gt;0),IFERROR(INDEX(Classes!$O$3:$O$37,MATCH(L67,Classes!$O$3:$O$37,-1)),"check data"),"-")</f>
        <v>-</v>
      </c>
      <c r="Q67" s="74" t="str">
        <f t="array" ref="Q67">IF(AND($L67&gt;0,$M67&gt;0,$N67&gt;0,$O67&gt;0),IFERROR(INDEX(Classes!$I$3:$I$9,MATCH((MAX($M67:$O67)),Classes!$I$3:$I$9,-1)),"check data"),"-")</f>
        <v>-</v>
      </c>
      <c r="R67" s="74" t="str">
        <f t="array" ref="R67">IF(AND($L67&gt;0,$M67&gt;0,$N67&gt;0,$O67&gt;0),IFERROR(INDEX(Classes!$K$3:$K$10,MATCH((MEDIAN($M67:$O67)),Classes!$K$3:$K$10,-1)),"check data"),"-")</f>
        <v>-</v>
      </c>
      <c r="S67" s="74" t="str">
        <f t="array" ref="S67">IF(AND($L67&gt;0,$M67&gt;0,$N67&gt;0,$O67&gt;0),IFERROR(INDEX(Classes!$M$3:$M$11,MATCH(MIN($M67:$O67),Classes!$M$3:$M$11,-1)),"check data"),"-")</f>
        <v>-</v>
      </c>
      <c r="T67" s="74" t="str">
        <f t="shared" si="1"/>
        <v>-</v>
      </c>
      <c r="U67" s="75" t="str">
        <f>IF('Income&amp;Cost'!$J67&lt;&gt;"",$G$8,"-")</f>
        <v>-</v>
      </c>
      <c r="V67" s="76" t="str">
        <f>IF('Income&amp;Cost'!$J67&lt;&gt;"",$G$9,"-")</f>
        <v>-</v>
      </c>
      <c r="W67" s="77" t="str">
        <f>IF('Income&amp;Cost'!$J67&lt;&gt;"",IFERROR(VLOOKUP('Income&amp;Cost'!$J67,GRID!$A:$M,5,0),"seek guidance"),"-")</f>
        <v>-</v>
      </c>
      <c r="X67" s="78" t="str">
        <f>IF('Income&amp;Cost'!$J67&lt;&gt;"",IFERROR(VLOOKUP('Income&amp;Cost'!$J67,GRID!$A:$M,9,0),"seek guidance"),"-")</f>
        <v>-</v>
      </c>
      <c r="Y67" s="73" t="str">
        <f t="shared" si="2"/>
        <v>-</v>
      </c>
      <c r="Z67" s="73" t="str">
        <f t="array" ref="Z67">IF(AND($L67&gt;0,$M67&gt;0,$N67&gt;0,$O67&gt;0),IFERROR(INDEX(Classes!$D$3:$D$11,MATCH('Income&amp;Cost'!$Y67,Classes!$D$3:$D$11,-1)),"check data"),"-")</f>
        <v>-</v>
      </c>
      <c r="AA67" s="78" t="str">
        <f>IF(AND($L67&gt;0,$M67&gt;0,$N67&gt;0,$O67&gt;0),IFERROR(VLOOKUP($Z67,Classes!$D:$E,2,0),"check data"),"-")</f>
        <v>-</v>
      </c>
      <c r="AB67" s="79" t="str">
        <f t="shared" si="3"/>
        <v>-</v>
      </c>
      <c r="AC67" s="80" t="str">
        <f>IF('Income&amp;Cost'!$J67&lt;&gt;"",IFERROR(IF(ISNUMBER(SEARCH("*",$F$11)),VLOOKUP('Income&amp;Cost'!$J67,GRID!$A:$M,13,0),VLOOKUP('Income&amp;Cost'!$J67,GRID!$A:$M,12,0)),"seek guidance"),"-")</f>
        <v>-</v>
      </c>
      <c r="AD67" s="70">
        <f>IF('Income&amp;Cost'!$H67&lt;&gt;"",('Income&amp;Cost'!$H67*IF('Income&amp;Cost'!$I67&lt;&gt;"",1+'Income&amp;Cost'!$I67,1.19))*$M$9,'Income&amp;Cost'!$G67*$M$9)</f>
        <v>0</v>
      </c>
      <c r="AE67" s="70">
        <f>'Income&amp;Cost'!$AD67/(IF('Income&amp;Cost'!$I67&lt;&gt;"",1+'Income&amp;Cost'!$I67,1.19))</f>
        <v>0</v>
      </c>
      <c r="AF67" s="70" t="str">
        <f>IF(AND('Income&amp;Cost'!$AC67&lt;&gt;"-",'Income&amp;Cost'!$AE67&lt;&gt;"-"),'Income&amp;Cost'!$AE67*'Income&amp;Cost'!$AC67,"-")</f>
        <v>-</v>
      </c>
      <c r="AG67" s="70">
        <f>'Income&amp;Cost'!$AD67*(IF('Income&amp;Cost'!$K67&lt;&gt;"",'Income&amp;Cost'!$K67,1))</f>
        <v>0</v>
      </c>
      <c r="AH67" s="70">
        <f>'Income&amp;Cost'!$AG67/$M$9</f>
        <v>0</v>
      </c>
      <c r="AI67" s="70" t="str">
        <f>IF('Income&amp;Cost'!$AF67&lt;&gt;"-",('Income&amp;Cost'!$AF67/$M$9)*(IF('Income&amp;Cost'!$K67&lt;&gt;"",'Income&amp;Cost'!$K67,1)),"-")</f>
        <v>-</v>
      </c>
      <c r="AJ67" s="9" t="str">
        <f>IFERROR((VLOOKUP('Income&amp;Cost'!$T67,'FBE Fees'!$D:$M,8,0)/$M$9)*(IF('Income&amp;Cost'!$K67&lt;&gt;"",'Income&amp;Cost'!$K67,1)),"-")</f>
        <v>-</v>
      </c>
      <c r="AK67" s="79" t="str">
        <f>IF('Income&amp;Cost'!$AB67&lt;&gt;"-",IFERROR(VLOOKUP($G$10,Storage!$E:$F,2,0),Storage!$F$4)/$M$9*'Income&amp;Cost'!$AB67,"-")</f>
        <v>-</v>
      </c>
      <c r="AL67" s="70" t="str">
        <f>IF(OR('Income&amp;Cost'!$AJ67&lt;&gt;"-",'Income&amp;Cost'!$AK67&lt;&gt;"-"),SUM('Income&amp;Cost'!$AJ67,('Income&amp;Cost'!$AK67*$M$10)),"-")</f>
        <v>-</v>
      </c>
      <c r="AM67" s="70" t="str">
        <f>IF(AND('Income&amp;Cost'!$AI67&lt;&gt;"-",'Income&amp;Cost'!$AL67&lt;&gt;"-"),'Income&amp;Cost'!$AI67+'Income&amp;Cost'!$AL67,"-")</f>
        <v>-</v>
      </c>
      <c r="AN67" s="70" t="str">
        <f>IF(AND('Income&amp;Cost'!$AH67&lt;&gt;"-",'Income&amp;Cost'!$AM67&lt;&gt;"-"),'Income&amp;Cost'!$AH67-'Income&amp;Cost'!$AM67,"-")</f>
        <v>-</v>
      </c>
      <c r="AO67" s="80" t="str">
        <f>IF(AND('Income&amp;Cost'!$AH67&lt;&gt;"-",'Income&amp;Cost'!$AN67&lt;&gt;"-"),'Income&amp;Cost'!$AN67/'Income&amp;Cost'!$AH67,"-")</f>
        <v>-</v>
      </c>
      <c r="AP67" s="70" t="str">
        <f>IF(AND('Income&amp;Cost'!$AE67&lt;&gt;"-",'Income&amp;Cost'!$AM67&lt;&gt;"-"),('Income&amp;Cost'!$AE67/$M$9*(IF('Income&amp;Cost'!$K67&lt;&gt;"",'Income&amp;Cost'!$K67,1)))-'Income&amp;Cost'!$AM67,"-")</f>
        <v>-</v>
      </c>
      <c r="AQ67" s="80" t="str">
        <f>IF(AND('Income&amp;Cost'!$AP67&lt;&gt;"-",'Income&amp;Cost'!$AE67&lt;&gt;"-"),'Income&amp;Cost'!$AP67/('Income&amp;Cost'!$AE67/$M$9*(IF('Income&amp;Cost'!$K67&lt;&gt;"",'Income&amp;Cost'!$K67,1))),"-")</f>
        <v>-</v>
      </c>
      <c r="AR67" s="70" t="str">
        <f>IF(AND($L67&gt;0,$M67&gt;0,$N67&gt;0,$O67&gt;0),IFERROR(IF($K67&gt;1,VLOOKUP($T67,'FBE Fees'!$D:$M,9,0)/$M$9*$K67,VLOOKUP($T67,'FBE Fees'!$D:$M,9,0)/$M$9),"check data"),"-")</f>
        <v>-</v>
      </c>
      <c r="AS67" s="70" t="str">
        <f>IF(AND($L67&gt;0,$M67&gt;0,$N67&gt;0,$O67&gt;0),IFERROR(IF($K67&gt;1,VLOOKUP($T67,'FBE Fees'!$D:$M,10,0)/$M$9*$K67,VLOOKUP($T67,'FBE Fees'!$D:$M,10,0)/$M$9),"check data"),"-")</f>
        <v>-</v>
      </c>
    </row>
    <row r="68" ht="19.5" customHeight="1">
      <c r="A68" s="3"/>
      <c r="B68" s="3"/>
      <c r="C68" s="3"/>
      <c r="D68" s="9"/>
      <c r="E68" s="9"/>
      <c r="F68" s="69"/>
      <c r="G68" s="70"/>
      <c r="H68" s="70"/>
      <c r="I68" s="71"/>
      <c r="J68" s="72"/>
      <c r="K68" s="73"/>
      <c r="L68" s="74"/>
      <c r="M68" s="74"/>
      <c r="N68" s="74"/>
      <c r="O68" s="74"/>
      <c r="P68" s="74" t="str">
        <f t="array" ref="P68">IF(AND($L68&gt;0,$M68&gt;0,$N68&gt;0,$O68&gt;0),IFERROR(INDEX(Classes!$O$3:$O$37,MATCH(L68,Classes!$O$3:$O$37,-1)),"check data"),"-")</f>
        <v>-</v>
      </c>
      <c r="Q68" s="74" t="str">
        <f t="array" ref="Q68">IF(AND($L68&gt;0,$M68&gt;0,$N68&gt;0,$O68&gt;0),IFERROR(INDEX(Classes!$I$3:$I$9,MATCH((MAX($M68:$O68)),Classes!$I$3:$I$9,-1)),"check data"),"-")</f>
        <v>-</v>
      </c>
      <c r="R68" s="74" t="str">
        <f t="array" ref="R68">IF(AND($L68&gt;0,$M68&gt;0,$N68&gt;0,$O68&gt;0),IFERROR(INDEX(Classes!$K$3:$K$10,MATCH((MEDIAN($M68:$O68)),Classes!$K$3:$K$10,-1)),"check data"),"-")</f>
        <v>-</v>
      </c>
      <c r="S68" s="74" t="str">
        <f t="array" ref="S68">IF(AND($L68&gt;0,$M68&gt;0,$N68&gt;0,$O68&gt;0),IFERROR(INDEX(Classes!$M$3:$M$11,MATCH(MIN($M68:$O68),Classes!$M$3:$M$11,-1)),"check data"),"-")</f>
        <v>-</v>
      </c>
      <c r="T68" s="74" t="str">
        <f t="shared" si="1"/>
        <v>-</v>
      </c>
      <c r="U68" s="75" t="str">
        <f>IF('Income&amp;Cost'!$J68&lt;&gt;"",$G$8,"-")</f>
        <v>-</v>
      </c>
      <c r="V68" s="76" t="str">
        <f>IF('Income&amp;Cost'!$J68&lt;&gt;"",$G$9,"-")</f>
        <v>-</v>
      </c>
      <c r="W68" s="77" t="str">
        <f>IF('Income&amp;Cost'!$J68&lt;&gt;"",IFERROR(VLOOKUP('Income&amp;Cost'!$J68,GRID!$A:$M,5,0),"seek guidance"),"-")</f>
        <v>-</v>
      </c>
      <c r="X68" s="78" t="str">
        <f>IF('Income&amp;Cost'!$J68&lt;&gt;"",IFERROR(VLOOKUP('Income&amp;Cost'!$J68,GRID!$A:$M,9,0),"seek guidance"),"-")</f>
        <v>-</v>
      </c>
      <c r="Y68" s="73" t="str">
        <f t="shared" si="2"/>
        <v>-</v>
      </c>
      <c r="Z68" s="73" t="str">
        <f t="array" ref="Z68">IF(AND($L68&gt;0,$M68&gt;0,$N68&gt;0,$O68&gt;0),IFERROR(INDEX(Classes!$D$3:$D$11,MATCH('Income&amp;Cost'!$Y68,Classes!$D$3:$D$11,-1)),"check data"),"-")</f>
        <v>-</v>
      </c>
      <c r="AA68" s="78" t="str">
        <f>IF(AND($L68&gt;0,$M68&gt;0,$N68&gt;0,$O68&gt;0),IFERROR(VLOOKUP($Z68,Classes!$D:$E,2,0),"check data"),"-")</f>
        <v>-</v>
      </c>
      <c r="AB68" s="79" t="str">
        <f t="shared" si="3"/>
        <v>-</v>
      </c>
      <c r="AC68" s="80" t="str">
        <f>IF('Income&amp;Cost'!$J68&lt;&gt;"",IFERROR(IF(ISNUMBER(SEARCH("*",$F$11)),VLOOKUP('Income&amp;Cost'!$J68,GRID!$A:$M,13,0),VLOOKUP('Income&amp;Cost'!$J68,GRID!$A:$M,12,0)),"seek guidance"),"-")</f>
        <v>-</v>
      </c>
      <c r="AD68" s="70">
        <f>IF('Income&amp;Cost'!$H68&lt;&gt;"",('Income&amp;Cost'!$H68*IF('Income&amp;Cost'!$I68&lt;&gt;"",1+'Income&amp;Cost'!$I68,1.19))*$M$9,'Income&amp;Cost'!$G68*$M$9)</f>
        <v>0</v>
      </c>
      <c r="AE68" s="70">
        <f>'Income&amp;Cost'!$AD68/(IF('Income&amp;Cost'!$I68&lt;&gt;"",1+'Income&amp;Cost'!$I68,1.19))</f>
        <v>0</v>
      </c>
      <c r="AF68" s="70" t="str">
        <f>IF(AND('Income&amp;Cost'!$AC68&lt;&gt;"-",'Income&amp;Cost'!$AE68&lt;&gt;"-"),'Income&amp;Cost'!$AE68*'Income&amp;Cost'!$AC68,"-")</f>
        <v>-</v>
      </c>
      <c r="AG68" s="70">
        <f>'Income&amp;Cost'!$AD68*(IF('Income&amp;Cost'!$K68&lt;&gt;"",'Income&amp;Cost'!$K68,1))</f>
        <v>0</v>
      </c>
      <c r="AH68" s="70">
        <f>'Income&amp;Cost'!$AG68/$M$9</f>
        <v>0</v>
      </c>
      <c r="AI68" s="70" t="str">
        <f>IF('Income&amp;Cost'!$AF68&lt;&gt;"-",('Income&amp;Cost'!$AF68/$M$9)*(IF('Income&amp;Cost'!$K68&lt;&gt;"",'Income&amp;Cost'!$K68,1)),"-")</f>
        <v>-</v>
      </c>
      <c r="AJ68" s="9" t="str">
        <f>IFERROR((VLOOKUP('Income&amp;Cost'!$T68,'FBE Fees'!$D:$M,8,0)/$M$9)*(IF('Income&amp;Cost'!$K68&lt;&gt;"",'Income&amp;Cost'!$K68,1)),"-")</f>
        <v>-</v>
      </c>
      <c r="AK68" s="79" t="str">
        <f>IF('Income&amp;Cost'!$AB68&lt;&gt;"-",IFERROR(VLOOKUP($G$10,Storage!$E:$F,2,0),Storage!$F$4)/$M$9*'Income&amp;Cost'!$AB68,"-")</f>
        <v>-</v>
      </c>
      <c r="AL68" s="70" t="str">
        <f>IF(OR('Income&amp;Cost'!$AJ68&lt;&gt;"-",'Income&amp;Cost'!$AK68&lt;&gt;"-"),SUM('Income&amp;Cost'!$AJ68,('Income&amp;Cost'!$AK68*$M$10)),"-")</f>
        <v>-</v>
      </c>
      <c r="AM68" s="70" t="str">
        <f>IF(AND('Income&amp;Cost'!$AI68&lt;&gt;"-",'Income&amp;Cost'!$AL68&lt;&gt;"-"),'Income&amp;Cost'!$AI68+'Income&amp;Cost'!$AL68,"-")</f>
        <v>-</v>
      </c>
      <c r="AN68" s="70" t="str">
        <f>IF(AND('Income&amp;Cost'!$AH68&lt;&gt;"-",'Income&amp;Cost'!$AM68&lt;&gt;"-"),'Income&amp;Cost'!$AH68-'Income&amp;Cost'!$AM68,"-")</f>
        <v>-</v>
      </c>
      <c r="AO68" s="80" t="str">
        <f>IF(AND('Income&amp;Cost'!$AH68&lt;&gt;"-",'Income&amp;Cost'!$AN68&lt;&gt;"-"),'Income&amp;Cost'!$AN68/'Income&amp;Cost'!$AH68,"-")</f>
        <v>-</v>
      </c>
      <c r="AP68" s="70" t="str">
        <f>IF(AND('Income&amp;Cost'!$AE68&lt;&gt;"-",'Income&amp;Cost'!$AM68&lt;&gt;"-"),('Income&amp;Cost'!$AE68/$M$9*(IF('Income&amp;Cost'!$K68&lt;&gt;"",'Income&amp;Cost'!$K68,1)))-'Income&amp;Cost'!$AM68,"-")</f>
        <v>-</v>
      </c>
      <c r="AQ68" s="80" t="str">
        <f>IF(AND('Income&amp;Cost'!$AP68&lt;&gt;"-",'Income&amp;Cost'!$AE68&lt;&gt;"-"),'Income&amp;Cost'!$AP68/('Income&amp;Cost'!$AE68/$M$9*(IF('Income&amp;Cost'!$K68&lt;&gt;"",'Income&amp;Cost'!$K68,1))),"-")</f>
        <v>-</v>
      </c>
      <c r="AR68" s="70" t="str">
        <f>IF(AND($L68&gt;0,$M68&gt;0,$N68&gt;0,$O68&gt;0),IFERROR(IF($K68&gt;1,VLOOKUP($T68,'FBE Fees'!$D:$M,9,0)/$M$9*$K68,VLOOKUP($T68,'FBE Fees'!$D:$M,9,0)/$M$9),"check data"),"-")</f>
        <v>-</v>
      </c>
      <c r="AS68" s="70" t="str">
        <f>IF(AND($L68&gt;0,$M68&gt;0,$N68&gt;0,$O68&gt;0),IFERROR(IF($K68&gt;1,VLOOKUP($T68,'FBE Fees'!$D:$M,10,0)/$M$9*$K68,VLOOKUP($T68,'FBE Fees'!$D:$M,10,0)/$M$9),"check data"),"-")</f>
        <v>-</v>
      </c>
    </row>
    <row r="69" ht="19.5" customHeight="1">
      <c r="A69" s="3"/>
      <c r="B69" s="3"/>
      <c r="C69" s="3"/>
      <c r="D69" s="9"/>
      <c r="E69" s="9"/>
      <c r="F69" s="69"/>
      <c r="G69" s="70"/>
      <c r="H69" s="70"/>
      <c r="I69" s="71"/>
      <c r="J69" s="72"/>
      <c r="K69" s="73"/>
      <c r="L69" s="74"/>
      <c r="M69" s="74"/>
      <c r="N69" s="74"/>
      <c r="O69" s="74"/>
      <c r="P69" s="74" t="str">
        <f t="array" ref="P69">IF(AND($L69&gt;0,$M69&gt;0,$N69&gt;0,$O69&gt;0),IFERROR(INDEX(Classes!$O$3:$O$37,MATCH(L69,Classes!$O$3:$O$37,-1)),"check data"),"-")</f>
        <v>-</v>
      </c>
      <c r="Q69" s="74" t="str">
        <f t="array" ref="Q69">IF(AND($L69&gt;0,$M69&gt;0,$N69&gt;0,$O69&gt;0),IFERROR(INDEX(Classes!$I$3:$I$9,MATCH((MAX($M69:$O69)),Classes!$I$3:$I$9,-1)),"check data"),"-")</f>
        <v>-</v>
      </c>
      <c r="R69" s="74" t="str">
        <f t="array" ref="R69">IF(AND($L69&gt;0,$M69&gt;0,$N69&gt;0,$O69&gt;0),IFERROR(INDEX(Classes!$K$3:$K$10,MATCH((MEDIAN($M69:$O69)),Classes!$K$3:$K$10,-1)),"check data"),"-")</f>
        <v>-</v>
      </c>
      <c r="S69" s="74" t="str">
        <f t="array" ref="S69">IF(AND($L69&gt;0,$M69&gt;0,$N69&gt;0,$O69&gt;0),IFERROR(INDEX(Classes!$M$3:$M$11,MATCH(MIN($M69:$O69),Classes!$M$3:$M$11,-1)),"check data"),"-")</f>
        <v>-</v>
      </c>
      <c r="T69" s="74" t="str">
        <f t="shared" si="1"/>
        <v>-</v>
      </c>
      <c r="U69" s="75" t="str">
        <f>IF('Income&amp;Cost'!$J69&lt;&gt;"",$G$8,"-")</f>
        <v>-</v>
      </c>
      <c r="V69" s="76" t="str">
        <f>IF('Income&amp;Cost'!$J69&lt;&gt;"",$G$9,"-")</f>
        <v>-</v>
      </c>
      <c r="W69" s="77" t="str">
        <f>IF('Income&amp;Cost'!$J69&lt;&gt;"",IFERROR(VLOOKUP('Income&amp;Cost'!$J69,GRID!$A:$M,5,0),"seek guidance"),"-")</f>
        <v>-</v>
      </c>
      <c r="X69" s="78" t="str">
        <f>IF('Income&amp;Cost'!$J69&lt;&gt;"",IFERROR(VLOOKUP('Income&amp;Cost'!$J69,GRID!$A:$M,9,0),"seek guidance"),"-")</f>
        <v>-</v>
      </c>
      <c r="Y69" s="73" t="str">
        <f t="shared" si="2"/>
        <v>-</v>
      </c>
      <c r="Z69" s="73" t="str">
        <f t="array" ref="Z69">IF(AND($L69&gt;0,$M69&gt;0,$N69&gt;0,$O69&gt;0),IFERROR(INDEX(Classes!$D$3:$D$11,MATCH('Income&amp;Cost'!$Y69,Classes!$D$3:$D$11,-1)),"check data"),"-")</f>
        <v>-</v>
      </c>
      <c r="AA69" s="78" t="str">
        <f>IF(AND($L69&gt;0,$M69&gt;0,$N69&gt;0,$O69&gt;0),IFERROR(VLOOKUP($Z69,Classes!$D:$E,2,0),"check data"),"-")</f>
        <v>-</v>
      </c>
      <c r="AB69" s="79" t="str">
        <f t="shared" si="3"/>
        <v>-</v>
      </c>
      <c r="AC69" s="80" t="str">
        <f>IF('Income&amp;Cost'!$J69&lt;&gt;"",IFERROR(IF(ISNUMBER(SEARCH("*",$F$11)),VLOOKUP('Income&amp;Cost'!$J69,GRID!$A:$M,13,0),VLOOKUP('Income&amp;Cost'!$J69,GRID!$A:$M,12,0)),"seek guidance"),"-")</f>
        <v>-</v>
      </c>
      <c r="AD69" s="70">
        <f>IF('Income&amp;Cost'!$H69&lt;&gt;"",('Income&amp;Cost'!$H69*IF('Income&amp;Cost'!$I69&lt;&gt;"",1+'Income&amp;Cost'!$I69,1.19))*$M$9,'Income&amp;Cost'!$G69*$M$9)</f>
        <v>0</v>
      </c>
      <c r="AE69" s="70">
        <f>'Income&amp;Cost'!$AD69/(IF('Income&amp;Cost'!$I69&lt;&gt;"",1+'Income&amp;Cost'!$I69,1.19))</f>
        <v>0</v>
      </c>
      <c r="AF69" s="70" t="str">
        <f>IF(AND('Income&amp;Cost'!$AC69&lt;&gt;"-",'Income&amp;Cost'!$AE69&lt;&gt;"-"),'Income&amp;Cost'!$AE69*'Income&amp;Cost'!$AC69,"-")</f>
        <v>-</v>
      </c>
      <c r="AG69" s="70">
        <f>'Income&amp;Cost'!$AD69*(IF('Income&amp;Cost'!$K69&lt;&gt;"",'Income&amp;Cost'!$K69,1))</f>
        <v>0</v>
      </c>
      <c r="AH69" s="70">
        <f>'Income&amp;Cost'!$AG69/$M$9</f>
        <v>0</v>
      </c>
      <c r="AI69" s="70" t="str">
        <f>IF('Income&amp;Cost'!$AF69&lt;&gt;"-",('Income&amp;Cost'!$AF69/$M$9)*(IF('Income&amp;Cost'!$K69&lt;&gt;"",'Income&amp;Cost'!$K69,1)),"-")</f>
        <v>-</v>
      </c>
      <c r="AJ69" s="9" t="str">
        <f>IFERROR((VLOOKUP('Income&amp;Cost'!$T69,'FBE Fees'!$D:$M,8,0)/$M$9)*(IF('Income&amp;Cost'!$K69&lt;&gt;"",'Income&amp;Cost'!$K69,1)),"-")</f>
        <v>-</v>
      </c>
      <c r="AK69" s="79" t="str">
        <f>IF('Income&amp;Cost'!$AB69&lt;&gt;"-",IFERROR(VLOOKUP($G$10,Storage!$E:$F,2,0),Storage!$F$4)/$M$9*'Income&amp;Cost'!$AB69,"-")</f>
        <v>-</v>
      </c>
      <c r="AL69" s="70" t="str">
        <f>IF(OR('Income&amp;Cost'!$AJ69&lt;&gt;"-",'Income&amp;Cost'!$AK69&lt;&gt;"-"),SUM('Income&amp;Cost'!$AJ69,('Income&amp;Cost'!$AK69*$M$10)),"-")</f>
        <v>-</v>
      </c>
      <c r="AM69" s="70" t="str">
        <f>IF(AND('Income&amp;Cost'!$AI69&lt;&gt;"-",'Income&amp;Cost'!$AL69&lt;&gt;"-"),'Income&amp;Cost'!$AI69+'Income&amp;Cost'!$AL69,"-")</f>
        <v>-</v>
      </c>
      <c r="AN69" s="70" t="str">
        <f>IF(AND('Income&amp;Cost'!$AH69&lt;&gt;"-",'Income&amp;Cost'!$AM69&lt;&gt;"-"),'Income&amp;Cost'!$AH69-'Income&amp;Cost'!$AM69,"-")</f>
        <v>-</v>
      </c>
      <c r="AO69" s="80" t="str">
        <f>IF(AND('Income&amp;Cost'!$AH69&lt;&gt;"-",'Income&amp;Cost'!$AN69&lt;&gt;"-"),'Income&amp;Cost'!$AN69/'Income&amp;Cost'!$AH69,"-")</f>
        <v>-</v>
      </c>
      <c r="AP69" s="70" t="str">
        <f>IF(AND('Income&amp;Cost'!$AE69&lt;&gt;"-",'Income&amp;Cost'!$AM69&lt;&gt;"-"),('Income&amp;Cost'!$AE69/$M$9*(IF('Income&amp;Cost'!$K69&lt;&gt;"",'Income&amp;Cost'!$K69,1)))-'Income&amp;Cost'!$AM69,"-")</f>
        <v>-</v>
      </c>
      <c r="AQ69" s="80" t="str">
        <f>IF(AND('Income&amp;Cost'!$AP69&lt;&gt;"-",'Income&amp;Cost'!$AE69&lt;&gt;"-"),'Income&amp;Cost'!$AP69/('Income&amp;Cost'!$AE69/$M$9*(IF('Income&amp;Cost'!$K69&lt;&gt;"",'Income&amp;Cost'!$K69,1))),"-")</f>
        <v>-</v>
      </c>
      <c r="AR69" s="70" t="str">
        <f>IF(AND($L69&gt;0,$M69&gt;0,$N69&gt;0,$O69&gt;0),IFERROR(IF($K69&gt;1,VLOOKUP($T69,'FBE Fees'!$D:$M,9,0)/$M$9*$K69,VLOOKUP($T69,'FBE Fees'!$D:$M,9,0)/$M$9),"check data"),"-")</f>
        <v>-</v>
      </c>
      <c r="AS69" s="70" t="str">
        <f>IF(AND($L69&gt;0,$M69&gt;0,$N69&gt;0,$O69&gt;0),IFERROR(IF($K69&gt;1,VLOOKUP($T69,'FBE Fees'!$D:$M,10,0)/$M$9*$K69,VLOOKUP($T69,'FBE Fees'!$D:$M,10,0)/$M$9),"check data"),"-")</f>
        <v>-</v>
      </c>
    </row>
    <row r="70" ht="19.5" customHeight="1">
      <c r="A70" s="3"/>
      <c r="B70" s="3"/>
      <c r="C70" s="3"/>
      <c r="D70" s="9"/>
      <c r="E70" s="9"/>
      <c r="F70" s="69"/>
      <c r="G70" s="70"/>
      <c r="H70" s="70"/>
      <c r="I70" s="71"/>
      <c r="J70" s="72"/>
      <c r="K70" s="73"/>
      <c r="L70" s="74"/>
      <c r="M70" s="74"/>
      <c r="N70" s="74"/>
      <c r="O70" s="74"/>
      <c r="P70" s="74" t="str">
        <f t="array" ref="P70">IF(AND($L70&gt;0,$M70&gt;0,$N70&gt;0,$O70&gt;0),IFERROR(INDEX(Classes!$O$3:$O$37,MATCH(L70,Classes!$O$3:$O$37,-1)),"check data"),"-")</f>
        <v>-</v>
      </c>
      <c r="Q70" s="74" t="str">
        <f t="array" ref="Q70">IF(AND($L70&gt;0,$M70&gt;0,$N70&gt;0,$O70&gt;0),IFERROR(INDEX(Classes!$I$3:$I$9,MATCH((MAX($M70:$O70)),Classes!$I$3:$I$9,-1)),"check data"),"-")</f>
        <v>-</v>
      </c>
      <c r="R70" s="74" t="str">
        <f t="array" ref="R70">IF(AND($L70&gt;0,$M70&gt;0,$N70&gt;0,$O70&gt;0),IFERROR(INDEX(Classes!$K$3:$K$10,MATCH((MEDIAN($M70:$O70)),Classes!$K$3:$K$10,-1)),"check data"),"-")</f>
        <v>-</v>
      </c>
      <c r="S70" s="74" t="str">
        <f t="array" ref="S70">IF(AND($L70&gt;0,$M70&gt;0,$N70&gt;0,$O70&gt;0),IFERROR(INDEX(Classes!$M$3:$M$11,MATCH(MIN($M70:$O70),Classes!$M$3:$M$11,-1)),"check data"),"-")</f>
        <v>-</v>
      </c>
      <c r="T70" s="74" t="str">
        <f t="shared" si="1"/>
        <v>-</v>
      </c>
      <c r="U70" s="75" t="str">
        <f>IF('Income&amp;Cost'!$J70&lt;&gt;"",$G$8,"-")</f>
        <v>-</v>
      </c>
      <c r="V70" s="76" t="str">
        <f>IF('Income&amp;Cost'!$J70&lt;&gt;"",$G$9,"-")</f>
        <v>-</v>
      </c>
      <c r="W70" s="77" t="str">
        <f>IF('Income&amp;Cost'!$J70&lt;&gt;"",IFERROR(VLOOKUP('Income&amp;Cost'!$J70,GRID!$A:$M,5,0),"seek guidance"),"-")</f>
        <v>-</v>
      </c>
      <c r="X70" s="78" t="str">
        <f>IF('Income&amp;Cost'!$J70&lt;&gt;"",IFERROR(VLOOKUP('Income&amp;Cost'!$J70,GRID!$A:$M,9,0),"seek guidance"),"-")</f>
        <v>-</v>
      </c>
      <c r="Y70" s="73" t="str">
        <f t="shared" si="2"/>
        <v>-</v>
      </c>
      <c r="Z70" s="73" t="str">
        <f t="array" ref="Z70">IF(AND($L70&gt;0,$M70&gt;0,$N70&gt;0,$O70&gt;0),IFERROR(INDEX(Classes!$D$3:$D$11,MATCH('Income&amp;Cost'!$Y70,Classes!$D$3:$D$11,-1)),"check data"),"-")</f>
        <v>-</v>
      </c>
      <c r="AA70" s="78" t="str">
        <f>IF(AND($L70&gt;0,$M70&gt;0,$N70&gt;0,$O70&gt;0),IFERROR(VLOOKUP($Z70,Classes!$D:$E,2,0),"check data"),"-")</f>
        <v>-</v>
      </c>
      <c r="AB70" s="79" t="str">
        <f t="shared" si="3"/>
        <v>-</v>
      </c>
      <c r="AC70" s="80" t="str">
        <f>IF('Income&amp;Cost'!$J70&lt;&gt;"",IFERROR(IF(ISNUMBER(SEARCH("*",$F$11)),VLOOKUP('Income&amp;Cost'!$J70,GRID!$A:$M,13,0),VLOOKUP('Income&amp;Cost'!$J70,GRID!$A:$M,12,0)),"seek guidance"),"-")</f>
        <v>-</v>
      </c>
      <c r="AD70" s="70">
        <f>IF('Income&amp;Cost'!$H70&lt;&gt;"",('Income&amp;Cost'!$H70*IF('Income&amp;Cost'!$I70&lt;&gt;"",1+'Income&amp;Cost'!$I70,1.19))*$M$9,'Income&amp;Cost'!$G70*$M$9)</f>
        <v>0</v>
      </c>
      <c r="AE70" s="70">
        <f>'Income&amp;Cost'!$AD70/(IF('Income&amp;Cost'!$I70&lt;&gt;"",1+'Income&amp;Cost'!$I70,1.19))</f>
        <v>0</v>
      </c>
      <c r="AF70" s="70" t="str">
        <f>IF(AND('Income&amp;Cost'!$AC70&lt;&gt;"-",'Income&amp;Cost'!$AE70&lt;&gt;"-"),'Income&amp;Cost'!$AE70*'Income&amp;Cost'!$AC70,"-")</f>
        <v>-</v>
      </c>
      <c r="AG70" s="70">
        <f>'Income&amp;Cost'!$AD70*(IF('Income&amp;Cost'!$K70&lt;&gt;"",'Income&amp;Cost'!$K70,1))</f>
        <v>0</v>
      </c>
      <c r="AH70" s="70">
        <f>'Income&amp;Cost'!$AG70/$M$9</f>
        <v>0</v>
      </c>
      <c r="AI70" s="70" t="str">
        <f>IF('Income&amp;Cost'!$AF70&lt;&gt;"-",('Income&amp;Cost'!$AF70/$M$9)*(IF('Income&amp;Cost'!$K70&lt;&gt;"",'Income&amp;Cost'!$K70,1)),"-")</f>
        <v>-</v>
      </c>
      <c r="AJ70" s="9" t="str">
        <f>IFERROR((VLOOKUP('Income&amp;Cost'!$T70,'FBE Fees'!$D:$M,8,0)/$M$9)*(IF('Income&amp;Cost'!$K70&lt;&gt;"",'Income&amp;Cost'!$K70,1)),"-")</f>
        <v>-</v>
      </c>
      <c r="AK70" s="79" t="str">
        <f>IF('Income&amp;Cost'!$AB70&lt;&gt;"-",IFERROR(VLOOKUP($G$10,Storage!$E:$F,2,0),Storage!$F$4)/$M$9*'Income&amp;Cost'!$AB70,"-")</f>
        <v>-</v>
      </c>
      <c r="AL70" s="70" t="str">
        <f>IF(OR('Income&amp;Cost'!$AJ70&lt;&gt;"-",'Income&amp;Cost'!$AK70&lt;&gt;"-"),SUM('Income&amp;Cost'!$AJ70,('Income&amp;Cost'!$AK70*$M$10)),"-")</f>
        <v>-</v>
      </c>
      <c r="AM70" s="70" t="str">
        <f>IF(AND('Income&amp;Cost'!$AI70&lt;&gt;"-",'Income&amp;Cost'!$AL70&lt;&gt;"-"),'Income&amp;Cost'!$AI70+'Income&amp;Cost'!$AL70,"-")</f>
        <v>-</v>
      </c>
      <c r="AN70" s="70" t="str">
        <f>IF(AND('Income&amp;Cost'!$AH70&lt;&gt;"-",'Income&amp;Cost'!$AM70&lt;&gt;"-"),'Income&amp;Cost'!$AH70-'Income&amp;Cost'!$AM70,"-")</f>
        <v>-</v>
      </c>
      <c r="AO70" s="80" t="str">
        <f>IF(AND('Income&amp;Cost'!$AH70&lt;&gt;"-",'Income&amp;Cost'!$AN70&lt;&gt;"-"),'Income&amp;Cost'!$AN70/'Income&amp;Cost'!$AH70,"-")</f>
        <v>-</v>
      </c>
      <c r="AP70" s="70" t="str">
        <f>IF(AND('Income&amp;Cost'!$AE70&lt;&gt;"-",'Income&amp;Cost'!$AM70&lt;&gt;"-"),('Income&amp;Cost'!$AE70/$M$9*(IF('Income&amp;Cost'!$K70&lt;&gt;"",'Income&amp;Cost'!$K70,1)))-'Income&amp;Cost'!$AM70,"-")</f>
        <v>-</v>
      </c>
      <c r="AQ70" s="80" t="str">
        <f>IF(AND('Income&amp;Cost'!$AP70&lt;&gt;"-",'Income&amp;Cost'!$AE70&lt;&gt;"-"),'Income&amp;Cost'!$AP70/('Income&amp;Cost'!$AE70/$M$9*(IF('Income&amp;Cost'!$K70&lt;&gt;"",'Income&amp;Cost'!$K70,1))),"-")</f>
        <v>-</v>
      </c>
      <c r="AR70" s="70" t="str">
        <f>IF(AND($L70&gt;0,$M70&gt;0,$N70&gt;0,$O70&gt;0),IFERROR(IF($K70&gt;1,VLOOKUP($T70,'FBE Fees'!$D:$M,9,0)/$M$9*$K70,VLOOKUP($T70,'FBE Fees'!$D:$M,9,0)/$M$9),"check data"),"-")</f>
        <v>-</v>
      </c>
      <c r="AS70" s="70" t="str">
        <f>IF(AND($L70&gt;0,$M70&gt;0,$N70&gt;0,$O70&gt;0),IFERROR(IF($K70&gt;1,VLOOKUP($T70,'FBE Fees'!$D:$M,10,0)/$M$9*$K70,VLOOKUP($T70,'FBE Fees'!$D:$M,10,0)/$M$9),"check data"),"-")</f>
        <v>-</v>
      </c>
    </row>
    <row r="71" ht="19.5" customHeight="1">
      <c r="A71" s="3"/>
      <c r="B71" s="3"/>
      <c r="C71" s="3"/>
      <c r="D71" s="9"/>
      <c r="E71" s="9"/>
      <c r="F71" s="69"/>
      <c r="G71" s="70"/>
      <c r="H71" s="70"/>
      <c r="I71" s="71"/>
      <c r="J71" s="72"/>
      <c r="K71" s="73"/>
      <c r="L71" s="74"/>
      <c r="M71" s="74"/>
      <c r="N71" s="74"/>
      <c r="O71" s="74"/>
      <c r="P71" s="74" t="str">
        <f t="array" ref="P71">IF(AND($L71&gt;0,$M71&gt;0,$N71&gt;0,$O71&gt;0),IFERROR(INDEX(Classes!$O$3:$O$37,MATCH(L71,Classes!$O$3:$O$37,-1)),"check data"),"-")</f>
        <v>-</v>
      </c>
      <c r="Q71" s="74" t="str">
        <f t="array" ref="Q71">IF(AND($L71&gt;0,$M71&gt;0,$N71&gt;0,$O71&gt;0),IFERROR(INDEX(Classes!$I$3:$I$9,MATCH((MAX($M71:$O71)),Classes!$I$3:$I$9,-1)),"check data"),"-")</f>
        <v>-</v>
      </c>
      <c r="R71" s="74" t="str">
        <f t="array" ref="R71">IF(AND($L71&gt;0,$M71&gt;0,$N71&gt;0,$O71&gt;0),IFERROR(INDEX(Classes!$K$3:$K$10,MATCH((MEDIAN($M71:$O71)),Classes!$K$3:$K$10,-1)),"check data"),"-")</f>
        <v>-</v>
      </c>
      <c r="S71" s="74" t="str">
        <f t="array" ref="S71">IF(AND($L71&gt;0,$M71&gt;0,$N71&gt;0,$O71&gt;0),IFERROR(INDEX(Classes!$M$3:$M$11,MATCH(MIN($M71:$O71),Classes!$M$3:$M$11,-1)),"check data"),"-")</f>
        <v>-</v>
      </c>
      <c r="T71" s="74" t="str">
        <f t="shared" si="1"/>
        <v>-</v>
      </c>
      <c r="U71" s="75" t="str">
        <f>IF('Income&amp;Cost'!$J71&lt;&gt;"",$G$8,"-")</f>
        <v>-</v>
      </c>
      <c r="V71" s="76" t="str">
        <f>IF('Income&amp;Cost'!$J71&lt;&gt;"",$G$9,"-")</f>
        <v>-</v>
      </c>
      <c r="W71" s="77" t="str">
        <f>IF('Income&amp;Cost'!$J71&lt;&gt;"",IFERROR(VLOOKUP('Income&amp;Cost'!$J71,GRID!$A:$M,5,0),"seek guidance"),"-")</f>
        <v>-</v>
      </c>
      <c r="X71" s="78" t="str">
        <f>IF('Income&amp;Cost'!$J71&lt;&gt;"",IFERROR(VLOOKUP('Income&amp;Cost'!$J71,GRID!$A:$M,9,0),"seek guidance"),"-")</f>
        <v>-</v>
      </c>
      <c r="Y71" s="73" t="str">
        <f t="shared" si="2"/>
        <v>-</v>
      </c>
      <c r="Z71" s="73" t="str">
        <f t="array" ref="Z71">IF(AND($L71&gt;0,$M71&gt;0,$N71&gt;0,$O71&gt;0),IFERROR(INDEX(Classes!$D$3:$D$11,MATCH('Income&amp;Cost'!$Y71,Classes!$D$3:$D$11,-1)),"check data"),"-")</f>
        <v>-</v>
      </c>
      <c r="AA71" s="78" t="str">
        <f>IF(AND($L71&gt;0,$M71&gt;0,$N71&gt;0,$O71&gt;0),IFERROR(VLOOKUP($Z71,Classes!$D:$E,2,0),"check data"),"-")</f>
        <v>-</v>
      </c>
      <c r="AB71" s="79" t="str">
        <f t="shared" si="3"/>
        <v>-</v>
      </c>
      <c r="AC71" s="80" t="str">
        <f>IF('Income&amp;Cost'!$J71&lt;&gt;"",IFERROR(IF(ISNUMBER(SEARCH("*",$F$11)),VLOOKUP('Income&amp;Cost'!$J71,GRID!$A:$M,13,0),VLOOKUP('Income&amp;Cost'!$J71,GRID!$A:$M,12,0)),"seek guidance"),"-")</f>
        <v>-</v>
      </c>
      <c r="AD71" s="70">
        <f>IF('Income&amp;Cost'!$H71&lt;&gt;"",('Income&amp;Cost'!$H71*IF('Income&amp;Cost'!$I71&lt;&gt;"",1+'Income&amp;Cost'!$I71,1.19))*$M$9,'Income&amp;Cost'!$G71*$M$9)</f>
        <v>0</v>
      </c>
      <c r="AE71" s="70">
        <f>'Income&amp;Cost'!$AD71/(IF('Income&amp;Cost'!$I71&lt;&gt;"",1+'Income&amp;Cost'!$I71,1.19))</f>
        <v>0</v>
      </c>
      <c r="AF71" s="70" t="str">
        <f>IF(AND('Income&amp;Cost'!$AC71&lt;&gt;"-",'Income&amp;Cost'!$AE71&lt;&gt;"-"),'Income&amp;Cost'!$AE71*'Income&amp;Cost'!$AC71,"-")</f>
        <v>-</v>
      </c>
      <c r="AG71" s="70">
        <f>'Income&amp;Cost'!$AD71*(IF('Income&amp;Cost'!$K71&lt;&gt;"",'Income&amp;Cost'!$K71,1))</f>
        <v>0</v>
      </c>
      <c r="AH71" s="70">
        <f>'Income&amp;Cost'!$AG71/$M$9</f>
        <v>0</v>
      </c>
      <c r="AI71" s="70" t="str">
        <f>IF('Income&amp;Cost'!$AF71&lt;&gt;"-",('Income&amp;Cost'!$AF71/$M$9)*(IF('Income&amp;Cost'!$K71&lt;&gt;"",'Income&amp;Cost'!$K71,1)),"-")</f>
        <v>-</v>
      </c>
      <c r="AJ71" s="9" t="str">
        <f>IFERROR((VLOOKUP('Income&amp;Cost'!$T71,'FBE Fees'!$D:$M,8,0)/$M$9)*(IF('Income&amp;Cost'!$K71&lt;&gt;"",'Income&amp;Cost'!$K71,1)),"-")</f>
        <v>-</v>
      </c>
      <c r="AK71" s="79" t="str">
        <f>IF('Income&amp;Cost'!$AB71&lt;&gt;"-",IFERROR(VLOOKUP($G$10,Storage!$E:$F,2,0),Storage!$F$4)/$M$9*'Income&amp;Cost'!$AB71,"-")</f>
        <v>-</v>
      </c>
      <c r="AL71" s="70" t="str">
        <f>IF(OR('Income&amp;Cost'!$AJ71&lt;&gt;"-",'Income&amp;Cost'!$AK71&lt;&gt;"-"),SUM('Income&amp;Cost'!$AJ71,('Income&amp;Cost'!$AK71*$M$10)),"-")</f>
        <v>-</v>
      </c>
      <c r="AM71" s="70" t="str">
        <f>IF(AND('Income&amp;Cost'!$AI71&lt;&gt;"-",'Income&amp;Cost'!$AL71&lt;&gt;"-"),'Income&amp;Cost'!$AI71+'Income&amp;Cost'!$AL71,"-")</f>
        <v>-</v>
      </c>
      <c r="AN71" s="70" t="str">
        <f>IF(AND('Income&amp;Cost'!$AH71&lt;&gt;"-",'Income&amp;Cost'!$AM71&lt;&gt;"-"),'Income&amp;Cost'!$AH71-'Income&amp;Cost'!$AM71,"-")</f>
        <v>-</v>
      </c>
      <c r="AO71" s="80" t="str">
        <f>IF(AND('Income&amp;Cost'!$AH71&lt;&gt;"-",'Income&amp;Cost'!$AN71&lt;&gt;"-"),'Income&amp;Cost'!$AN71/'Income&amp;Cost'!$AH71,"-")</f>
        <v>-</v>
      </c>
      <c r="AP71" s="70" t="str">
        <f>IF(AND('Income&amp;Cost'!$AE71&lt;&gt;"-",'Income&amp;Cost'!$AM71&lt;&gt;"-"),('Income&amp;Cost'!$AE71/$M$9*(IF('Income&amp;Cost'!$K71&lt;&gt;"",'Income&amp;Cost'!$K71,1)))-'Income&amp;Cost'!$AM71,"-")</f>
        <v>-</v>
      </c>
      <c r="AQ71" s="80" t="str">
        <f>IF(AND('Income&amp;Cost'!$AP71&lt;&gt;"-",'Income&amp;Cost'!$AE71&lt;&gt;"-"),'Income&amp;Cost'!$AP71/('Income&amp;Cost'!$AE71/$M$9*(IF('Income&amp;Cost'!$K71&lt;&gt;"",'Income&amp;Cost'!$K71,1))),"-")</f>
        <v>-</v>
      </c>
      <c r="AR71" s="70" t="str">
        <f>IF(AND($L71&gt;0,$M71&gt;0,$N71&gt;0,$O71&gt;0),IFERROR(IF($K71&gt;1,VLOOKUP($T71,'FBE Fees'!$D:$M,9,0)/$M$9*$K71,VLOOKUP($T71,'FBE Fees'!$D:$M,9,0)/$M$9),"check data"),"-")</f>
        <v>-</v>
      </c>
      <c r="AS71" s="70" t="str">
        <f>IF(AND($L71&gt;0,$M71&gt;0,$N71&gt;0,$O71&gt;0),IFERROR(IF($K71&gt;1,VLOOKUP($T71,'FBE Fees'!$D:$M,10,0)/$M$9*$K71,VLOOKUP($T71,'FBE Fees'!$D:$M,10,0)/$M$9),"check data"),"-")</f>
        <v>-</v>
      </c>
    </row>
    <row r="72" ht="19.5" customHeight="1">
      <c r="A72" s="3"/>
      <c r="B72" s="3"/>
      <c r="C72" s="3"/>
      <c r="D72" s="9"/>
      <c r="E72" s="9"/>
      <c r="F72" s="69"/>
      <c r="G72" s="70"/>
      <c r="H72" s="70"/>
      <c r="I72" s="71"/>
      <c r="J72" s="72"/>
      <c r="K72" s="73"/>
      <c r="L72" s="74"/>
      <c r="M72" s="74"/>
      <c r="N72" s="74"/>
      <c r="O72" s="74"/>
      <c r="P72" s="74" t="str">
        <f t="array" ref="P72">IF(AND($L72&gt;0,$M72&gt;0,$N72&gt;0,$O72&gt;0),IFERROR(INDEX(Classes!$O$3:$O$37,MATCH(L72,Classes!$O$3:$O$37,-1)),"check data"),"-")</f>
        <v>-</v>
      </c>
      <c r="Q72" s="74" t="str">
        <f t="array" ref="Q72">IF(AND($L72&gt;0,$M72&gt;0,$N72&gt;0,$O72&gt;0),IFERROR(INDEX(Classes!$I$3:$I$9,MATCH((MAX($M72:$O72)),Classes!$I$3:$I$9,-1)),"check data"),"-")</f>
        <v>-</v>
      </c>
      <c r="R72" s="74" t="str">
        <f t="array" ref="R72">IF(AND($L72&gt;0,$M72&gt;0,$N72&gt;0,$O72&gt;0),IFERROR(INDEX(Classes!$K$3:$K$10,MATCH((MEDIAN($M72:$O72)),Classes!$K$3:$K$10,-1)),"check data"),"-")</f>
        <v>-</v>
      </c>
      <c r="S72" s="74" t="str">
        <f t="array" ref="S72">IF(AND($L72&gt;0,$M72&gt;0,$N72&gt;0,$O72&gt;0),IFERROR(INDEX(Classes!$M$3:$M$11,MATCH(MIN($M72:$O72),Classes!$M$3:$M$11,-1)),"check data"),"-")</f>
        <v>-</v>
      </c>
      <c r="T72" s="74" t="str">
        <f t="shared" si="1"/>
        <v>-</v>
      </c>
      <c r="U72" s="75" t="str">
        <f>IF('Income&amp;Cost'!$J72&lt;&gt;"",$G$8,"-")</f>
        <v>-</v>
      </c>
      <c r="V72" s="76" t="str">
        <f>IF('Income&amp;Cost'!$J72&lt;&gt;"",$G$9,"-")</f>
        <v>-</v>
      </c>
      <c r="W72" s="77" t="str">
        <f>IF('Income&amp;Cost'!$J72&lt;&gt;"",IFERROR(VLOOKUP('Income&amp;Cost'!$J72,GRID!$A:$M,5,0),"seek guidance"),"-")</f>
        <v>-</v>
      </c>
      <c r="X72" s="78" t="str">
        <f>IF('Income&amp;Cost'!$J72&lt;&gt;"",IFERROR(VLOOKUP('Income&amp;Cost'!$J72,GRID!$A:$M,9,0),"seek guidance"),"-")</f>
        <v>-</v>
      </c>
      <c r="Y72" s="73" t="str">
        <f t="shared" si="2"/>
        <v>-</v>
      </c>
      <c r="Z72" s="73" t="str">
        <f t="array" ref="Z72">IF(AND($L72&gt;0,$M72&gt;0,$N72&gt;0,$O72&gt;0),IFERROR(INDEX(Classes!$D$3:$D$11,MATCH('Income&amp;Cost'!$Y72,Classes!$D$3:$D$11,-1)),"check data"),"-")</f>
        <v>-</v>
      </c>
      <c r="AA72" s="78" t="str">
        <f>IF(AND($L72&gt;0,$M72&gt;0,$N72&gt;0,$O72&gt;0),IFERROR(VLOOKUP($Z72,Classes!$D:$E,2,0),"check data"),"-")</f>
        <v>-</v>
      </c>
      <c r="AB72" s="79" t="str">
        <f t="shared" si="3"/>
        <v>-</v>
      </c>
      <c r="AC72" s="80" t="str">
        <f>IF('Income&amp;Cost'!$J72&lt;&gt;"",IFERROR(IF(ISNUMBER(SEARCH("*",$F$11)),VLOOKUP('Income&amp;Cost'!$J72,GRID!$A:$M,13,0),VLOOKUP('Income&amp;Cost'!$J72,GRID!$A:$M,12,0)),"seek guidance"),"-")</f>
        <v>-</v>
      </c>
      <c r="AD72" s="70">
        <f>IF('Income&amp;Cost'!$H72&lt;&gt;"",('Income&amp;Cost'!$H72*IF('Income&amp;Cost'!$I72&lt;&gt;"",1+'Income&amp;Cost'!$I72,1.19))*$M$9,'Income&amp;Cost'!$G72*$M$9)</f>
        <v>0</v>
      </c>
      <c r="AE72" s="70">
        <f>'Income&amp;Cost'!$AD72/(IF('Income&amp;Cost'!$I72&lt;&gt;"",1+'Income&amp;Cost'!$I72,1.19))</f>
        <v>0</v>
      </c>
      <c r="AF72" s="70" t="str">
        <f>IF(AND('Income&amp;Cost'!$AC72&lt;&gt;"-",'Income&amp;Cost'!$AE72&lt;&gt;"-"),'Income&amp;Cost'!$AE72*'Income&amp;Cost'!$AC72,"-")</f>
        <v>-</v>
      </c>
      <c r="AG72" s="70">
        <f>'Income&amp;Cost'!$AD72*(IF('Income&amp;Cost'!$K72&lt;&gt;"",'Income&amp;Cost'!$K72,1))</f>
        <v>0</v>
      </c>
      <c r="AH72" s="70">
        <f>'Income&amp;Cost'!$AG72/$M$9</f>
        <v>0</v>
      </c>
      <c r="AI72" s="70" t="str">
        <f>IF('Income&amp;Cost'!$AF72&lt;&gt;"-",('Income&amp;Cost'!$AF72/$M$9)*(IF('Income&amp;Cost'!$K72&lt;&gt;"",'Income&amp;Cost'!$K72,1)),"-")</f>
        <v>-</v>
      </c>
      <c r="AJ72" s="9" t="str">
        <f>IFERROR((VLOOKUP('Income&amp;Cost'!$T72,'FBE Fees'!$D:$M,8,0)/$M$9)*(IF('Income&amp;Cost'!$K72&lt;&gt;"",'Income&amp;Cost'!$K72,1)),"-")</f>
        <v>-</v>
      </c>
      <c r="AK72" s="79" t="str">
        <f>IF('Income&amp;Cost'!$AB72&lt;&gt;"-",IFERROR(VLOOKUP($G$10,Storage!$E:$F,2,0),Storage!$F$4)/$M$9*'Income&amp;Cost'!$AB72,"-")</f>
        <v>-</v>
      </c>
      <c r="AL72" s="70" t="str">
        <f>IF(OR('Income&amp;Cost'!$AJ72&lt;&gt;"-",'Income&amp;Cost'!$AK72&lt;&gt;"-"),SUM('Income&amp;Cost'!$AJ72,('Income&amp;Cost'!$AK72*$M$10)),"-")</f>
        <v>-</v>
      </c>
      <c r="AM72" s="70" t="str">
        <f>IF(AND('Income&amp;Cost'!$AI72&lt;&gt;"-",'Income&amp;Cost'!$AL72&lt;&gt;"-"),'Income&amp;Cost'!$AI72+'Income&amp;Cost'!$AL72,"-")</f>
        <v>-</v>
      </c>
      <c r="AN72" s="70" t="str">
        <f>IF(AND('Income&amp;Cost'!$AH72&lt;&gt;"-",'Income&amp;Cost'!$AM72&lt;&gt;"-"),'Income&amp;Cost'!$AH72-'Income&amp;Cost'!$AM72,"-")</f>
        <v>-</v>
      </c>
      <c r="AO72" s="80" t="str">
        <f>IF(AND('Income&amp;Cost'!$AH72&lt;&gt;"-",'Income&amp;Cost'!$AN72&lt;&gt;"-"),'Income&amp;Cost'!$AN72/'Income&amp;Cost'!$AH72,"-")</f>
        <v>-</v>
      </c>
      <c r="AP72" s="70" t="str">
        <f>IF(AND('Income&amp;Cost'!$AE72&lt;&gt;"-",'Income&amp;Cost'!$AM72&lt;&gt;"-"),('Income&amp;Cost'!$AE72/$M$9*(IF('Income&amp;Cost'!$K72&lt;&gt;"",'Income&amp;Cost'!$K72,1)))-'Income&amp;Cost'!$AM72,"-")</f>
        <v>-</v>
      </c>
      <c r="AQ72" s="80" t="str">
        <f>IF(AND('Income&amp;Cost'!$AP72&lt;&gt;"-",'Income&amp;Cost'!$AE72&lt;&gt;"-"),'Income&amp;Cost'!$AP72/('Income&amp;Cost'!$AE72/$M$9*(IF('Income&amp;Cost'!$K72&lt;&gt;"",'Income&amp;Cost'!$K72,1))),"-")</f>
        <v>-</v>
      </c>
      <c r="AR72" s="70" t="str">
        <f>IF(AND($L72&gt;0,$M72&gt;0,$N72&gt;0,$O72&gt;0),IFERROR(IF($K72&gt;1,VLOOKUP($T72,'FBE Fees'!$D:$M,9,0)/$M$9*$K72,VLOOKUP($T72,'FBE Fees'!$D:$M,9,0)/$M$9),"check data"),"-")</f>
        <v>-</v>
      </c>
      <c r="AS72" s="70" t="str">
        <f>IF(AND($L72&gt;0,$M72&gt;0,$N72&gt;0,$O72&gt;0),IFERROR(IF($K72&gt;1,VLOOKUP($T72,'FBE Fees'!$D:$M,10,0)/$M$9*$K72,VLOOKUP($T72,'FBE Fees'!$D:$M,10,0)/$M$9),"check data"),"-")</f>
        <v>-</v>
      </c>
    </row>
    <row r="73" ht="19.5" customHeight="1">
      <c r="A73" s="3"/>
      <c r="B73" s="3"/>
      <c r="C73" s="3"/>
      <c r="D73" s="9"/>
      <c r="E73" s="9"/>
      <c r="F73" s="69"/>
      <c r="G73" s="70"/>
      <c r="H73" s="70"/>
      <c r="I73" s="71"/>
      <c r="J73" s="72"/>
      <c r="K73" s="73"/>
      <c r="L73" s="74"/>
      <c r="M73" s="74"/>
      <c r="N73" s="74"/>
      <c r="O73" s="74"/>
      <c r="P73" s="74" t="str">
        <f t="array" ref="P73">IF(AND($L73&gt;0,$M73&gt;0,$N73&gt;0,$O73&gt;0),IFERROR(INDEX(Classes!$O$3:$O$37,MATCH(L73,Classes!$O$3:$O$37,-1)),"check data"),"-")</f>
        <v>-</v>
      </c>
      <c r="Q73" s="74" t="str">
        <f t="array" ref="Q73">IF(AND($L73&gt;0,$M73&gt;0,$N73&gt;0,$O73&gt;0),IFERROR(INDEX(Classes!$I$3:$I$9,MATCH((MAX($M73:$O73)),Classes!$I$3:$I$9,-1)),"check data"),"-")</f>
        <v>-</v>
      </c>
      <c r="R73" s="74" t="str">
        <f t="array" ref="R73">IF(AND($L73&gt;0,$M73&gt;0,$N73&gt;0,$O73&gt;0),IFERROR(INDEX(Classes!$K$3:$K$10,MATCH((MEDIAN($M73:$O73)),Classes!$K$3:$K$10,-1)),"check data"),"-")</f>
        <v>-</v>
      </c>
      <c r="S73" s="74" t="str">
        <f t="array" ref="S73">IF(AND($L73&gt;0,$M73&gt;0,$N73&gt;0,$O73&gt;0),IFERROR(INDEX(Classes!$M$3:$M$11,MATCH(MIN($M73:$O73),Classes!$M$3:$M$11,-1)),"check data"),"-")</f>
        <v>-</v>
      </c>
      <c r="T73" s="74" t="str">
        <f t="shared" si="1"/>
        <v>-</v>
      </c>
      <c r="U73" s="75" t="str">
        <f>IF('Income&amp;Cost'!$J73&lt;&gt;"",$G$8,"-")</f>
        <v>-</v>
      </c>
      <c r="V73" s="76" t="str">
        <f>IF('Income&amp;Cost'!$J73&lt;&gt;"",$G$9,"-")</f>
        <v>-</v>
      </c>
      <c r="W73" s="77" t="str">
        <f>IF('Income&amp;Cost'!$J73&lt;&gt;"",IFERROR(VLOOKUP('Income&amp;Cost'!$J73,GRID!$A:$M,5,0),"seek guidance"),"-")</f>
        <v>-</v>
      </c>
      <c r="X73" s="78" t="str">
        <f>IF('Income&amp;Cost'!$J73&lt;&gt;"",IFERROR(VLOOKUP('Income&amp;Cost'!$J73,GRID!$A:$M,9,0),"seek guidance"),"-")</f>
        <v>-</v>
      </c>
      <c r="Y73" s="73" t="str">
        <f t="shared" si="2"/>
        <v>-</v>
      </c>
      <c r="Z73" s="73" t="str">
        <f t="array" ref="Z73">IF(AND($L73&gt;0,$M73&gt;0,$N73&gt;0,$O73&gt;0),IFERROR(INDEX(Classes!$D$3:$D$11,MATCH('Income&amp;Cost'!$Y73,Classes!$D$3:$D$11,-1)),"check data"),"-")</f>
        <v>-</v>
      </c>
      <c r="AA73" s="78" t="str">
        <f>IF(AND($L73&gt;0,$M73&gt;0,$N73&gt;0,$O73&gt;0),IFERROR(VLOOKUP($Z73,Classes!$D:$E,2,0),"check data"),"-")</f>
        <v>-</v>
      </c>
      <c r="AB73" s="79" t="str">
        <f t="shared" si="3"/>
        <v>-</v>
      </c>
      <c r="AC73" s="80" t="str">
        <f>IF('Income&amp;Cost'!$J73&lt;&gt;"",IFERROR(IF(ISNUMBER(SEARCH("*",$F$11)),VLOOKUP('Income&amp;Cost'!$J73,GRID!$A:$M,13,0),VLOOKUP('Income&amp;Cost'!$J73,GRID!$A:$M,12,0)),"seek guidance"),"-")</f>
        <v>-</v>
      </c>
      <c r="AD73" s="70">
        <f>IF('Income&amp;Cost'!$H73&lt;&gt;"",('Income&amp;Cost'!$H73*IF('Income&amp;Cost'!$I73&lt;&gt;"",1+'Income&amp;Cost'!$I73,1.19))*$M$9,'Income&amp;Cost'!$G73*$M$9)</f>
        <v>0</v>
      </c>
      <c r="AE73" s="70">
        <f>'Income&amp;Cost'!$AD73/(IF('Income&amp;Cost'!$I73&lt;&gt;"",1+'Income&amp;Cost'!$I73,1.19))</f>
        <v>0</v>
      </c>
      <c r="AF73" s="70" t="str">
        <f>IF(AND('Income&amp;Cost'!$AC73&lt;&gt;"-",'Income&amp;Cost'!$AE73&lt;&gt;"-"),'Income&amp;Cost'!$AE73*'Income&amp;Cost'!$AC73,"-")</f>
        <v>-</v>
      </c>
      <c r="AG73" s="70">
        <f>'Income&amp;Cost'!$AD73*(IF('Income&amp;Cost'!$K73&lt;&gt;"",'Income&amp;Cost'!$K73,1))</f>
        <v>0</v>
      </c>
      <c r="AH73" s="70">
        <f>'Income&amp;Cost'!$AG73/$M$9</f>
        <v>0</v>
      </c>
      <c r="AI73" s="70" t="str">
        <f>IF('Income&amp;Cost'!$AF73&lt;&gt;"-",('Income&amp;Cost'!$AF73/$M$9)*(IF('Income&amp;Cost'!$K73&lt;&gt;"",'Income&amp;Cost'!$K73,1)),"-")</f>
        <v>-</v>
      </c>
      <c r="AJ73" s="9" t="str">
        <f>IFERROR((VLOOKUP('Income&amp;Cost'!$T73,'FBE Fees'!$D:$M,8,0)/$M$9)*(IF('Income&amp;Cost'!$K73&lt;&gt;"",'Income&amp;Cost'!$K73,1)),"-")</f>
        <v>-</v>
      </c>
      <c r="AK73" s="79" t="str">
        <f>IF('Income&amp;Cost'!$AB73&lt;&gt;"-",IFERROR(VLOOKUP($G$10,Storage!$E:$F,2,0),Storage!$F$4)/$M$9*'Income&amp;Cost'!$AB73,"-")</f>
        <v>-</v>
      </c>
      <c r="AL73" s="70" t="str">
        <f>IF(OR('Income&amp;Cost'!$AJ73&lt;&gt;"-",'Income&amp;Cost'!$AK73&lt;&gt;"-"),SUM('Income&amp;Cost'!$AJ73,('Income&amp;Cost'!$AK73*$M$10)),"-")</f>
        <v>-</v>
      </c>
      <c r="AM73" s="70" t="str">
        <f>IF(AND('Income&amp;Cost'!$AI73&lt;&gt;"-",'Income&amp;Cost'!$AL73&lt;&gt;"-"),'Income&amp;Cost'!$AI73+'Income&amp;Cost'!$AL73,"-")</f>
        <v>-</v>
      </c>
      <c r="AN73" s="70" t="str">
        <f>IF(AND('Income&amp;Cost'!$AH73&lt;&gt;"-",'Income&amp;Cost'!$AM73&lt;&gt;"-"),'Income&amp;Cost'!$AH73-'Income&amp;Cost'!$AM73,"-")</f>
        <v>-</v>
      </c>
      <c r="AO73" s="80" t="str">
        <f>IF(AND('Income&amp;Cost'!$AH73&lt;&gt;"-",'Income&amp;Cost'!$AN73&lt;&gt;"-"),'Income&amp;Cost'!$AN73/'Income&amp;Cost'!$AH73,"-")</f>
        <v>-</v>
      </c>
      <c r="AP73" s="70" t="str">
        <f>IF(AND('Income&amp;Cost'!$AE73&lt;&gt;"-",'Income&amp;Cost'!$AM73&lt;&gt;"-"),('Income&amp;Cost'!$AE73/$M$9*(IF('Income&amp;Cost'!$K73&lt;&gt;"",'Income&amp;Cost'!$K73,1)))-'Income&amp;Cost'!$AM73,"-")</f>
        <v>-</v>
      </c>
      <c r="AQ73" s="80" t="str">
        <f>IF(AND('Income&amp;Cost'!$AP73&lt;&gt;"-",'Income&amp;Cost'!$AE73&lt;&gt;"-"),'Income&amp;Cost'!$AP73/('Income&amp;Cost'!$AE73/$M$9*(IF('Income&amp;Cost'!$K73&lt;&gt;"",'Income&amp;Cost'!$K73,1))),"-")</f>
        <v>-</v>
      </c>
      <c r="AR73" s="70" t="str">
        <f>IF(AND($L73&gt;0,$M73&gt;0,$N73&gt;0,$O73&gt;0),IFERROR(IF($K73&gt;1,VLOOKUP($T73,'FBE Fees'!$D:$M,9,0)/$M$9*$K73,VLOOKUP($T73,'FBE Fees'!$D:$M,9,0)/$M$9),"check data"),"-")</f>
        <v>-</v>
      </c>
      <c r="AS73" s="70" t="str">
        <f>IF(AND($L73&gt;0,$M73&gt;0,$N73&gt;0,$O73&gt;0),IFERROR(IF($K73&gt;1,VLOOKUP($T73,'FBE Fees'!$D:$M,10,0)/$M$9*$K73,VLOOKUP($T73,'FBE Fees'!$D:$M,10,0)/$M$9),"check data"),"-")</f>
        <v>-</v>
      </c>
    </row>
    <row r="74" ht="19.5" customHeight="1">
      <c r="A74" s="3"/>
      <c r="B74" s="3"/>
      <c r="C74" s="3"/>
      <c r="D74" s="9"/>
      <c r="E74" s="9"/>
      <c r="F74" s="69"/>
      <c r="G74" s="70"/>
      <c r="H74" s="70"/>
      <c r="I74" s="71"/>
      <c r="J74" s="72"/>
      <c r="K74" s="73"/>
      <c r="L74" s="74"/>
      <c r="M74" s="74"/>
      <c r="N74" s="74"/>
      <c r="O74" s="74"/>
      <c r="P74" s="74" t="str">
        <f t="array" ref="P74">IF(AND($L74&gt;0,$M74&gt;0,$N74&gt;0,$O74&gt;0),IFERROR(INDEX(Classes!$O$3:$O$37,MATCH(L74,Classes!$O$3:$O$37,-1)),"check data"),"-")</f>
        <v>-</v>
      </c>
      <c r="Q74" s="74" t="str">
        <f t="array" ref="Q74">IF(AND($L74&gt;0,$M74&gt;0,$N74&gt;0,$O74&gt;0),IFERROR(INDEX(Classes!$I$3:$I$9,MATCH((MAX($M74:$O74)),Classes!$I$3:$I$9,-1)),"check data"),"-")</f>
        <v>-</v>
      </c>
      <c r="R74" s="74" t="str">
        <f t="array" ref="R74">IF(AND($L74&gt;0,$M74&gt;0,$N74&gt;0,$O74&gt;0),IFERROR(INDEX(Classes!$K$3:$K$10,MATCH((MEDIAN($M74:$O74)),Classes!$K$3:$K$10,-1)),"check data"),"-")</f>
        <v>-</v>
      </c>
      <c r="S74" s="74" t="str">
        <f t="array" ref="S74">IF(AND($L74&gt;0,$M74&gt;0,$N74&gt;0,$O74&gt;0),IFERROR(INDEX(Classes!$M$3:$M$11,MATCH(MIN($M74:$O74),Classes!$M$3:$M$11,-1)),"check data"),"-")</f>
        <v>-</v>
      </c>
      <c r="T74" s="74" t="str">
        <f t="shared" si="1"/>
        <v>-</v>
      </c>
      <c r="U74" s="75" t="str">
        <f>IF('Income&amp;Cost'!$J74&lt;&gt;"",$G$8,"-")</f>
        <v>-</v>
      </c>
      <c r="V74" s="76" t="str">
        <f>IF('Income&amp;Cost'!$J74&lt;&gt;"",$G$9,"-")</f>
        <v>-</v>
      </c>
      <c r="W74" s="77" t="str">
        <f>IF('Income&amp;Cost'!$J74&lt;&gt;"",IFERROR(VLOOKUP('Income&amp;Cost'!$J74,GRID!$A:$M,5,0),"seek guidance"),"-")</f>
        <v>-</v>
      </c>
      <c r="X74" s="78" t="str">
        <f>IF('Income&amp;Cost'!$J74&lt;&gt;"",IFERROR(VLOOKUP('Income&amp;Cost'!$J74,GRID!$A:$M,9,0),"seek guidance"),"-")</f>
        <v>-</v>
      </c>
      <c r="Y74" s="73" t="str">
        <f t="shared" si="2"/>
        <v>-</v>
      </c>
      <c r="Z74" s="73" t="str">
        <f t="array" ref="Z74">IF(AND($L74&gt;0,$M74&gt;0,$N74&gt;0,$O74&gt;0),IFERROR(INDEX(Classes!$D$3:$D$11,MATCH('Income&amp;Cost'!$Y74,Classes!$D$3:$D$11,-1)),"check data"),"-")</f>
        <v>-</v>
      </c>
      <c r="AA74" s="78" t="str">
        <f>IF(AND($L74&gt;0,$M74&gt;0,$N74&gt;0,$O74&gt;0),IFERROR(VLOOKUP($Z74,Classes!$D:$E,2,0),"check data"),"-")</f>
        <v>-</v>
      </c>
      <c r="AB74" s="79" t="str">
        <f t="shared" si="3"/>
        <v>-</v>
      </c>
      <c r="AC74" s="80" t="str">
        <f>IF('Income&amp;Cost'!$J74&lt;&gt;"",IFERROR(IF(ISNUMBER(SEARCH("*",$F$11)),VLOOKUP('Income&amp;Cost'!$J74,GRID!$A:$M,13,0),VLOOKUP('Income&amp;Cost'!$J74,GRID!$A:$M,12,0)),"seek guidance"),"-")</f>
        <v>-</v>
      </c>
      <c r="AD74" s="70">
        <f>IF('Income&amp;Cost'!$H74&lt;&gt;"",('Income&amp;Cost'!$H74*IF('Income&amp;Cost'!$I74&lt;&gt;"",1+'Income&amp;Cost'!$I74,1.19))*$M$9,'Income&amp;Cost'!$G74*$M$9)</f>
        <v>0</v>
      </c>
      <c r="AE74" s="70">
        <f>'Income&amp;Cost'!$AD74/(IF('Income&amp;Cost'!$I74&lt;&gt;"",1+'Income&amp;Cost'!$I74,1.19))</f>
        <v>0</v>
      </c>
      <c r="AF74" s="70" t="str">
        <f>IF(AND('Income&amp;Cost'!$AC74&lt;&gt;"-",'Income&amp;Cost'!$AE74&lt;&gt;"-"),'Income&amp;Cost'!$AE74*'Income&amp;Cost'!$AC74,"-")</f>
        <v>-</v>
      </c>
      <c r="AG74" s="70">
        <f>'Income&amp;Cost'!$AD74*(IF('Income&amp;Cost'!$K74&lt;&gt;"",'Income&amp;Cost'!$K74,1))</f>
        <v>0</v>
      </c>
      <c r="AH74" s="70">
        <f>'Income&amp;Cost'!$AG74/$M$9</f>
        <v>0</v>
      </c>
      <c r="AI74" s="70" t="str">
        <f>IF('Income&amp;Cost'!$AF74&lt;&gt;"-",('Income&amp;Cost'!$AF74/$M$9)*(IF('Income&amp;Cost'!$K74&lt;&gt;"",'Income&amp;Cost'!$K74,1)),"-")</f>
        <v>-</v>
      </c>
      <c r="AJ74" s="9" t="str">
        <f>IFERROR((VLOOKUP('Income&amp;Cost'!$T74,'FBE Fees'!$D:$M,8,0)/$M$9)*(IF('Income&amp;Cost'!$K74&lt;&gt;"",'Income&amp;Cost'!$K74,1)),"-")</f>
        <v>-</v>
      </c>
      <c r="AK74" s="79" t="str">
        <f>IF('Income&amp;Cost'!$AB74&lt;&gt;"-",IFERROR(VLOOKUP($G$10,Storage!$E:$F,2,0),Storage!$F$4)/$M$9*'Income&amp;Cost'!$AB74,"-")</f>
        <v>-</v>
      </c>
      <c r="AL74" s="70" t="str">
        <f>IF(OR('Income&amp;Cost'!$AJ74&lt;&gt;"-",'Income&amp;Cost'!$AK74&lt;&gt;"-"),SUM('Income&amp;Cost'!$AJ74,('Income&amp;Cost'!$AK74*$M$10)),"-")</f>
        <v>-</v>
      </c>
      <c r="AM74" s="70" t="str">
        <f>IF(AND('Income&amp;Cost'!$AI74&lt;&gt;"-",'Income&amp;Cost'!$AL74&lt;&gt;"-"),'Income&amp;Cost'!$AI74+'Income&amp;Cost'!$AL74,"-")</f>
        <v>-</v>
      </c>
      <c r="AN74" s="70" t="str">
        <f>IF(AND('Income&amp;Cost'!$AH74&lt;&gt;"-",'Income&amp;Cost'!$AM74&lt;&gt;"-"),'Income&amp;Cost'!$AH74-'Income&amp;Cost'!$AM74,"-")</f>
        <v>-</v>
      </c>
      <c r="AO74" s="80" t="str">
        <f>IF(AND('Income&amp;Cost'!$AH74&lt;&gt;"-",'Income&amp;Cost'!$AN74&lt;&gt;"-"),'Income&amp;Cost'!$AN74/'Income&amp;Cost'!$AH74,"-")</f>
        <v>-</v>
      </c>
      <c r="AP74" s="70" t="str">
        <f>IF(AND('Income&amp;Cost'!$AE74&lt;&gt;"-",'Income&amp;Cost'!$AM74&lt;&gt;"-"),('Income&amp;Cost'!$AE74/$M$9*(IF('Income&amp;Cost'!$K74&lt;&gt;"",'Income&amp;Cost'!$K74,1)))-'Income&amp;Cost'!$AM74,"-")</f>
        <v>-</v>
      </c>
      <c r="AQ74" s="80" t="str">
        <f>IF(AND('Income&amp;Cost'!$AP74&lt;&gt;"-",'Income&amp;Cost'!$AE74&lt;&gt;"-"),'Income&amp;Cost'!$AP74/('Income&amp;Cost'!$AE74/$M$9*(IF('Income&amp;Cost'!$K74&lt;&gt;"",'Income&amp;Cost'!$K74,1))),"-")</f>
        <v>-</v>
      </c>
      <c r="AR74" s="70" t="str">
        <f>IF(AND($L74&gt;0,$M74&gt;0,$N74&gt;0,$O74&gt;0),IFERROR(IF($K74&gt;1,VLOOKUP($T74,'FBE Fees'!$D:$M,9,0)/$M$9*$K74,VLOOKUP($T74,'FBE Fees'!$D:$M,9,0)/$M$9),"check data"),"-")</f>
        <v>-</v>
      </c>
      <c r="AS74" s="70" t="str">
        <f>IF(AND($L74&gt;0,$M74&gt;0,$N74&gt;0,$O74&gt;0),IFERROR(IF($K74&gt;1,VLOOKUP($T74,'FBE Fees'!$D:$M,10,0)/$M$9*$K74,VLOOKUP($T74,'FBE Fees'!$D:$M,10,0)/$M$9),"check data"),"-")</f>
        <v>-</v>
      </c>
    </row>
    <row r="75" ht="19.5" customHeight="1">
      <c r="A75" s="3"/>
      <c r="B75" s="3"/>
      <c r="C75" s="3"/>
      <c r="D75" s="9"/>
      <c r="E75" s="9"/>
      <c r="F75" s="69"/>
      <c r="G75" s="70"/>
      <c r="H75" s="70"/>
      <c r="I75" s="71"/>
      <c r="J75" s="72"/>
      <c r="K75" s="73"/>
      <c r="L75" s="74"/>
      <c r="M75" s="74"/>
      <c r="N75" s="74"/>
      <c r="O75" s="74"/>
      <c r="P75" s="74" t="str">
        <f t="array" ref="P75">IF(AND($L75&gt;0,$M75&gt;0,$N75&gt;0,$O75&gt;0),IFERROR(INDEX(Classes!$O$3:$O$37,MATCH(L75,Classes!$O$3:$O$37,-1)),"check data"),"-")</f>
        <v>-</v>
      </c>
      <c r="Q75" s="74" t="str">
        <f t="array" ref="Q75">IF(AND($L75&gt;0,$M75&gt;0,$N75&gt;0,$O75&gt;0),IFERROR(INDEX(Classes!$I$3:$I$9,MATCH((MAX($M75:$O75)),Classes!$I$3:$I$9,-1)),"check data"),"-")</f>
        <v>-</v>
      </c>
      <c r="R75" s="74" t="str">
        <f t="array" ref="R75">IF(AND($L75&gt;0,$M75&gt;0,$N75&gt;0,$O75&gt;0),IFERROR(INDEX(Classes!$K$3:$K$10,MATCH((MEDIAN($M75:$O75)),Classes!$K$3:$K$10,-1)),"check data"),"-")</f>
        <v>-</v>
      </c>
      <c r="S75" s="74" t="str">
        <f t="array" ref="S75">IF(AND($L75&gt;0,$M75&gt;0,$N75&gt;0,$O75&gt;0),IFERROR(INDEX(Classes!$M$3:$M$11,MATCH(MIN($M75:$O75),Classes!$M$3:$M$11,-1)),"check data"),"-")</f>
        <v>-</v>
      </c>
      <c r="T75" s="74" t="str">
        <f t="shared" si="1"/>
        <v>-</v>
      </c>
      <c r="U75" s="75" t="str">
        <f>IF('Income&amp;Cost'!$J75&lt;&gt;"",$G$8,"-")</f>
        <v>-</v>
      </c>
      <c r="V75" s="76" t="str">
        <f>IF('Income&amp;Cost'!$J75&lt;&gt;"",$G$9,"-")</f>
        <v>-</v>
      </c>
      <c r="W75" s="77" t="str">
        <f>IF('Income&amp;Cost'!$J75&lt;&gt;"",IFERROR(VLOOKUP('Income&amp;Cost'!$J75,GRID!$A:$M,5,0),"seek guidance"),"-")</f>
        <v>-</v>
      </c>
      <c r="X75" s="78" t="str">
        <f>IF('Income&amp;Cost'!$J75&lt;&gt;"",IFERROR(VLOOKUP('Income&amp;Cost'!$J75,GRID!$A:$M,9,0),"seek guidance"),"-")</f>
        <v>-</v>
      </c>
      <c r="Y75" s="73" t="str">
        <f t="shared" si="2"/>
        <v>-</v>
      </c>
      <c r="Z75" s="73" t="str">
        <f t="array" ref="Z75">IF(AND($L75&gt;0,$M75&gt;0,$N75&gt;0,$O75&gt;0),IFERROR(INDEX(Classes!$D$3:$D$11,MATCH('Income&amp;Cost'!$Y75,Classes!$D$3:$D$11,-1)),"check data"),"-")</f>
        <v>-</v>
      </c>
      <c r="AA75" s="78" t="str">
        <f>IF(AND($L75&gt;0,$M75&gt;0,$N75&gt;0,$O75&gt;0),IFERROR(VLOOKUP($Z75,Classes!$D:$E,2,0),"check data"),"-")</f>
        <v>-</v>
      </c>
      <c r="AB75" s="79" t="str">
        <f t="shared" si="3"/>
        <v>-</v>
      </c>
      <c r="AC75" s="80" t="str">
        <f>IF('Income&amp;Cost'!$J75&lt;&gt;"",IFERROR(IF(ISNUMBER(SEARCH("*",$F$11)),VLOOKUP('Income&amp;Cost'!$J75,GRID!$A:$M,13,0),VLOOKUP('Income&amp;Cost'!$J75,GRID!$A:$M,12,0)),"seek guidance"),"-")</f>
        <v>-</v>
      </c>
      <c r="AD75" s="70">
        <f>IF('Income&amp;Cost'!$H75&lt;&gt;"",('Income&amp;Cost'!$H75*IF('Income&amp;Cost'!$I75&lt;&gt;"",1+'Income&amp;Cost'!$I75,1.19))*$M$9,'Income&amp;Cost'!$G75*$M$9)</f>
        <v>0</v>
      </c>
      <c r="AE75" s="70">
        <f>'Income&amp;Cost'!$AD75/(IF('Income&amp;Cost'!$I75&lt;&gt;"",1+'Income&amp;Cost'!$I75,1.19))</f>
        <v>0</v>
      </c>
      <c r="AF75" s="70" t="str">
        <f>IF(AND('Income&amp;Cost'!$AC75&lt;&gt;"-",'Income&amp;Cost'!$AE75&lt;&gt;"-"),'Income&amp;Cost'!$AE75*'Income&amp;Cost'!$AC75,"-")</f>
        <v>-</v>
      </c>
      <c r="AG75" s="70">
        <f>'Income&amp;Cost'!$AD75*(IF('Income&amp;Cost'!$K75&lt;&gt;"",'Income&amp;Cost'!$K75,1))</f>
        <v>0</v>
      </c>
      <c r="AH75" s="70">
        <f>'Income&amp;Cost'!$AG75/$M$9</f>
        <v>0</v>
      </c>
      <c r="AI75" s="70" t="str">
        <f>IF('Income&amp;Cost'!$AF75&lt;&gt;"-",('Income&amp;Cost'!$AF75/$M$9)*(IF('Income&amp;Cost'!$K75&lt;&gt;"",'Income&amp;Cost'!$K75,1)),"-")</f>
        <v>-</v>
      </c>
      <c r="AJ75" s="9" t="str">
        <f>IFERROR((VLOOKUP('Income&amp;Cost'!$T75,'FBE Fees'!$D:$M,8,0)/$M$9)*(IF('Income&amp;Cost'!$K75&lt;&gt;"",'Income&amp;Cost'!$K75,1)),"-")</f>
        <v>-</v>
      </c>
      <c r="AK75" s="79" t="str">
        <f>IF('Income&amp;Cost'!$AB75&lt;&gt;"-",IFERROR(VLOOKUP($G$10,Storage!$E:$F,2,0),Storage!$F$4)/$M$9*'Income&amp;Cost'!$AB75,"-")</f>
        <v>-</v>
      </c>
      <c r="AL75" s="70" t="str">
        <f>IF(OR('Income&amp;Cost'!$AJ75&lt;&gt;"-",'Income&amp;Cost'!$AK75&lt;&gt;"-"),SUM('Income&amp;Cost'!$AJ75,('Income&amp;Cost'!$AK75*$M$10)),"-")</f>
        <v>-</v>
      </c>
      <c r="AM75" s="70" t="str">
        <f>IF(AND('Income&amp;Cost'!$AI75&lt;&gt;"-",'Income&amp;Cost'!$AL75&lt;&gt;"-"),'Income&amp;Cost'!$AI75+'Income&amp;Cost'!$AL75,"-")</f>
        <v>-</v>
      </c>
      <c r="AN75" s="70" t="str">
        <f>IF(AND('Income&amp;Cost'!$AH75&lt;&gt;"-",'Income&amp;Cost'!$AM75&lt;&gt;"-"),'Income&amp;Cost'!$AH75-'Income&amp;Cost'!$AM75,"-")</f>
        <v>-</v>
      </c>
      <c r="AO75" s="80" t="str">
        <f>IF(AND('Income&amp;Cost'!$AH75&lt;&gt;"-",'Income&amp;Cost'!$AN75&lt;&gt;"-"),'Income&amp;Cost'!$AN75/'Income&amp;Cost'!$AH75,"-")</f>
        <v>-</v>
      </c>
      <c r="AP75" s="70" t="str">
        <f>IF(AND('Income&amp;Cost'!$AE75&lt;&gt;"-",'Income&amp;Cost'!$AM75&lt;&gt;"-"),('Income&amp;Cost'!$AE75/$M$9*(IF('Income&amp;Cost'!$K75&lt;&gt;"",'Income&amp;Cost'!$K75,1)))-'Income&amp;Cost'!$AM75,"-")</f>
        <v>-</v>
      </c>
      <c r="AQ75" s="80" t="str">
        <f>IF(AND('Income&amp;Cost'!$AP75&lt;&gt;"-",'Income&amp;Cost'!$AE75&lt;&gt;"-"),'Income&amp;Cost'!$AP75/('Income&amp;Cost'!$AE75/$M$9*(IF('Income&amp;Cost'!$K75&lt;&gt;"",'Income&amp;Cost'!$K75,1))),"-")</f>
        <v>-</v>
      </c>
      <c r="AR75" s="70" t="str">
        <f>IF(AND($L75&gt;0,$M75&gt;0,$N75&gt;0,$O75&gt;0),IFERROR(IF($K75&gt;1,VLOOKUP($T75,'FBE Fees'!$D:$M,9,0)/$M$9*$K75,VLOOKUP($T75,'FBE Fees'!$D:$M,9,0)/$M$9),"check data"),"-")</f>
        <v>-</v>
      </c>
      <c r="AS75" s="70" t="str">
        <f>IF(AND($L75&gt;0,$M75&gt;0,$N75&gt;0,$O75&gt;0),IFERROR(IF($K75&gt;1,VLOOKUP($T75,'FBE Fees'!$D:$M,10,0)/$M$9*$K75,VLOOKUP($T75,'FBE Fees'!$D:$M,10,0)/$M$9),"check data"),"-")</f>
        <v>-</v>
      </c>
    </row>
    <row r="76" ht="19.5" customHeight="1">
      <c r="A76" s="3"/>
      <c r="B76" s="3"/>
      <c r="C76" s="3"/>
      <c r="D76" s="9"/>
      <c r="E76" s="9"/>
      <c r="F76" s="69"/>
      <c r="G76" s="70"/>
      <c r="H76" s="70"/>
      <c r="I76" s="71"/>
      <c r="J76" s="72"/>
      <c r="K76" s="73"/>
      <c r="L76" s="74"/>
      <c r="M76" s="74"/>
      <c r="N76" s="74"/>
      <c r="O76" s="74"/>
      <c r="P76" s="74" t="str">
        <f t="array" ref="P76">IF(AND($L76&gt;0,$M76&gt;0,$N76&gt;0,$O76&gt;0),IFERROR(INDEX(Classes!$O$3:$O$37,MATCH(L76,Classes!$O$3:$O$37,-1)),"check data"),"-")</f>
        <v>-</v>
      </c>
      <c r="Q76" s="74" t="str">
        <f t="array" ref="Q76">IF(AND($L76&gt;0,$M76&gt;0,$N76&gt;0,$O76&gt;0),IFERROR(INDEX(Classes!$I$3:$I$9,MATCH((MAX($M76:$O76)),Classes!$I$3:$I$9,-1)),"check data"),"-")</f>
        <v>-</v>
      </c>
      <c r="R76" s="74" t="str">
        <f t="array" ref="R76">IF(AND($L76&gt;0,$M76&gt;0,$N76&gt;0,$O76&gt;0),IFERROR(INDEX(Classes!$K$3:$K$10,MATCH((MEDIAN($M76:$O76)),Classes!$K$3:$K$10,-1)),"check data"),"-")</f>
        <v>-</v>
      </c>
      <c r="S76" s="74" t="str">
        <f t="array" ref="S76">IF(AND($L76&gt;0,$M76&gt;0,$N76&gt;0,$O76&gt;0),IFERROR(INDEX(Classes!$M$3:$M$11,MATCH(MIN($M76:$O76),Classes!$M$3:$M$11,-1)),"check data"),"-")</f>
        <v>-</v>
      </c>
      <c r="T76" s="74" t="str">
        <f t="shared" si="1"/>
        <v>-</v>
      </c>
      <c r="U76" s="75" t="str">
        <f>IF('Income&amp;Cost'!$J76&lt;&gt;"",$G$8,"-")</f>
        <v>-</v>
      </c>
      <c r="V76" s="76" t="str">
        <f>IF('Income&amp;Cost'!$J76&lt;&gt;"",$G$9,"-")</f>
        <v>-</v>
      </c>
      <c r="W76" s="77" t="str">
        <f>IF('Income&amp;Cost'!$J76&lt;&gt;"",IFERROR(VLOOKUP('Income&amp;Cost'!$J76,GRID!$A:$M,5,0),"seek guidance"),"-")</f>
        <v>-</v>
      </c>
      <c r="X76" s="78" t="str">
        <f>IF('Income&amp;Cost'!$J76&lt;&gt;"",IFERROR(VLOOKUP('Income&amp;Cost'!$J76,GRID!$A:$M,9,0),"seek guidance"),"-")</f>
        <v>-</v>
      </c>
      <c r="Y76" s="73" t="str">
        <f t="shared" si="2"/>
        <v>-</v>
      </c>
      <c r="Z76" s="73" t="str">
        <f t="array" ref="Z76">IF(AND($L76&gt;0,$M76&gt;0,$N76&gt;0,$O76&gt;0),IFERROR(INDEX(Classes!$D$3:$D$11,MATCH('Income&amp;Cost'!$Y76,Classes!$D$3:$D$11,-1)),"check data"),"-")</f>
        <v>-</v>
      </c>
      <c r="AA76" s="78" t="str">
        <f>IF(AND($L76&gt;0,$M76&gt;0,$N76&gt;0,$O76&gt;0),IFERROR(VLOOKUP($Z76,Classes!$D:$E,2,0),"check data"),"-")</f>
        <v>-</v>
      </c>
      <c r="AB76" s="79" t="str">
        <f t="shared" si="3"/>
        <v>-</v>
      </c>
      <c r="AC76" s="80" t="str">
        <f>IF('Income&amp;Cost'!$J76&lt;&gt;"",IFERROR(IF(ISNUMBER(SEARCH("*",$F$11)),VLOOKUP('Income&amp;Cost'!$J76,GRID!$A:$M,13,0),VLOOKUP('Income&amp;Cost'!$J76,GRID!$A:$M,12,0)),"seek guidance"),"-")</f>
        <v>-</v>
      </c>
      <c r="AD76" s="70">
        <f>IF('Income&amp;Cost'!$H76&lt;&gt;"",('Income&amp;Cost'!$H76*IF('Income&amp;Cost'!$I76&lt;&gt;"",1+'Income&amp;Cost'!$I76,1.19))*$M$9,'Income&amp;Cost'!$G76*$M$9)</f>
        <v>0</v>
      </c>
      <c r="AE76" s="70">
        <f>'Income&amp;Cost'!$AD76/(IF('Income&amp;Cost'!$I76&lt;&gt;"",1+'Income&amp;Cost'!$I76,1.19))</f>
        <v>0</v>
      </c>
      <c r="AF76" s="70" t="str">
        <f>IF(AND('Income&amp;Cost'!$AC76&lt;&gt;"-",'Income&amp;Cost'!$AE76&lt;&gt;"-"),'Income&amp;Cost'!$AE76*'Income&amp;Cost'!$AC76,"-")</f>
        <v>-</v>
      </c>
      <c r="AG76" s="70">
        <f>'Income&amp;Cost'!$AD76*(IF('Income&amp;Cost'!$K76&lt;&gt;"",'Income&amp;Cost'!$K76,1))</f>
        <v>0</v>
      </c>
      <c r="AH76" s="70">
        <f>'Income&amp;Cost'!$AG76/$M$9</f>
        <v>0</v>
      </c>
      <c r="AI76" s="70" t="str">
        <f>IF('Income&amp;Cost'!$AF76&lt;&gt;"-",('Income&amp;Cost'!$AF76/$M$9)*(IF('Income&amp;Cost'!$K76&lt;&gt;"",'Income&amp;Cost'!$K76,1)),"-")</f>
        <v>-</v>
      </c>
      <c r="AJ76" s="9" t="str">
        <f>IFERROR((VLOOKUP('Income&amp;Cost'!$T76,'FBE Fees'!$D:$M,8,0)/$M$9)*(IF('Income&amp;Cost'!$K76&lt;&gt;"",'Income&amp;Cost'!$K76,1)),"-")</f>
        <v>-</v>
      </c>
      <c r="AK76" s="79" t="str">
        <f>IF('Income&amp;Cost'!$AB76&lt;&gt;"-",IFERROR(VLOOKUP($G$10,Storage!$E:$F,2,0),Storage!$F$4)/$M$9*'Income&amp;Cost'!$AB76,"-")</f>
        <v>-</v>
      </c>
      <c r="AL76" s="70" t="str">
        <f>IF(OR('Income&amp;Cost'!$AJ76&lt;&gt;"-",'Income&amp;Cost'!$AK76&lt;&gt;"-"),SUM('Income&amp;Cost'!$AJ76,('Income&amp;Cost'!$AK76*$M$10)),"-")</f>
        <v>-</v>
      </c>
      <c r="AM76" s="70" t="str">
        <f>IF(AND('Income&amp;Cost'!$AI76&lt;&gt;"-",'Income&amp;Cost'!$AL76&lt;&gt;"-"),'Income&amp;Cost'!$AI76+'Income&amp;Cost'!$AL76,"-")</f>
        <v>-</v>
      </c>
      <c r="AN76" s="70" t="str">
        <f>IF(AND('Income&amp;Cost'!$AH76&lt;&gt;"-",'Income&amp;Cost'!$AM76&lt;&gt;"-"),'Income&amp;Cost'!$AH76-'Income&amp;Cost'!$AM76,"-")</f>
        <v>-</v>
      </c>
      <c r="AO76" s="80" t="str">
        <f>IF(AND('Income&amp;Cost'!$AH76&lt;&gt;"-",'Income&amp;Cost'!$AN76&lt;&gt;"-"),'Income&amp;Cost'!$AN76/'Income&amp;Cost'!$AH76,"-")</f>
        <v>-</v>
      </c>
      <c r="AP76" s="70" t="str">
        <f>IF(AND('Income&amp;Cost'!$AE76&lt;&gt;"-",'Income&amp;Cost'!$AM76&lt;&gt;"-"),('Income&amp;Cost'!$AE76/$M$9*(IF('Income&amp;Cost'!$K76&lt;&gt;"",'Income&amp;Cost'!$K76,1)))-'Income&amp;Cost'!$AM76,"-")</f>
        <v>-</v>
      </c>
      <c r="AQ76" s="80" t="str">
        <f>IF(AND('Income&amp;Cost'!$AP76&lt;&gt;"-",'Income&amp;Cost'!$AE76&lt;&gt;"-"),'Income&amp;Cost'!$AP76/('Income&amp;Cost'!$AE76/$M$9*(IF('Income&amp;Cost'!$K76&lt;&gt;"",'Income&amp;Cost'!$K76,1))),"-")</f>
        <v>-</v>
      </c>
      <c r="AR76" s="70" t="str">
        <f>IF(AND($L76&gt;0,$M76&gt;0,$N76&gt;0,$O76&gt;0),IFERROR(IF($K76&gt;1,VLOOKUP($T76,'FBE Fees'!$D:$M,9,0)/$M$9*$K76,VLOOKUP($T76,'FBE Fees'!$D:$M,9,0)/$M$9),"check data"),"-")</f>
        <v>-</v>
      </c>
      <c r="AS76" s="70" t="str">
        <f>IF(AND($L76&gt;0,$M76&gt;0,$N76&gt;0,$O76&gt;0),IFERROR(IF($K76&gt;1,VLOOKUP($T76,'FBE Fees'!$D:$M,10,0)/$M$9*$K76,VLOOKUP($T76,'FBE Fees'!$D:$M,10,0)/$M$9),"check data"),"-")</f>
        <v>-</v>
      </c>
    </row>
    <row r="77" ht="19.5" customHeight="1">
      <c r="A77" s="3"/>
      <c r="B77" s="3"/>
      <c r="C77" s="3"/>
      <c r="D77" s="9"/>
      <c r="E77" s="9"/>
      <c r="F77" s="69"/>
      <c r="G77" s="70"/>
      <c r="H77" s="70"/>
      <c r="I77" s="71"/>
      <c r="J77" s="72"/>
      <c r="K77" s="73"/>
      <c r="L77" s="74"/>
      <c r="M77" s="74"/>
      <c r="N77" s="74"/>
      <c r="O77" s="74"/>
      <c r="P77" s="74" t="str">
        <f t="array" ref="P77">IF(AND($L77&gt;0,$M77&gt;0,$N77&gt;0,$O77&gt;0),IFERROR(INDEX(Classes!$O$3:$O$37,MATCH(L77,Classes!$O$3:$O$37,-1)),"check data"),"-")</f>
        <v>-</v>
      </c>
      <c r="Q77" s="74" t="str">
        <f t="array" ref="Q77">IF(AND($L77&gt;0,$M77&gt;0,$N77&gt;0,$O77&gt;0),IFERROR(INDEX(Classes!$I$3:$I$9,MATCH((MAX($M77:$O77)),Classes!$I$3:$I$9,-1)),"check data"),"-")</f>
        <v>-</v>
      </c>
      <c r="R77" s="74" t="str">
        <f t="array" ref="R77">IF(AND($L77&gt;0,$M77&gt;0,$N77&gt;0,$O77&gt;0),IFERROR(INDEX(Classes!$K$3:$K$10,MATCH((MEDIAN($M77:$O77)),Classes!$K$3:$K$10,-1)),"check data"),"-")</f>
        <v>-</v>
      </c>
      <c r="S77" s="74" t="str">
        <f t="array" ref="S77">IF(AND($L77&gt;0,$M77&gt;0,$N77&gt;0,$O77&gt;0),IFERROR(INDEX(Classes!$M$3:$M$11,MATCH(MIN($M77:$O77),Classes!$M$3:$M$11,-1)),"check data"),"-")</f>
        <v>-</v>
      </c>
      <c r="T77" s="74" t="str">
        <f t="shared" si="1"/>
        <v>-</v>
      </c>
      <c r="U77" s="75" t="str">
        <f>IF('Income&amp;Cost'!$J77&lt;&gt;"",$G$8,"-")</f>
        <v>-</v>
      </c>
      <c r="V77" s="76" t="str">
        <f>IF('Income&amp;Cost'!$J77&lt;&gt;"",$G$9,"-")</f>
        <v>-</v>
      </c>
      <c r="W77" s="77" t="str">
        <f>IF('Income&amp;Cost'!$J77&lt;&gt;"",IFERROR(VLOOKUP('Income&amp;Cost'!$J77,GRID!$A:$M,5,0),"seek guidance"),"-")</f>
        <v>-</v>
      </c>
      <c r="X77" s="78" t="str">
        <f>IF('Income&amp;Cost'!$J77&lt;&gt;"",IFERROR(VLOOKUP('Income&amp;Cost'!$J77,GRID!$A:$M,9,0),"seek guidance"),"-")</f>
        <v>-</v>
      </c>
      <c r="Y77" s="73" t="str">
        <f t="shared" si="2"/>
        <v>-</v>
      </c>
      <c r="Z77" s="73" t="str">
        <f t="array" ref="Z77">IF(AND($L77&gt;0,$M77&gt;0,$N77&gt;0,$O77&gt;0),IFERROR(INDEX(Classes!$D$3:$D$11,MATCH('Income&amp;Cost'!$Y77,Classes!$D$3:$D$11,-1)),"check data"),"-")</f>
        <v>-</v>
      </c>
      <c r="AA77" s="78" t="str">
        <f>IF(AND($L77&gt;0,$M77&gt;0,$N77&gt;0,$O77&gt;0),IFERROR(VLOOKUP($Z77,Classes!$D:$E,2,0),"check data"),"-")</f>
        <v>-</v>
      </c>
      <c r="AB77" s="79" t="str">
        <f t="shared" si="3"/>
        <v>-</v>
      </c>
      <c r="AC77" s="80" t="str">
        <f>IF('Income&amp;Cost'!$J77&lt;&gt;"",IFERROR(IF(ISNUMBER(SEARCH("*",$F$11)),VLOOKUP('Income&amp;Cost'!$J77,GRID!$A:$M,13,0),VLOOKUP('Income&amp;Cost'!$J77,GRID!$A:$M,12,0)),"seek guidance"),"-")</f>
        <v>-</v>
      </c>
      <c r="AD77" s="70">
        <f>IF('Income&amp;Cost'!$H77&lt;&gt;"",('Income&amp;Cost'!$H77*IF('Income&amp;Cost'!$I77&lt;&gt;"",1+'Income&amp;Cost'!$I77,1.19))*$M$9,'Income&amp;Cost'!$G77*$M$9)</f>
        <v>0</v>
      </c>
      <c r="AE77" s="70">
        <f>'Income&amp;Cost'!$AD77/(IF('Income&amp;Cost'!$I77&lt;&gt;"",1+'Income&amp;Cost'!$I77,1.19))</f>
        <v>0</v>
      </c>
      <c r="AF77" s="70" t="str">
        <f>IF(AND('Income&amp;Cost'!$AC77&lt;&gt;"-",'Income&amp;Cost'!$AE77&lt;&gt;"-"),'Income&amp;Cost'!$AE77*'Income&amp;Cost'!$AC77,"-")</f>
        <v>-</v>
      </c>
      <c r="AG77" s="70">
        <f>'Income&amp;Cost'!$AD77*(IF('Income&amp;Cost'!$K77&lt;&gt;"",'Income&amp;Cost'!$K77,1))</f>
        <v>0</v>
      </c>
      <c r="AH77" s="70">
        <f>'Income&amp;Cost'!$AG77/$M$9</f>
        <v>0</v>
      </c>
      <c r="AI77" s="70" t="str">
        <f>IF('Income&amp;Cost'!$AF77&lt;&gt;"-",('Income&amp;Cost'!$AF77/$M$9)*(IF('Income&amp;Cost'!$K77&lt;&gt;"",'Income&amp;Cost'!$K77,1)),"-")</f>
        <v>-</v>
      </c>
      <c r="AJ77" s="9" t="str">
        <f>IFERROR((VLOOKUP('Income&amp;Cost'!$T77,'FBE Fees'!$D:$M,8,0)/$M$9)*(IF('Income&amp;Cost'!$K77&lt;&gt;"",'Income&amp;Cost'!$K77,1)),"-")</f>
        <v>-</v>
      </c>
      <c r="AK77" s="79" t="str">
        <f>IF('Income&amp;Cost'!$AB77&lt;&gt;"-",IFERROR(VLOOKUP($G$10,Storage!$E:$F,2,0),Storage!$F$4)/$M$9*'Income&amp;Cost'!$AB77,"-")</f>
        <v>-</v>
      </c>
      <c r="AL77" s="70" t="str">
        <f>IF(OR('Income&amp;Cost'!$AJ77&lt;&gt;"-",'Income&amp;Cost'!$AK77&lt;&gt;"-"),SUM('Income&amp;Cost'!$AJ77,('Income&amp;Cost'!$AK77*$M$10)),"-")</f>
        <v>-</v>
      </c>
      <c r="AM77" s="70" t="str">
        <f>IF(AND('Income&amp;Cost'!$AI77&lt;&gt;"-",'Income&amp;Cost'!$AL77&lt;&gt;"-"),'Income&amp;Cost'!$AI77+'Income&amp;Cost'!$AL77,"-")</f>
        <v>-</v>
      </c>
      <c r="AN77" s="70" t="str">
        <f>IF(AND('Income&amp;Cost'!$AH77&lt;&gt;"-",'Income&amp;Cost'!$AM77&lt;&gt;"-"),'Income&amp;Cost'!$AH77-'Income&amp;Cost'!$AM77,"-")</f>
        <v>-</v>
      </c>
      <c r="AO77" s="80" t="str">
        <f>IF(AND('Income&amp;Cost'!$AH77&lt;&gt;"-",'Income&amp;Cost'!$AN77&lt;&gt;"-"),'Income&amp;Cost'!$AN77/'Income&amp;Cost'!$AH77,"-")</f>
        <v>-</v>
      </c>
      <c r="AP77" s="70" t="str">
        <f>IF(AND('Income&amp;Cost'!$AE77&lt;&gt;"-",'Income&amp;Cost'!$AM77&lt;&gt;"-"),('Income&amp;Cost'!$AE77/$M$9*(IF('Income&amp;Cost'!$K77&lt;&gt;"",'Income&amp;Cost'!$K77,1)))-'Income&amp;Cost'!$AM77,"-")</f>
        <v>-</v>
      </c>
      <c r="AQ77" s="80" t="str">
        <f>IF(AND('Income&amp;Cost'!$AP77&lt;&gt;"-",'Income&amp;Cost'!$AE77&lt;&gt;"-"),'Income&amp;Cost'!$AP77/('Income&amp;Cost'!$AE77/$M$9*(IF('Income&amp;Cost'!$K77&lt;&gt;"",'Income&amp;Cost'!$K77,1))),"-")</f>
        <v>-</v>
      </c>
      <c r="AR77" s="70" t="str">
        <f>IF(AND($L77&gt;0,$M77&gt;0,$N77&gt;0,$O77&gt;0),IFERROR(IF($K77&gt;1,VLOOKUP($T77,'FBE Fees'!$D:$M,9,0)/$M$9*$K77,VLOOKUP($T77,'FBE Fees'!$D:$M,9,0)/$M$9),"check data"),"-")</f>
        <v>-</v>
      </c>
      <c r="AS77" s="70" t="str">
        <f>IF(AND($L77&gt;0,$M77&gt;0,$N77&gt;0,$O77&gt;0),IFERROR(IF($K77&gt;1,VLOOKUP($T77,'FBE Fees'!$D:$M,10,0)/$M$9*$K77,VLOOKUP($T77,'FBE Fees'!$D:$M,10,0)/$M$9),"check data"),"-")</f>
        <v>-</v>
      </c>
    </row>
    <row r="78" ht="19.5" customHeight="1">
      <c r="A78" s="3"/>
      <c r="B78" s="3"/>
      <c r="C78" s="3"/>
      <c r="D78" s="9"/>
      <c r="E78" s="9"/>
      <c r="F78" s="69"/>
      <c r="G78" s="70"/>
      <c r="H78" s="70"/>
      <c r="I78" s="71"/>
      <c r="J78" s="72"/>
      <c r="K78" s="73"/>
      <c r="L78" s="74"/>
      <c r="M78" s="74"/>
      <c r="N78" s="74"/>
      <c r="O78" s="74"/>
      <c r="P78" s="74" t="str">
        <f t="array" ref="P78">IF(AND($L78&gt;0,$M78&gt;0,$N78&gt;0,$O78&gt;0),IFERROR(INDEX(Classes!$O$3:$O$37,MATCH(L78,Classes!$O$3:$O$37,-1)),"check data"),"-")</f>
        <v>-</v>
      </c>
      <c r="Q78" s="74" t="str">
        <f t="array" ref="Q78">IF(AND($L78&gt;0,$M78&gt;0,$N78&gt;0,$O78&gt;0),IFERROR(INDEX(Classes!$I$3:$I$9,MATCH((MAX($M78:$O78)),Classes!$I$3:$I$9,-1)),"check data"),"-")</f>
        <v>-</v>
      </c>
      <c r="R78" s="74" t="str">
        <f t="array" ref="R78">IF(AND($L78&gt;0,$M78&gt;0,$N78&gt;0,$O78&gt;0),IFERROR(INDEX(Classes!$K$3:$K$10,MATCH((MEDIAN($M78:$O78)),Classes!$K$3:$K$10,-1)),"check data"),"-")</f>
        <v>-</v>
      </c>
      <c r="S78" s="74" t="str">
        <f t="array" ref="S78">IF(AND($L78&gt;0,$M78&gt;0,$N78&gt;0,$O78&gt;0),IFERROR(INDEX(Classes!$M$3:$M$11,MATCH(MIN($M78:$O78),Classes!$M$3:$M$11,-1)),"check data"),"-")</f>
        <v>-</v>
      </c>
      <c r="T78" s="74" t="str">
        <f t="shared" si="1"/>
        <v>-</v>
      </c>
      <c r="U78" s="75" t="str">
        <f>IF('Income&amp;Cost'!$J78&lt;&gt;"",$G$8,"-")</f>
        <v>-</v>
      </c>
      <c r="V78" s="76" t="str">
        <f>IF('Income&amp;Cost'!$J78&lt;&gt;"",$G$9,"-")</f>
        <v>-</v>
      </c>
      <c r="W78" s="77" t="str">
        <f>IF('Income&amp;Cost'!$J78&lt;&gt;"",IFERROR(VLOOKUP('Income&amp;Cost'!$J78,GRID!$A:$M,5,0),"seek guidance"),"-")</f>
        <v>-</v>
      </c>
      <c r="X78" s="78" t="str">
        <f>IF('Income&amp;Cost'!$J78&lt;&gt;"",IFERROR(VLOOKUP('Income&amp;Cost'!$J78,GRID!$A:$M,9,0),"seek guidance"),"-")</f>
        <v>-</v>
      </c>
      <c r="Y78" s="73" t="str">
        <f t="shared" si="2"/>
        <v>-</v>
      </c>
      <c r="Z78" s="73" t="str">
        <f t="array" ref="Z78">IF(AND($L78&gt;0,$M78&gt;0,$N78&gt;0,$O78&gt;0),IFERROR(INDEX(Classes!$D$3:$D$11,MATCH('Income&amp;Cost'!$Y78,Classes!$D$3:$D$11,-1)),"check data"),"-")</f>
        <v>-</v>
      </c>
      <c r="AA78" s="78" t="str">
        <f>IF(AND($L78&gt;0,$M78&gt;0,$N78&gt;0,$O78&gt;0),IFERROR(VLOOKUP($Z78,Classes!$D:$E,2,0),"check data"),"-")</f>
        <v>-</v>
      </c>
      <c r="AB78" s="79" t="str">
        <f t="shared" si="3"/>
        <v>-</v>
      </c>
      <c r="AC78" s="80" t="str">
        <f>IF('Income&amp;Cost'!$J78&lt;&gt;"",IFERROR(IF(ISNUMBER(SEARCH("*",$F$11)),VLOOKUP('Income&amp;Cost'!$J78,GRID!$A:$M,13,0),VLOOKUP('Income&amp;Cost'!$J78,GRID!$A:$M,12,0)),"seek guidance"),"-")</f>
        <v>-</v>
      </c>
      <c r="AD78" s="70">
        <f>IF('Income&amp;Cost'!$H78&lt;&gt;"",('Income&amp;Cost'!$H78*IF('Income&amp;Cost'!$I78&lt;&gt;"",1+'Income&amp;Cost'!$I78,1.19))*$M$9,'Income&amp;Cost'!$G78*$M$9)</f>
        <v>0</v>
      </c>
      <c r="AE78" s="70">
        <f>'Income&amp;Cost'!$AD78/(IF('Income&amp;Cost'!$I78&lt;&gt;"",1+'Income&amp;Cost'!$I78,1.19))</f>
        <v>0</v>
      </c>
      <c r="AF78" s="70" t="str">
        <f>IF(AND('Income&amp;Cost'!$AC78&lt;&gt;"-",'Income&amp;Cost'!$AE78&lt;&gt;"-"),'Income&amp;Cost'!$AE78*'Income&amp;Cost'!$AC78,"-")</f>
        <v>-</v>
      </c>
      <c r="AG78" s="70">
        <f>'Income&amp;Cost'!$AD78*(IF('Income&amp;Cost'!$K78&lt;&gt;"",'Income&amp;Cost'!$K78,1))</f>
        <v>0</v>
      </c>
      <c r="AH78" s="70">
        <f>'Income&amp;Cost'!$AG78/$M$9</f>
        <v>0</v>
      </c>
      <c r="AI78" s="70" t="str">
        <f>IF('Income&amp;Cost'!$AF78&lt;&gt;"-",('Income&amp;Cost'!$AF78/$M$9)*(IF('Income&amp;Cost'!$K78&lt;&gt;"",'Income&amp;Cost'!$K78,1)),"-")</f>
        <v>-</v>
      </c>
      <c r="AJ78" s="9" t="str">
        <f>IFERROR((VLOOKUP('Income&amp;Cost'!$T78,'FBE Fees'!$D:$M,8,0)/$M$9)*(IF('Income&amp;Cost'!$K78&lt;&gt;"",'Income&amp;Cost'!$K78,1)),"-")</f>
        <v>-</v>
      </c>
      <c r="AK78" s="79" t="str">
        <f>IF('Income&amp;Cost'!$AB78&lt;&gt;"-",IFERROR(VLOOKUP($G$10,Storage!$E:$F,2,0),Storage!$F$4)/$M$9*'Income&amp;Cost'!$AB78,"-")</f>
        <v>-</v>
      </c>
      <c r="AL78" s="70" t="str">
        <f>IF(OR('Income&amp;Cost'!$AJ78&lt;&gt;"-",'Income&amp;Cost'!$AK78&lt;&gt;"-"),SUM('Income&amp;Cost'!$AJ78,('Income&amp;Cost'!$AK78*$M$10)),"-")</f>
        <v>-</v>
      </c>
      <c r="AM78" s="70" t="str">
        <f>IF(AND('Income&amp;Cost'!$AI78&lt;&gt;"-",'Income&amp;Cost'!$AL78&lt;&gt;"-"),'Income&amp;Cost'!$AI78+'Income&amp;Cost'!$AL78,"-")</f>
        <v>-</v>
      </c>
      <c r="AN78" s="70" t="str">
        <f>IF(AND('Income&amp;Cost'!$AH78&lt;&gt;"-",'Income&amp;Cost'!$AM78&lt;&gt;"-"),'Income&amp;Cost'!$AH78-'Income&amp;Cost'!$AM78,"-")</f>
        <v>-</v>
      </c>
      <c r="AO78" s="80" t="str">
        <f>IF(AND('Income&amp;Cost'!$AH78&lt;&gt;"-",'Income&amp;Cost'!$AN78&lt;&gt;"-"),'Income&amp;Cost'!$AN78/'Income&amp;Cost'!$AH78,"-")</f>
        <v>-</v>
      </c>
      <c r="AP78" s="70" t="str">
        <f>IF(AND('Income&amp;Cost'!$AE78&lt;&gt;"-",'Income&amp;Cost'!$AM78&lt;&gt;"-"),('Income&amp;Cost'!$AE78/$M$9*(IF('Income&amp;Cost'!$K78&lt;&gt;"",'Income&amp;Cost'!$K78,1)))-'Income&amp;Cost'!$AM78,"-")</f>
        <v>-</v>
      </c>
      <c r="AQ78" s="80" t="str">
        <f>IF(AND('Income&amp;Cost'!$AP78&lt;&gt;"-",'Income&amp;Cost'!$AE78&lt;&gt;"-"),'Income&amp;Cost'!$AP78/('Income&amp;Cost'!$AE78/$M$9*(IF('Income&amp;Cost'!$K78&lt;&gt;"",'Income&amp;Cost'!$K78,1))),"-")</f>
        <v>-</v>
      </c>
      <c r="AR78" s="70" t="str">
        <f>IF(AND($L78&gt;0,$M78&gt;0,$N78&gt;0,$O78&gt;0),IFERROR(IF($K78&gt;1,VLOOKUP($T78,'FBE Fees'!$D:$M,9,0)/$M$9*$K78,VLOOKUP($T78,'FBE Fees'!$D:$M,9,0)/$M$9),"check data"),"-")</f>
        <v>-</v>
      </c>
      <c r="AS78" s="70" t="str">
        <f>IF(AND($L78&gt;0,$M78&gt;0,$N78&gt;0,$O78&gt;0),IFERROR(IF($K78&gt;1,VLOOKUP($T78,'FBE Fees'!$D:$M,10,0)/$M$9*$K78,VLOOKUP($T78,'FBE Fees'!$D:$M,10,0)/$M$9),"check data"),"-")</f>
        <v>-</v>
      </c>
    </row>
    <row r="79" ht="19.5" customHeight="1">
      <c r="A79" s="3"/>
      <c r="B79" s="3"/>
      <c r="C79" s="3"/>
      <c r="D79" s="9"/>
      <c r="E79" s="9"/>
      <c r="F79" s="69"/>
      <c r="G79" s="70"/>
      <c r="H79" s="70"/>
      <c r="I79" s="71"/>
      <c r="J79" s="72"/>
      <c r="K79" s="73"/>
      <c r="L79" s="74"/>
      <c r="M79" s="74"/>
      <c r="N79" s="74"/>
      <c r="O79" s="74"/>
      <c r="P79" s="74" t="str">
        <f t="array" ref="P79">IF(AND($L79&gt;0,$M79&gt;0,$N79&gt;0,$O79&gt;0),IFERROR(INDEX(Classes!$O$3:$O$37,MATCH(L79,Classes!$O$3:$O$37,-1)),"check data"),"-")</f>
        <v>-</v>
      </c>
      <c r="Q79" s="74" t="str">
        <f t="array" ref="Q79">IF(AND($L79&gt;0,$M79&gt;0,$N79&gt;0,$O79&gt;0),IFERROR(INDEX(Classes!$I$3:$I$9,MATCH((MAX($M79:$O79)),Classes!$I$3:$I$9,-1)),"check data"),"-")</f>
        <v>-</v>
      </c>
      <c r="R79" s="74" t="str">
        <f t="array" ref="R79">IF(AND($L79&gt;0,$M79&gt;0,$N79&gt;0,$O79&gt;0),IFERROR(INDEX(Classes!$K$3:$K$10,MATCH((MEDIAN($M79:$O79)),Classes!$K$3:$K$10,-1)),"check data"),"-")</f>
        <v>-</v>
      </c>
      <c r="S79" s="74" t="str">
        <f t="array" ref="S79">IF(AND($L79&gt;0,$M79&gt;0,$N79&gt;0,$O79&gt;0),IFERROR(INDEX(Classes!$M$3:$M$11,MATCH(MIN($M79:$O79),Classes!$M$3:$M$11,-1)),"check data"),"-")</f>
        <v>-</v>
      </c>
      <c r="T79" s="74" t="str">
        <f t="shared" si="1"/>
        <v>-</v>
      </c>
      <c r="U79" s="75" t="str">
        <f>IF('Income&amp;Cost'!$J79&lt;&gt;"",$G$8,"-")</f>
        <v>-</v>
      </c>
      <c r="V79" s="76" t="str">
        <f>IF('Income&amp;Cost'!$J79&lt;&gt;"",$G$9,"-")</f>
        <v>-</v>
      </c>
      <c r="W79" s="77" t="str">
        <f>IF('Income&amp;Cost'!$J79&lt;&gt;"",IFERROR(VLOOKUP('Income&amp;Cost'!$J79,GRID!$A:$M,5,0),"seek guidance"),"-")</f>
        <v>-</v>
      </c>
      <c r="X79" s="78" t="str">
        <f>IF('Income&amp;Cost'!$J79&lt;&gt;"",IFERROR(VLOOKUP('Income&amp;Cost'!$J79,GRID!$A:$M,9,0),"seek guidance"),"-")</f>
        <v>-</v>
      </c>
      <c r="Y79" s="73" t="str">
        <f t="shared" si="2"/>
        <v>-</v>
      </c>
      <c r="Z79" s="73" t="str">
        <f t="array" ref="Z79">IF(AND($L79&gt;0,$M79&gt;0,$N79&gt;0,$O79&gt;0),IFERROR(INDEX(Classes!$D$3:$D$11,MATCH('Income&amp;Cost'!$Y79,Classes!$D$3:$D$11,-1)),"check data"),"-")</f>
        <v>-</v>
      </c>
      <c r="AA79" s="78" t="str">
        <f>IF(AND($L79&gt;0,$M79&gt;0,$N79&gt;0,$O79&gt;0),IFERROR(VLOOKUP($Z79,Classes!$D:$E,2,0),"check data"),"-")</f>
        <v>-</v>
      </c>
      <c r="AB79" s="79" t="str">
        <f t="shared" si="3"/>
        <v>-</v>
      </c>
      <c r="AC79" s="80" t="str">
        <f>IF('Income&amp;Cost'!$J79&lt;&gt;"",IFERROR(IF(ISNUMBER(SEARCH("*",$F$11)),VLOOKUP('Income&amp;Cost'!$J79,GRID!$A:$M,13,0),VLOOKUP('Income&amp;Cost'!$J79,GRID!$A:$M,12,0)),"seek guidance"),"-")</f>
        <v>-</v>
      </c>
      <c r="AD79" s="70">
        <f>IF('Income&amp;Cost'!$H79&lt;&gt;"",('Income&amp;Cost'!$H79*IF('Income&amp;Cost'!$I79&lt;&gt;"",1+'Income&amp;Cost'!$I79,1.19))*$M$9,'Income&amp;Cost'!$G79*$M$9)</f>
        <v>0</v>
      </c>
      <c r="AE79" s="70">
        <f>'Income&amp;Cost'!$AD79/(IF('Income&amp;Cost'!$I79&lt;&gt;"",1+'Income&amp;Cost'!$I79,1.19))</f>
        <v>0</v>
      </c>
      <c r="AF79" s="70" t="str">
        <f>IF(AND('Income&amp;Cost'!$AC79&lt;&gt;"-",'Income&amp;Cost'!$AE79&lt;&gt;"-"),'Income&amp;Cost'!$AE79*'Income&amp;Cost'!$AC79,"-")</f>
        <v>-</v>
      </c>
      <c r="AG79" s="70">
        <f>'Income&amp;Cost'!$AD79*(IF('Income&amp;Cost'!$K79&lt;&gt;"",'Income&amp;Cost'!$K79,1))</f>
        <v>0</v>
      </c>
      <c r="AH79" s="70">
        <f>'Income&amp;Cost'!$AG79/$M$9</f>
        <v>0</v>
      </c>
      <c r="AI79" s="70" t="str">
        <f>IF('Income&amp;Cost'!$AF79&lt;&gt;"-",('Income&amp;Cost'!$AF79/$M$9)*(IF('Income&amp;Cost'!$K79&lt;&gt;"",'Income&amp;Cost'!$K79,1)),"-")</f>
        <v>-</v>
      </c>
      <c r="AJ79" s="9" t="str">
        <f>IFERROR((VLOOKUP('Income&amp;Cost'!$T79,'FBE Fees'!$D:$M,8,0)/$M$9)*(IF('Income&amp;Cost'!$K79&lt;&gt;"",'Income&amp;Cost'!$K79,1)),"-")</f>
        <v>-</v>
      </c>
      <c r="AK79" s="79" t="str">
        <f>IF('Income&amp;Cost'!$AB79&lt;&gt;"-",IFERROR(VLOOKUP($G$10,Storage!$E:$F,2,0),Storage!$F$4)/$M$9*'Income&amp;Cost'!$AB79,"-")</f>
        <v>-</v>
      </c>
      <c r="AL79" s="70" t="str">
        <f>IF(OR('Income&amp;Cost'!$AJ79&lt;&gt;"-",'Income&amp;Cost'!$AK79&lt;&gt;"-"),SUM('Income&amp;Cost'!$AJ79,('Income&amp;Cost'!$AK79*$M$10)),"-")</f>
        <v>-</v>
      </c>
      <c r="AM79" s="70" t="str">
        <f>IF(AND('Income&amp;Cost'!$AI79&lt;&gt;"-",'Income&amp;Cost'!$AL79&lt;&gt;"-"),'Income&amp;Cost'!$AI79+'Income&amp;Cost'!$AL79,"-")</f>
        <v>-</v>
      </c>
      <c r="AN79" s="70" t="str">
        <f>IF(AND('Income&amp;Cost'!$AH79&lt;&gt;"-",'Income&amp;Cost'!$AM79&lt;&gt;"-"),'Income&amp;Cost'!$AH79-'Income&amp;Cost'!$AM79,"-")</f>
        <v>-</v>
      </c>
      <c r="AO79" s="80" t="str">
        <f>IF(AND('Income&amp;Cost'!$AH79&lt;&gt;"-",'Income&amp;Cost'!$AN79&lt;&gt;"-"),'Income&amp;Cost'!$AN79/'Income&amp;Cost'!$AH79,"-")</f>
        <v>-</v>
      </c>
      <c r="AP79" s="70" t="str">
        <f>IF(AND('Income&amp;Cost'!$AE79&lt;&gt;"-",'Income&amp;Cost'!$AM79&lt;&gt;"-"),('Income&amp;Cost'!$AE79/$M$9*(IF('Income&amp;Cost'!$K79&lt;&gt;"",'Income&amp;Cost'!$K79,1)))-'Income&amp;Cost'!$AM79,"-")</f>
        <v>-</v>
      </c>
      <c r="AQ79" s="80" t="str">
        <f>IF(AND('Income&amp;Cost'!$AP79&lt;&gt;"-",'Income&amp;Cost'!$AE79&lt;&gt;"-"),'Income&amp;Cost'!$AP79/('Income&amp;Cost'!$AE79/$M$9*(IF('Income&amp;Cost'!$K79&lt;&gt;"",'Income&amp;Cost'!$K79,1))),"-")</f>
        <v>-</v>
      </c>
      <c r="AR79" s="70" t="str">
        <f>IF(AND($L79&gt;0,$M79&gt;0,$N79&gt;0,$O79&gt;0),IFERROR(IF($K79&gt;1,VLOOKUP($T79,'FBE Fees'!$D:$M,9,0)/$M$9*$K79,VLOOKUP($T79,'FBE Fees'!$D:$M,9,0)/$M$9),"check data"),"-")</f>
        <v>-</v>
      </c>
      <c r="AS79" s="70" t="str">
        <f>IF(AND($L79&gt;0,$M79&gt;0,$N79&gt;0,$O79&gt;0),IFERROR(IF($K79&gt;1,VLOOKUP($T79,'FBE Fees'!$D:$M,10,0)/$M$9*$K79,VLOOKUP($T79,'FBE Fees'!$D:$M,10,0)/$M$9),"check data"),"-")</f>
        <v>-</v>
      </c>
    </row>
    <row r="80" ht="19.5" customHeight="1">
      <c r="A80" s="3"/>
      <c r="B80" s="3"/>
      <c r="C80" s="3"/>
      <c r="D80" s="9"/>
      <c r="E80" s="9"/>
      <c r="F80" s="69"/>
      <c r="G80" s="70"/>
      <c r="H80" s="70"/>
      <c r="I80" s="71"/>
      <c r="J80" s="72"/>
      <c r="K80" s="73"/>
      <c r="L80" s="74"/>
      <c r="M80" s="74"/>
      <c r="N80" s="74"/>
      <c r="O80" s="74"/>
      <c r="P80" s="74" t="str">
        <f t="array" ref="P80">IF(AND($L80&gt;0,$M80&gt;0,$N80&gt;0,$O80&gt;0),IFERROR(INDEX(Classes!$O$3:$O$37,MATCH(L80,Classes!$O$3:$O$37,-1)),"check data"),"-")</f>
        <v>-</v>
      </c>
      <c r="Q80" s="74" t="str">
        <f t="array" ref="Q80">IF(AND($L80&gt;0,$M80&gt;0,$N80&gt;0,$O80&gt;0),IFERROR(INDEX(Classes!$I$3:$I$9,MATCH((MAX($M80:$O80)),Classes!$I$3:$I$9,-1)),"check data"),"-")</f>
        <v>-</v>
      </c>
      <c r="R80" s="74" t="str">
        <f t="array" ref="R80">IF(AND($L80&gt;0,$M80&gt;0,$N80&gt;0,$O80&gt;0),IFERROR(INDEX(Classes!$K$3:$K$10,MATCH((MEDIAN($M80:$O80)),Classes!$K$3:$K$10,-1)),"check data"),"-")</f>
        <v>-</v>
      </c>
      <c r="S80" s="74" t="str">
        <f t="array" ref="S80">IF(AND($L80&gt;0,$M80&gt;0,$N80&gt;0,$O80&gt;0),IFERROR(INDEX(Classes!$M$3:$M$11,MATCH(MIN($M80:$O80),Classes!$M$3:$M$11,-1)),"check data"),"-")</f>
        <v>-</v>
      </c>
      <c r="T80" s="74" t="str">
        <f t="shared" si="1"/>
        <v>-</v>
      </c>
      <c r="U80" s="75" t="str">
        <f>IF('Income&amp;Cost'!$J80&lt;&gt;"",$G$8,"-")</f>
        <v>-</v>
      </c>
      <c r="V80" s="76" t="str">
        <f>IF('Income&amp;Cost'!$J80&lt;&gt;"",$G$9,"-")</f>
        <v>-</v>
      </c>
      <c r="W80" s="77" t="str">
        <f>IF('Income&amp;Cost'!$J80&lt;&gt;"",IFERROR(VLOOKUP('Income&amp;Cost'!$J80,GRID!$A:$M,5,0),"seek guidance"),"-")</f>
        <v>-</v>
      </c>
      <c r="X80" s="78" t="str">
        <f>IF('Income&amp;Cost'!$J80&lt;&gt;"",IFERROR(VLOOKUP('Income&amp;Cost'!$J80,GRID!$A:$M,9,0),"seek guidance"),"-")</f>
        <v>-</v>
      </c>
      <c r="Y80" s="73" t="str">
        <f t="shared" si="2"/>
        <v>-</v>
      </c>
      <c r="Z80" s="73" t="str">
        <f t="array" ref="Z80">IF(AND($L80&gt;0,$M80&gt;0,$N80&gt;0,$O80&gt;0),IFERROR(INDEX(Classes!$D$3:$D$11,MATCH('Income&amp;Cost'!$Y80,Classes!$D$3:$D$11,-1)),"check data"),"-")</f>
        <v>-</v>
      </c>
      <c r="AA80" s="78" t="str">
        <f>IF(AND($L80&gt;0,$M80&gt;0,$N80&gt;0,$O80&gt;0),IFERROR(VLOOKUP($Z80,Classes!$D:$E,2,0),"check data"),"-")</f>
        <v>-</v>
      </c>
      <c r="AB80" s="79" t="str">
        <f t="shared" si="3"/>
        <v>-</v>
      </c>
      <c r="AC80" s="80" t="str">
        <f>IF('Income&amp;Cost'!$J80&lt;&gt;"",IFERROR(IF(ISNUMBER(SEARCH("*",$F$11)),VLOOKUP('Income&amp;Cost'!$J80,GRID!$A:$M,13,0),VLOOKUP('Income&amp;Cost'!$J80,GRID!$A:$M,12,0)),"seek guidance"),"-")</f>
        <v>-</v>
      </c>
      <c r="AD80" s="70">
        <f>IF('Income&amp;Cost'!$H80&lt;&gt;"",('Income&amp;Cost'!$H80*IF('Income&amp;Cost'!$I80&lt;&gt;"",1+'Income&amp;Cost'!$I80,1.19))*$M$9,'Income&amp;Cost'!$G80*$M$9)</f>
        <v>0</v>
      </c>
      <c r="AE80" s="70">
        <f>'Income&amp;Cost'!$AD80/(IF('Income&amp;Cost'!$I80&lt;&gt;"",1+'Income&amp;Cost'!$I80,1.19))</f>
        <v>0</v>
      </c>
      <c r="AF80" s="70" t="str">
        <f>IF(AND('Income&amp;Cost'!$AC80&lt;&gt;"-",'Income&amp;Cost'!$AE80&lt;&gt;"-"),'Income&amp;Cost'!$AE80*'Income&amp;Cost'!$AC80,"-")</f>
        <v>-</v>
      </c>
      <c r="AG80" s="70">
        <f>'Income&amp;Cost'!$AD80*(IF('Income&amp;Cost'!$K80&lt;&gt;"",'Income&amp;Cost'!$K80,1))</f>
        <v>0</v>
      </c>
      <c r="AH80" s="70">
        <f>'Income&amp;Cost'!$AG80/$M$9</f>
        <v>0</v>
      </c>
      <c r="AI80" s="70" t="str">
        <f>IF('Income&amp;Cost'!$AF80&lt;&gt;"-",('Income&amp;Cost'!$AF80/$M$9)*(IF('Income&amp;Cost'!$K80&lt;&gt;"",'Income&amp;Cost'!$K80,1)),"-")</f>
        <v>-</v>
      </c>
      <c r="AJ80" s="9" t="str">
        <f>IFERROR((VLOOKUP('Income&amp;Cost'!$T80,'FBE Fees'!$D:$M,8,0)/$M$9)*(IF('Income&amp;Cost'!$K80&lt;&gt;"",'Income&amp;Cost'!$K80,1)),"-")</f>
        <v>-</v>
      </c>
      <c r="AK80" s="79" t="str">
        <f>IF('Income&amp;Cost'!$AB80&lt;&gt;"-",IFERROR(VLOOKUP($G$10,Storage!$E:$F,2,0),Storage!$F$4)/$M$9*'Income&amp;Cost'!$AB80,"-")</f>
        <v>-</v>
      </c>
      <c r="AL80" s="70" t="str">
        <f>IF(OR('Income&amp;Cost'!$AJ80&lt;&gt;"-",'Income&amp;Cost'!$AK80&lt;&gt;"-"),SUM('Income&amp;Cost'!$AJ80,('Income&amp;Cost'!$AK80*$M$10)),"-")</f>
        <v>-</v>
      </c>
      <c r="AM80" s="70" t="str">
        <f>IF(AND('Income&amp;Cost'!$AI80&lt;&gt;"-",'Income&amp;Cost'!$AL80&lt;&gt;"-"),'Income&amp;Cost'!$AI80+'Income&amp;Cost'!$AL80,"-")</f>
        <v>-</v>
      </c>
      <c r="AN80" s="70" t="str">
        <f>IF(AND('Income&amp;Cost'!$AH80&lt;&gt;"-",'Income&amp;Cost'!$AM80&lt;&gt;"-"),'Income&amp;Cost'!$AH80-'Income&amp;Cost'!$AM80,"-")</f>
        <v>-</v>
      </c>
      <c r="AO80" s="80" t="str">
        <f>IF(AND('Income&amp;Cost'!$AH80&lt;&gt;"-",'Income&amp;Cost'!$AN80&lt;&gt;"-"),'Income&amp;Cost'!$AN80/'Income&amp;Cost'!$AH80,"-")</f>
        <v>-</v>
      </c>
      <c r="AP80" s="70" t="str">
        <f>IF(AND('Income&amp;Cost'!$AE80&lt;&gt;"-",'Income&amp;Cost'!$AM80&lt;&gt;"-"),('Income&amp;Cost'!$AE80/$M$9*(IF('Income&amp;Cost'!$K80&lt;&gt;"",'Income&amp;Cost'!$K80,1)))-'Income&amp;Cost'!$AM80,"-")</f>
        <v>-</v>
      </c>
      <c r="AQ80" s="80" t="str">
        <f>IF(AND('Income&amp;Cost'!$AP80&lt;&gt;"-",'Income&amp;Cost'!$AE80&lt;&gt;"-"),'Income&amp;Cost'!$AP80/('Income&amp;Cost'!$AE80/$M$9*(IF('Income&amp;Cost'!$K80&lt;&gt;"",'Income&amp;Cost'!$K80,1))),"-")</f>
        <v>-</v>
      </c>
      <c r="AR80" s="70" t="str">
        <f>IF(AND($L80&gt;0,$M80&gt;0,$N80&gt;0,$O80&gt;0),IFERROR(IF($K80&gt;1,VLOOKUP($T80,'FBE Fees'!$D:$M,9,0)/$M$9*$K80,VLOOKUP($T80,'FBE Fees'!$D:$M,9,0)/$M$9),"check data"),"-")</f>
        <v>-</v>
      </c>
      <c r="AS80" s="70" t="str">
        <f>IF(AND($L80&gt;0,$M80&gt;0,$N80&gt;0,$O80&gt;0),IFERROR(IF($K80&gt;1,VLOOKUP($T80,'FBE Fees'!$D:$M,10,0)/$M$9*$K80,VLOOKUP($T80,'FBE Fees'!$D:$M,10,0)/$M$9),"check data"),"-")</f>
        <v>-</v>
      </c>
    </row>
    <row r="81" ht="19.5" customHeight="1">
      <c r="A81" s="3"/>
      <c r="B81" s="3"/>
      <c r="C81" s="3"/>
      <c r="D81" s="9"/>
      <c r="E81" s="9"/>
      <c r="F81" s="69"/>
      <c r="G81" s="70"/>
      <c r="H81" s="70"/>
      <c r="I81" s="71"/>
      <c r="J81" s="72"/>
      <c r="K81" s="73"/>
      <c r="L81" s="74"/>
      <c r="M81" s="74"/>
      <c r="N81" s="74"/>
      <c r="O81" s="74"/>
      <c r="P81" s="74" t="str">
        <f t="array" ref="P81">IF(AND($L81&gt;0,$M81&gt;0,$N81&gt;0,$O81&gt;0),IFERROR(INDEX(Classes!$O$3:$O$37,MATCH(L81,Classes!$O$3:$O$37,-1)),"check data"),"-")</f>
        <v>-</v>
      </c>
      <c r="Q81" s="74" t="str">
        <f t="array" ref="Q81">IF(AND($L81&gt;0,$M81&gt;0,$N81&gt;0,$O81&gt;0),IFERROR(INDEX(Classes!$I$3:$I$9,MATCH((MAX($M81:$O81)),Classes!$I$3:$I$9,-1)),"check data"),"-")</f>
        <v>-</v>
      </c>
      <c r="R81" s="74" t="str">
        <f t="array" ref="R81">IF(AND($L81&gt;0,$M81&gt;0,$N81&gt;0,$O81&gt;0),IFERROR(INDEX(Classes!$K$3:$K$10,MATCH((MEDIAN($M81:$O81)),Classes!$K$3:$K$10,-1)),"check data"),"-")</f>
        <v>-</v>
      </c>
      <c r="S81" s="74" t="str">
        <f t="array" ref="S81">IF(AND($L81&gt;0,$M81&gt;0,$N81&gt;0,$O81&gt;0),IFERROR(INDEX(Classes!$M$3:$M$11,MATCH(MIN($M81:$O81),Classes!$M$3:$M$11,-1)),"check data"),"-")</f>
        <v>-</v>
      </c>
      <c r="T81" s="74" t="str">
        <f t="shared" si="1"/>
        <v>-</v>
      </c>
      <c r="U81" s="75" t="str">
        <f>IF('Income&amp;Cost'!$J81&lt;&gt;"",$G$8,"-")</f>
        <v>-</v>
      </c>
      <c r="V81" s="76" t="str">
        <f>IF('Income&amp;Cost'!$J81&lt;&gt;"",$G$9,"-")</f>
        <v>-</v>
      </c>
      <c r="W81" s="77" t="str">
        <f>IF('Income&amp;Cost'!$J81&lt;&gt;"",IFERROR(VLOOKUP('Income&amp;Cost'!$J81,GRID!$A:$M,5,0),"seek guidance"),"-")</f>
        <v>-</v>
      </c>
      <c r="X81" s="78" t="str">
        <f>IF('Income&amp;Cost'!$J81&lt;&gt;"",IFERROR(VLOOKUP('Income&amp;Cost'!$J81,GRID!$A:$M,9,0),"seek guidance"),"-")</f>
        <v>-</v>
      </c>
      <c r="Y81" s="73" t="str">
        <f t="shared" si="2"/>
        <v>-</v>
      </c>
      <c r="Z81" s="73" t="str">
        <f t="array" ref="Z81">IF(AND($L81&gt;0,$M81&gt;0,$N81&gt;0,$O81&gt;0),IFERROR(INDEX(Classes!$D$3:$D$11,MATCH('Income&amp;Cost'!$Y81,Classes!$D$3:$D$11,-1)),"check data"),"-")</f>
        <v>-</v>
      </c>
      <c r="AA81" s="78" t="str">
        <f>IF(AND($L81&gt;0,$M81&gt;0,$N81&gt;0,$O81&gt;0),IFERROR(VLOOKUP($Z81,Classes!$D:$E,2,0),"check data"),"-")</f>
        <v>-</v>
      </c>
      <c r="AB81" s="79" t="str">
        <f t="shared" si="3"/>
        <v>-</v>
      </c>
      <c r="AC81" s="80" t="str">
        <f>IF('Income&amp;Cost'!$J81&lt;&gt;"",IFERROR(IF(ISNUMBER(SEARCH("*",$F$11)),VLOOKUP('Income&amp;Cost'!$J81,GRID!$A:$M,13,0),VLOOKUP('Income&amp;Cost'!$J81,GRID!$A:$M,12,0)),"seek guidance"),"-")</f>
        <v>-</v>
      </c>
      <c r="AD81" s="70">
        <f>IF('Income&amp;Cost'!$H81&lt;&gt;"",('Income&amp;Cost'!$H81*IF('Income&amp;Cost'!$I81&lt;&gt;"",1+'Income&amp;Cost'!$I81,1.19))*$M$9,'Income&amp;Cost'!$G81*$M$9)</f>
        <v>0</v>
      </c>
      <c r="AE81" s="70">
        <f>'Income&amp;Cost'!$AD81/(IF('Income&amp;Cost'!$I81&lt;&gt;"",1+'Income&amp;Cost'!$I81,1.19))</f>
        <v>0</v>
      </c>
      <c r="AF81" s="70" t="str">
        <f>IF(AND('Income&amp;Cost'!$AC81&lt;&gt;"-",'Income&amp;Cost'!$AE81&lt;&gt;"-"),'Income&amp;Cost'!$AE81*'Income&amp;Cost'!$AC81,"-")</f>
        <v>-</v>
      </c>
      <c r="AG81" s="70">
        <f>'Income&amp;Cost'!$AD81*(IF('Income&amp;Cost'!$K81&lt;&gt;"",'Income&amp;Cost'!$K81,1))</f>
        <v>0</v>
      </c>
      <c r="AH81" s="70">
        <f>'Income&amp;Cost'!$AG81/$M$9</f>
        <v>0</v>
      </c>
      <c r="AI81" s="70" t="str">
        <f>IF('Income&amp;Cost'!$AF81&lt;&gt;"-",('Income&amp;Cost'!$AF81/$M$9)*(IF('Income&amp;Cost'!$K81&lt;&gt;"",'Income&amp;Cost'!$K81,1)),"-")</f>
        <v>-</v>
      </c>
      <c r="AJ81" s="9" t="str">
        <f>IFERROR((VLOOKUP('Income&amp;Cost'!$T81,'FBE Fees'!$D:$M,8,0)/$M$9)*(IF('Income&amp;Cost'!$K81&lt;&gt;"",'Income&amp;Cost'!$K81,1)),"-")</f>
        <v>-</v>
      </c>
      <c r="AK81" s="79" t="str">
        <f>IF('Income&amp;Cost'!$AB81&lt;&gt;"-",IFERROR(VLOOKUP($G$10,Storage!$E:$F,2,0),Storage!$F$4)/$M$9*'Income&amp;Cost'!$AB81,"-")</f>
        <v>-</v>
      </c>
      <c r="AL81" s="70" t="str">
        <f>IF(OR('Income&amp;Cost'!$AJ81&lt;&gt;"-",'Income&amp;Cost'!$AK81&lt;&gt;"-"),SUM('Income&amp;Cost'!$AJ81,('Income&amp;Cost'!$AK81*$M$10)),"-")</f>
        <v>-</v>
      </c>
      <c r="AM81" s="70" t="str">
        <f>IF(AND('Income&amp;Cost'!$AI81&lt;&gt;"-",'Income&amp;Cost'!$AL81&lt;&gt;"-"),'Income&amp;Cost'!$AI81+'Income&amp;Cost'!$AL81,"-")</f>
        <v>-</v>
      </c>
      <c r="AN81" s="70" t="str">
        <f>IF(AND('Income&amp;Cost'!$AH81&lt;&gt;"-",'Income&amp;Cost'!$AM81&lt;&gt;"-"),'Income&amp;Cost'!$AH81-'Income&amp;Cost'!$AM81,"-")</f>
        <v>-</v>
      </c>
      <c r="AO81" s="80" t="str">
        <f>IF(AND('Income&amp;Cost'!$AH81&lt;&gt;"-",'Income&amp;Cost'!$AN81&lt;&gt;"-"),'Income&amp;Cost'!$AN81/'Income&amp;Cost'!$AH81,"-")</f>
        <v>-</v>
      </c>
      <c r="AP81" s="70" t="str">
        <f>IF(AND('Income&amp;Cost'!$AE81&lt;&gt;"-",'Income&amp;Cost'!$AM81&lt;&gt;"-"),('Income&amp;Cost'!$AE81/$M$9*(IF('Income&amp;Cost'!$K81&lt;&gt;"",'Income&amp;Cost'!$K81,1)))-'Income&amp;Cost'!$AM81,"-")</f>
        <v>-</v>
      </c>
      <c r="AQ81" s="80" t="str">
        <f>IF(AND('Income&amp;Cost'!$AP81&lt;&gt;"-",'Income&amp;Cost'!$AE81&lt;&gt;"-"),'Income&amp;Cost'!$AP81/('Income&amp;Cost'!$AE81/$M$9*(IF('Income&amp;Cost'!$K81&lt;&gt;"",'Income&amp;Cost'!$K81,1))),"-")</f>
        <v>-</v>
      </c>
      <c r="AR81" s="70" t="str">
        <f>IF(AND($L81&gt;0,$M81&gt;0,$N81&gt;0,$O81&gt;0),IFERROR(IF($K81&gt;1,VLOOKUP($T81,'FBE Fees'!$D:$M,9,0)/$M$9*$K81,VLOOKUP($T81,'FBE Fees'!$D:$M,9,0)/$M$9),"check data"),"-")</f>
        <v>-</v>
      </c>
      <c r="AS81" s="70" t="str">
        <f>IF(AND($L81&gt;0,$M81&gt;0,$N81&gt;0,$O81&gt;0),IFERROR(IF($K81&gt;1,VLOOKUP($T81,'FBE Fees'!$D:$M,10,0)/$M$9*$K81,VLOOKUP($T81,'FBE Fees'!$D:$M,10,0)/$M$9),"check data"),"-")</f>
        <v>-</v>
      </c>
    </row>
    <row r="82" ht="19.5" customHeight="1">
      <c r="A82" s="3"/>
      <c r="B82" s="3"/>
      <c r="C82" s="3"/>
      <c r="D82" s="9"/>
      <c r="E82" s="9"/>
      <c r="F82" s="69"/>
      <c r="G82" s="70"/>
      <c r="H82" s="70"/>
      <c r="I82" s="71"/>
      <c r="J82" s="72"/>
      <c r="K82" s="73"/>
      <c r="L82" s="74"/>
      <c r="M82" s="74"/>
      <c r="N82" s="74"/>
      <c r="O82" s="74"/>
      <c r="P82" s="74" t="str">
        <f t="array" ref="P82">IF(AND($L82&gt;0,$M82&gt;0,$N82&gt;0,$O82&gt;0),IFERROR(INDEX(Classes!$O$3:$O$37,MATCH(L82,Classes!$O$3:$O$37,-1)),"check data"),"-")</f>
        <v>-</v>
      </c>
      <c r="Q82" s="74" t="str">
        <f t="array" ref="Q82">IF(AND($L82&gt;0,$M82&gt;0,$N82&gt;0,$O82&gt;0),IFERROR(INDEX(Classes!$I$3:$I$9,MATCH((MAX($M82:$O82)),Classes!$I$3:$I$9,-1)),"check data"),"-")</f>
        <v>-</v>
      </c>
      <c r="R82" s="74" t="str">
        <f t="array" ref="R82">IF(AND($L82&gt;0,$M82&gt;0,$N82&gt;0,$O82&gt;0),IFERROR(INDEX(Classes!$K$3:$K$10,MATCH((MEDIAN($M82:$O82)),Classes!$K$3:$K$10,-1)),"check data"),"-")</f>
        <v>-</v>
      </c>
      <c r="S82" s="74" t="str">
        <f t="array" ref="S82">IF(AND($L82&gt;0,$M82&gt;0,$N82&gt;0,$O82&gt;0),IFERROR(INDEX(Classes!$M$3:$M$11,MATCH(MIN($M82:$O82),Classes!$M$3:$M$11,-1)),"check data"),"-")</f>
        <v>-</v>
      </c>
      <c r="T82" s="74" t="str">
        <f t="shared" si="1"/>
        <v>-</v>
      </c>
      <c r="U82" s="75" t="str">
        <f>IF('Income&amp;Cost'!$J82&lt;&gt;"",$G$8,"-")</f>
        <v>-</v>
      </c>
      <c r="V82" s="76" t="str">
        <f>IF('Income&amp;Cost'!$J82&lt;&gt;"",$G$9,"-")</f>
        <v>-</v>
      </c>
      <c r="W82" s="77" t="str">
        <f>IF('Income&amp;Cost'!$J82&lt;&gt;"",IFERROR(VLOOKUP('Income&amp;Cost'!$J82,GRID!$A:$M,5,0),"seek guidance"),"-")</f>
        <v>-</v>
      </c>
      <c r="X82" s="78" t="str">
        <f>IF('Income&amp;Cost'!$J82&lt;&gt;"",IFERROR(VLOOKUP('Income&amp;Cost'!$J82,GRID!$A:$M,9,0),"seek guidance"),"-")</f>
        <v>-</v>
      </c>
      <c r="Y82" s="73" t="str">
        <f t="shared" si="2"/>
        <v>-</v>
      </c>
      <c r="Z82" s="73" t="str">
        <f t="array" ref="Z82">IF(AND($L82&gt;0,$M82&gt;0,$N82&gt;0,$O82&gt;0),IFERROR(INDEX(Classes!$D$3:$D$11,MATCH('Income&amp;Cost'!$Y82,Classes!$D$3:$D$11,-1)),"check data"),"-")</f>
        <v>-</v>
      </c>
      <c r="AA82" s="78" t="str">
        <f>IF(AND($L82&gt;0,$M82&gt;0,$N82&gt;0,$O82&gt;0),IFERROR(VLOOKUP($Z82,Classes!$D:$E,2,0),"check data"),"-")</f>
        <v>-</v>
      </c>
      <c r="AB82" s="79" t="str">
        <f t="shared" si="3"/>
        <v>-</v>
      </c>
      <c r="AC82" s="80" t="str">
        <f>IF('Income&amp;Cost'!$J82&lt;&gt;"",IFERROR(IF(ISNUMBER(SEARCH("*",$F$11)),VLOOKUP('Income&amp;Cost'!$J82,GRID!$A:$M,13,0),VLOOKUP('Income&amp;Cost'!$J82,GRID!$A:$M,12,0)),"seek guidance"),"-")</f>
        <v>-</v>
      </c>
      <c r="AD82" s="70">
        <f>IF('Income&amp;Cost'!$H82&lt;&gt;"",('Income&amp;Cost'!$H82*IF('Income&amp;Cost'!$I82&lt;&gt;"",1+'Income&amp;Cost'!$I82,1.19))*$M$9,'Income&amp;Cost'!$G82*$M$9)</f>
        <v>0</v>
      </c>
      <c r="AE82" s="70">
        <f>'Income&amp;Cost'!$AD82/(IF('Income&amp;Cost'!$I82&lt;&gt;"",1+'Income&amp;Cost'!$I82,1.19))</f>
        <v>0</v>
      </c>
      <c r="AF82" s="70" t="str">
        <f>IF(AND('Income&amp;Cost'!$AC82&lt;&gt;"-",'Income&amp;Cost'!$AE82&lt;&gt;"-"),'Income&amp;Cost'!$AE82*'Income&amp;Cost'!$AC82,"-")</f>
        <v>-</v>
      </c>
      <c r="AG82" s="70">
        <f>'Income&amp;Cost'!$AD82*(IF('Income&amp;Cost'!$K82&lt;&gt;"",'Income&amp;Cost'!$K82,1))</f>
        <v>0</v>
      </c>
      <c r="AH82" s="70">
        <f>'Income&amp;Cost'!$AG82/$M$9</f>
        <v>0</v>
      </c>
      <c r="AI82" s="70" t="str">
        <f>IF('Income&amp;Cost'!$AF82&lt;&gt;"-",('Income&amp;Cost'!$AF82/$M$9)*(IF('Income&amp;Cost'!$K82&lt;&gt;"",'Income&amp;Cost'!$K82,1)),"-")</f>
        <v>-</v>
      </c>
      <c r="AJ82" s="9" t="str">
        <f>IFERROR((VLOOKUP('Income&amp;Cost'!$T82,'FBE Fees'!$D:$M,8,0)/$M$9)*(IF('Income&amp;Cost'!$K82&lt;&gt;"",'Income&amp;Cost'!$K82,1)),"-")</f>
        <v>-</v>
      </c>
      <c r="AK82" s="79" t="str">
        <f>IF('Income&amp;Cost'!$AB82&lt;&gt;"-",IFERROR(VLOOKUP($G$10,Storage!$E:$F,2,0),Storage!$F$4)/$M$9*'Income&amp;Cost'!$AB82,"-")</f>
        <v>-</v>
      </c>
      <c r="AL82" s="70" t="str">
        <f>IF(OR('Income&amp;Cost'!$AJ82&lt;&gt;"-",'Income&amp;Cost'!$AK82&lt;&gt;"-"),SUM('Income&amp;Cost'!$AJ82,('Income&amp;Cost'!$AK82*$M$10)),"-")</f>
        <v>-</v>
      </c>
      <c r="AM82" s="70" t="str">
        <f>IF(AND('Income&amp;Cost'!$AI82&lt;&gt;"-",'Income&amp;Cost'!$AL82&lt;&gt;"-"),'Income&amp;Cost'!$AI82+'Income&amp;Cost'!$AL82,"-")</f>
        <v>-</v>
      </c>
      <c r="AN82" s="70" t="str">
        <f>IF(AND('Income&amp;Cost'!$AH82&lt;&gt;"-",'Income&amp;Cost'!$AM82&lt;&gt;"-"),'Income&amp;Cost'!$AH82-'Income&amp;Cost'!$AM82,"-")</f>
        <v>-</v>
      </c>
      <c r="AO82" s="80" t="str">
        <f>IF(AND('Income&amp;Cost'!$AH82&lt;&gt;"-",'Income&amp;Cost'!$AN82&lt;&gt;"-"),'Income&amp;Cost'!$AN82/'Income&amp;Cost'!$AH82,"-")</f>
        <v>-</v>
      </c>
      <c r="AP82" s="70" t="str">
        <f>IF(AND('Income&amp;Cost'!$AE82&lt;&gt;"-",'Income&amp;Cost'!$AM82&lt;&gt;"-"),('Income&amp;Cost'!$AE82/$M$9*(IF('Income&amp;Cost'!$K82&lt;&gt;"",'Income&amp;Cost'!$K82,1)))-'Income&amp;Cost'!$AM82,"-")</f>
        <v>-</v>
      </c>
      <c r="AQ82" s="80" t="str">
        <f>IF(AND('Income&amp;Cost'!$AP82&lt;&gt;"-",'Income&amp;Cost'!$AE82&lt;&gt;"-"),'Income&amp;Cost'!$AP82/('Income&amp;Cost'!$AE82/$M$9*(IF('Income&amp;Cost'!$K82&lt;&gt;"",'Income&amp;Cost'!$K82,1))),"-")</f>
        <v>-</v>
      </c>
      <c r="AR82" s="70" t="str">
        <f>IF(AND($L82&gt;0,$M82&gt;0,$N82&gt;0,$O82&gt;0),IFERROR(IF($K82&gt;1,VLOOKUP($T82,'FBE Fees'!$D:$M,9,0)/$M$9*$K82,VLOOKUP($T82,'FBE Fees'!$D:$M,9,0)/$M$9),"check data"),"-")</f>
        <v>-</v>
      </c>
      <c r="AS82" s="70" t="str">
        <f>IF(AND($L82&gt;0,$M82&gt;0,$N82&gt;0,$O82&gt;0),IFERROR(IF($K82&gt;1,VLOOKUP($T82,'FBE Fees'!$D:$M,10,0)/$M$9*$K82,VLOOKUP($T82,'FBE Fees'!$D:$M,10,0)/$M$9),"check data"),"-")</f>
        <v>-</v>
      </c>
    </row>
    <row r="83" ht="19.5" customHeight="1">
      <c r="A83" s="3"/>
      <c r="B83" s="3"/>
      <c r="C83" s="3"/>
      <c r="D83" s="9"/>
      <c r="E83" s="9"/>
      <c r="F83" s="69"/>
      <c r="G83" s="70"/>
      <c r="H83" s="70"/>
      <c r="I83" s="71"/>
      <c r="J83" s="72"/>
      <c r="K83" s="73"/>
      <c r="L83" s="74"/>
      <c r="M83" s="74"/>
      <c r="N83" s="74"/>
      <c r="O83" s="74"/>
      <c r="P83" s="74" t="str">
        <f t="array" ref="P83">IF(AND($L83&gt;0,$M83&gt;0,$N83&gt;0,$O83&gt;0),IFERROR(INDEX(Classes!$O$3:$O$37,MATCH(L83,Classes!$O$3:$O$37,-1)),"check data"),"-")</f>
        <v>-</v>
      </c>
      <c r="Q83" s="74" t="str">
        <f t="array" ref="Q83">IF(AND($L83&gt;0,$M83&gt;0,$N83&gt;0,$O83&gt;0),IFERROR(INDEX(Classes!$I$3:$I$9,MATCH((MAX($M83:$O83)),Classes!$I$3:$I$9,-1)),"check data"),"-")</f>
        <v>-</v>
      </c>
      <c r="R83" s="74" t="str">
        <f t="array" ref="R83">IF(AND($L83&gt;0,$M83&gt;0,$N83&gt;0,$O83&gt;0),IFERROR(INDEX(Classes!$K$3:$K$10,MATCH((MEDIAN($M83:$O83)),Classes!$K$3:$K$10,-1)),"check data"),"-")</f>
        <v>-</v>
      </c>
      <c r="S83" s="74" t="str">
        <f t="array" ref="S83">IF(AND($L83&gt;0,$M83&gt;0,$N83&gt;0,$O83&gt;0),IFERROR(INDEX(Classes!$M$3:$M$11,MATCH(MIN($M83:$O83),Classes!$M$3:$M$11,-1)),"check data"),"-")</f>
        <v>-</v>
      </c>
      <c r="T83" s="74" t="str">
        <f t="shared" si="1"/>
        <v>-</v>
      </c>
      <c r="U83" s="75" t="str">
        <f>IF('Income&amp;Cost'!$J83&lt;&gt;"",$G$8,"-")</f>
        <v>-</v>
      </c>
      <c r="V83" s="76" t="str">
        <f>IF('Income&amp;Cost'!$J83&lt;&gt;"",$G$9,"-")</f>
        <v>-</v>
      </c>
      <c r="W83" s="77" t="str">
        <f>IF('Income&amp;Cost'!$J83&lt;&gt;"",IFERROR(VLOOKUP('Income&amp;Cost'!$J83,GRID!$A:$M,5,0),"seek guidance"),"-")</f>
        <v>-</v>
      </c>
      <c r="X83" s="78" t="str">
        <f>IF('Income&amp;Cost'!$J83&lt;&gt;"",IFERROR(VLOOKUP('Income&amp;Cost'!$J83,GRID!$A:$M,9,0),"seek guidance"),"-")</f>
        <v>-</v>
      </c>
      <c r="Y83" s="73" t="str">
        <f t="shared" si="2"/>
        <v>-</v>
      </c>
      <c r="Z83" s="73" t="str">
        <f t="array" ref="Z83">IF(AND($L83&gt;0,$M83&gt;0,$N83&gt;0,$O83&gt;0),IFERROR(INDEX(Classes!$D$3:$D$11,MATCH('Income&amp;Cost'!$Y83,Classes!$D$3:$D$11,-1)),"check data"),"-")</f>
        <v>-</v>
      </c>
      <c r="AA83" s="78" t="str">
        <f>IF(AND($L83&gt;0,$M83&gt;0,$N83&gt;0,$O83&gt;0),IFERROR(VLOOKUP($Z83,Classes!$D:$E,2,0),"check data"),"-")</f>
        <v>-</v>
      </c>
      <c r="AB83" s="79" t="str">
        <f t="shared" si="3"/>
        <v>-</v>
      </c>
      <c r="AC83" s="80" t="str">
        <f>IF('Income&amp;Cost'!$J83&lt;&gt;"",IFERROR(IF(ISNUMBER(SEARCH("*",$F$11)),VLOOKUP('Income&amp;Cost'!$J83,GRID!$A:$M,13,0),VLOOKUP('Income&amp;Cost'!$J83,GRID!$A:$M,12,0)),"seek guidance"),"-")</f>
        <v>-</v>
      </c>
      <c r="AD83" s="70">
        <f>IF('Income&amp;Cost'!$H83&lt;&gt;"",('Income&amp;Cost'!$H83*IF('Income&amp;Cost'!$I83&lt;&gt;"",1+'Income&amp;Cost'!$I83,1.19))*$M$9,'Income&amp;Cost'!$G83*$M$9)</f>
        <v>0</v>
      </c>
      <c r="AE83" s="70">
        <f>'Income&amp;Cost'!$AD83/(IF('Income&amp;Cost'!$I83&lt;&gt;"",1+'Income&amp;Cost'!$I83,1.19))</f>
        <v>0</v>
      </c>
      <c r="AF83" s="70" t="str">
        <f>IF(AND('Income&amp;Cost'!$AC83&lt;&gt;"-",'Income&amp;Cost'!$AE83&lt;&gt;"-"),'Income&amp;Cost'!$AE83*'Income&amp;Cost'!$AC83,"-")</f>
        <v>-</v>
      </c>
      <c r="AG83" s="70">
        <f>'Income&amp;Cost'!$AD83*(IF('Income&amp;Cost'!$K83&lt;&gt;"",'Income&amp;Cost'!$K83,1))</f>
        <v>0</v>
      </c>
      <c r="AH83" s="70">
        <f>'Income&amp;Cost'!$AG83/$M$9</f>
        <v>0</v>
      </c>
      <c r="AI83" s="70" t="str">
        <f>IF('Income&amp;Cost'!$AF83&lt;&gt;"-",('Income&amp;Cost'!$AF83/$M$9)*(IF('Income&amp;Cost'!$K83&lt;&gt;"",'Income&amp;Cost'!$K83,1)),"-")</f>
        <v>-</v>
      </c>
      <c r="AJ83" s="9" t="str">
        <f>IFERROR((VLOOKUP('Income&amp;Cost'!$T83,'FBE Fees'!$D:$M,8,0)/$M$9)*(IF('Income&amp;Cost'!$K83&lt;&gt;"",'Income&amp;Cost'!$K83,1)),"-")</f>
        <v>-</v>
      </c>
      <c r="AK83" s="79" t="str">
        <f>IF('Income&amp;Cost'!$AB83&lt;&gt;"-",IFERROR(VLOOKUP($G$10,Storage!$E:$F,2,0),Storage!$F$4)/$M$9*'Income&amp;Cost'!$AB83,"-")</f>
        <v>-</v>
      </c>
      <c r="AL83" s="70" t="str">
        <f>IF(OR('Income&amp;Cost'!$AJ83&lt;&gt;"-",'Income&amp;Cost'!$AK83&lt;&gt;"-"),SUM('Income&amp;Cost'!$AJ83,('Income&amp;Cost'!$AK83*$M$10)),"-")</f>
        <v>-</v>
      </c>
      <c r="AM83" s="70" t="str">
        <f>IF(AND('Income&amp;Cost'!$AI83&lt;&gt;"-",'Income&amp;Cost'!$AL83&lt;&gt;"-"),'Income&amp;Cost'!$AI83+'Income&amp;Cost'!$AL83,"-")</f>
        <v>-</v>
      </c>
      <c r="AN83" s="70" t="str">
        <f>IF(AND('Income&amp;Cost'!$AH83&lt;&gt;"-",'Income&amp;Cost'!$AM83&lt;&gt;"-"),'Income&amp;Cost'!$AH83-'Income&amp;Cost'!$AM83,"-")</f>
        <v>-</v>
      </c>
      <c r="AO83" s="80" t="str">
        <f>IF(AND('Income&amp;Cost'!$AH83&lt;&gt;"-",'Income&amp;Cost'!$AN83&lt;&gt;"-"),'Income&amp;Cost'!$AN83/'Income&amp;Cost'!$AH83,"-")</f>
        <v>-</v>
      </c>
      <c r="AP83" s="70" t="str">
        <f>IF(AND('Income&amp;Cost'!$AE83&lt;&gt;"-",'Income&amp;Cost'!$AM83&lt;&gt;"-"),('Income&amp;Cost'!$AE83/$M$9*(IF('Income&amp;Cost'!$K83&lt;&gt;"",'Income&amp;Cost'!$K83,1)))-'Income&amp;Cost'!$AM83,"-")</f>
        <v>-</v>
      </c>
      <c r="AQ83" s="80" t="str">
        <f>IF(AND('Income&amp;Cost'!$AP83&lt;&gt;"-",'Income&amp;Cost'!$AE83&lt;&gt;"-"),'Income&amp;Cost'!$AP83/('Income&amp;Cost'!$AE83/$M$9*(IF('Income&amp;Cost'!$K83&lt;&gt;"",'Income&amp;Cost'!$K83,1))),"-")</f>
        <v>-</v>
      </c>
      <c r="AR83" s="70" t="str">
        <f>IF(AND($L83&gt;0,$M83&gt;0,$N83&gt;0,$O83&gt;0),IFERROR(IF($K83&gt;1,VLOOKUP($T83,'FBE Fees'!$D:$M,9,0)/$M$9*$K83,VLOOKUP($T83,'FBE Fees'!$D:$M,9,0)/$M$9),"check data"),"-")</f>
        <v>-</v>
      </c>
      <c r="AS83" s="70" t="str">
        <f>IF(AND($L83&gt;0,$M83&gt;0,$N83&gt;0,$O83&gt;0),IFERROR(IF($K83&gt;1,VLOOKUP($T83,'FBE Fees'!$D:$M,10,0)/$M$9*$K83,VLOOKUP($T83,'FBE Fees'!$D:$M,10,0)/$M$9),"check data"),"-")</f>
        <v>-</v>
      </c>
    </row>
    <row r="84" ht="19.5" customHeight="1">
      <c r="A84" s="3"/>
      <c r="B84" s="3"/>
      <c r="C84" s="3"/>
      <c r="D84" s="9"/>
      <c r="E84" s="9"/>
      <c r="F84" s="69"/>
      <c r="G84" s="70"/>
      <c r="H84" s="70"/>
      <c r="I84" s="71"/>
      <c r="J84" s="72"/>
      <c r="K84" s="73"/>
      <c r="L84" s="74"/>
      <c r="M84" s="74"/>
      <c r="N84" s="74"/>
      <c r="O84" s="74"/>
      <c r="P84" s="74" t="str">
        <f t="array" ref="P84">IF(AND($L84&gt;0,$M84&gt;0,$N84&gt;0,$O84&gt;0),IFERROR(INDEX(Classes!$O$3:$O$37,MATCH(L84,Classes!$O$3:$O$37,-1)),"check data"),"-")</f>
        <v>-</v>
      </c>
      <c r="Q84" s="74" t="str">
        <f t="array" ref="Q84">IF(AND($L84&gt;0,$M84&gt;0,$N84&gt;0,$O84&gt;0),IFERROR(INDEX(Classes!$I$3:$I$9,MATCH((MAX($M84:$O84)),Classes!$I$3:$I$9,-1)),"check data"),"-")</f>
        <v>-</v>
      </c>
      <c r="R84" s="74" t="str">
        <f t="array" ref="R84">IF(AND($L84&gt;0,$M84&gt;0,$N84&gt;0,$O84&gt;0),IFERROR(INDEX(Classes!$K$3:$K$10,MATCH((MEDIAN($M84:$O84)),Classes!$K$3:$K$10,-1)),"check data"),"-")</f>
        <v>-</v>
      </c>
      <c r="S84" s="74" t="str">
        <f t="array" ref="S84">IF(AND($L84&gt;0,$M84&gt;0,$N84&gt;0,$O84&gt;0),IFERROR(INDEX(Classes!$M$3:$M$11,MATCH(MIN($M84:$O84),Classes!$M$3:$M$11,-1)),"check data"),"-")</f>
        <v>-</v>
      </c>
      <c r="T84" s="74" t="str">
        <f t="shared" si="1"/>
        <v>-</v>
      </c>
      <c r="U84" s="75" t="str">
        <f>IF('Income&amp;Cost'!$J84&lt;&gt;"",$G$8,"-")</f>
        <v>-</v>
      </c>
      <c r="V84" s="76" t="str">
        <f>IF('Income&amp;Cost'!$J84&lt;&gt;"",$G$9,"-")</f>
        <v>-</v>
      </c>
      <c r="W84" s="77" t="str">
        <f>IF('Income&amp;Cost'!$J84&lt;&gt;"",IFERROR(VLOOKUP('Income&amp;Cost'!$J84,GRID!$A:$M,5,0),"seek guidance"),"-")</f>
        <v>-</v>
      </c>
      <c r="X84" s="78" t="str">
        <f>IF('Income&amp;Cost'!$J84&lt;&gt;"",IFERROR(VLOOKUP('Income&amp;Cost'!$J84,GRID!$A:$M,9,0),"seek guidance"),"-")</f>
        <v>-</v>
      </c>
      <c r="Y84" s="73" t="str">
        <f t="shared" si="2"/>
        <v>-</v>
      </c>
      <c r="Z84" s="73" t="str">
        <f t="array" ref="Z84">IF(AND($L84&gt;0,$M84&gt;0,$N84&gt;0,$O84&gt;0),IFERROR(INDEX(Classes!$D$3:$D$11,MATCH('Income&amp;Cost'!$Y84,Classes!$D$3:$D$11,-1)),"check data"),"-")</f>
        <v>-</v>
      </c>
      <c r="AA84" s="78" t="str">
        <f>IF(AND($L84&gt;0,$M84&gt;0,$N84&gt;0,$O84&gt;0),IFERROR(VLOOKUP($Z84,Classes!$D:$E,2,0),"check data"),"-")</f>
        <v>-</v>
      </c>
      <c r="AB84" s="79" t="str">
        <f t="shared" si="3"/>
        <v>-</v>
      </c>
      <c r="AC84" s="80" t="str">
        <f>IF('Income&amp;Cost'!$J84&lt;&gt;"",IFERROR(IF(ISNUMBER(SEARCH("*",$F$11)),VLOOKUP('Income&amp;Cost'!$J84,GRID!$A:$M,13,0),VLOOKUP('Income&amp;Cost'!$J84,GRID!$A:$M,12,0)),"seek guidance"),"-")</f>
        <v>-</v>
      </c>
      <c r="AD84" s="70">
        <f>IF('Income&amp;Cost'!$H84&lt;&gt;"",('Income&amp;Cost'!$H84*IF('Income&amp;Cost'!$I84&lt;&gt;"",1+'Income&amp;Cost'!$I84,1.19))*$M$9,'Income&amp;Cost'!$G84*$M$9)</f>
        <v>0</v>
      </c>
      <c r="AE84" s="70">
        <f>'Income&amp;Cost'!$AD84/(IF('Income&amp;Cost'!$I84&lt;&gt;"",1+'Income&amp;Cost'!$I84,1.19))</f>
        <v>0</v>
      </c>
      <c r="AF84" s="70" t="str">
        <f>IF(AND('Income&amp;Cost'!$AC84&lt;&gt;"-",'Income&amp;Cost'!$AE84&lt;&gt;"-"),'Income&amp;Cost'!$AE84*'Income&amp;Cost'!$AC84,"-")</f>
        <v>-</v>
      </c>
      <c r="AG84" s="70">
        <f>'Income&amp;Cost'!$AD84*(IF('Income&amp;Cost'!$K84&lt;&gt;"",'Income&amp;Cost'!$K84,1))</f>
        <v>0</v>
      </c>
      <c r="AH84" s="70">
        <f>'Income&amp;Cost'!$AG84/$M$9</f>
        <v>0</v>
      </c>
      <c r="AI84" s="70" t="str">
        <f>IF('Income&amp;Cost'!$AF84&lt;&gt;"-",('Income&amp;Cost'!$AF84/$M$9)*(IF('Income&amp;Cost'!$K84&lt;&gt;"",'Income&amp;Cost'!$K84,1)),"-")</f>
        <v>-</v>
      </c>
      <c r="AJ84" s="9" t="str">
        <f>IFERROR((VLOOKUP('Income&amp;Cost'!$T84,'FBE Fees'!$D:$M,8,0)/$M$9)*(IF('Income&amp;Cost'!$K84&lt;&gt;"",'Income&amp;Cost'!$K84,1)),"-")</f>
        <v>-</v>
      </c>
      <c r="AK84" s="79" t="str">
        <f>IF('Income&amp;Cost'!$AB84&lt;&gt;"-",IFERROR(VLOOKUP($G$10,Storage!$E:$F,2,0),Storage!$F$4)/$M$9*'Income&amp;Cost'!$AB84,"-")</f>
        <v>-</v>
      </c>
      <c r="AL84" s="70" t="str">
        <f>IF(OR('Income&amp;Cost'!$AJ84&lt;&gt;"-",'Income&amp;Cost'!$AK84&lt;&gt;"-"),SUM('Income&amp;Cost'!$AJ84,('Income&amp;Cost'!$AK84*$M$10)),"-")</f>
        <v>-</v>
      </c>
      <c r="AM84" s="70" t="str">
        <f>IF(AND('Income&amp;Cost'!$AI84&lt;&gt;"-",'Income&amp;Cost'!$AL84&lt;&gt;"-"),'Income&amp;Cost'!$AI84+'Income&amp;Cost'!$AL84,"-")</f>
        <v>-</v>
      </c>
      <c r="AN84" s="70" t="str">
        <f>IF(AND('Income&amp;Cost'!$AH84&lt;&gt;"-",'Income&amp;Cost'!$AM84&lt;&gt;"-"),'Income&amp;Cost'!$AH84-'Income&amp;Cost'!$AM84,"-")</f>
        <v>-</v>
      </c>
      <c r="AO84" s="80" t="str">
        <f>IF(AND('Income&amp;Cost'!$AH84&lt;&gt;"-",'Income&amp;Cost'!$AN84&lt;&gt;"-"),'Income&amp;Cost'!$AN84/'Income&amp;Cost'!$AH84,"-")</f>
        <v>-</v>
      </c>
      <c r="AP84" s="70" t="str">
        <f>IF(AND('Income&amp;Cost'!$AE84&lt;&gt;"-",'Income&amp;Cost'!$AM84&lt;&gt;"-"),('Income&amp;Cost'!$AE84/$M$9*(IF('Income&amp;Cost'!$K84&lt;&gt;"",'Income&amp;Cost'!$K84,1)))-'Income&amp;Cost'!$AM84,"-")</f>
        <v>-</v>
      </c>
      <c r="AQ84" s="80" t="str">
        <f>IF(AND('Income&amp;Cost'!$AP84&lt;&gt;"-",'Income&amp;Cost'!$AE84&lt;&gt;"-"),'Income&amp;Cost'!$AP84/('Income&amp;Cost'!$AE84/$M$9*(IF('Income&amp;Cost'!$K84&lt;&gt;"",'Income&amp;Cost'!$K84,1))),"-")</f>
        <v>-</v>
      </c>
      <c r="AR84" s="70" t="str">
        <f>IF(AND($L84&gt;0,$M84&gt;0,$N84&gt;0,$O84&gt;0),IFERROR(IF($K84&gt;1,VLOOKUP($T84,'FBE Fees'!$D:$M,9,0)/$M$9*$K84,VLOOKUP($T84,'FBE Fees'!$D:$M,9,0)/$M$9),"check data"),"-")</f>
        <v>-</v>
      </c>
      <c r="AS84" s="70" t="str">
        <f>IF(AND($L84&gt;0,$M84&gt;0,$N84&gt;0,$O84&gt;0),IFERROR(IF($K84&gt;1,VLOOKUP($T84,'FBE Fees'!$D:$M,10,0)/$M$9*$K84,VLOOKUP($T84,'FBE Fees'!$D:$M,10,0)/$M$9),"check data"),"-")</f>
        <v>-</v>
      </c>
    </row>
    <row r="85" ht="19.5" customHeight="1">
      <c r="A85" s="3"/>
      <c r="B85" s="3"/>
      <c r="C85" s="3"/>
      <c r="D85" s="9"/>
      <c r="E85" s="9"/>
      <c r="F85" s="69"/>
      <c r="G85" s="70"/>
      <c r="H85" s="70"/>
      <c r="I85" s="71"/>
      <c r="J85" s="72"/>
      <c r="K85" s="73"/>
      <c r="L85" s="74"/>
      <c r="M85" s="74"/>
      <c r="N85" s="74"/>
      <c r="O85" s="74"/>
      <c r="P85" s="74" t="str">
        <f t="array" ref="P85">IF(AND($L85&gt;0,$M85&gt;0,$N85&gt;0,$O85&gt;0),IFERROR(INDEX(Classes!$O$3:$O$37,MATCH(L85,Classes!$O$3:$O$37,-1)),"check data"),"-")</f>
        <v>-</v>
      </c>
      <c r="Q85" s="74" t="str">
        <f t="array" ref="Q85">IF(AND($L85&gt;0,$M85&gt;0,$N85&gt;0,$O85&gt;0),IFERROR(INDEX(Classes!$I$3:$I$9,MATCH((MAX($M85:$O85)),Classes!$I$3:$I$9,-1)),"check data"),"-")</f>
        <v>-</v>
      </c>
      <c r="R85" s="74" t="str">
        <f t="array" ref="R85">IF(AND($L85&gt;0,$M85&gt;0,$N85&gt;0,$O85&gt;0),IFERROR(INDEX(Classes!$K$3:$K$10,MATCH((MEDIAN($M85:$O85)),Classes!$K$3:$K$10,-1)),"check data"),"-")</f>
        <v>-</v>
      </c>
      <c r="S85" s="74" t="str">
        <f t="array" ref="S85">IF(AND($L85&gt;0,$M85&gt;0,$N85&gt;0,$O85&gt;0),IFERROR(INDEX(Classes!$M$3:$M$11,MATCH(MIN($M85:$O85),Classes!$M$3:$M$11,-1)),"check data"),"-")</f>
        <v>-</v>
      </c>
      <c r="T85" s="74" t="str">
        <f t="shared" si="1"/>
        <v>-</v>
      </c>
      <c r="U85" s="75" t="str">
        <f>IF('Income&amp;Cost'!$J85&lt;&gt;"",$G$8,"-")</f>
        <v>-</v>
      </c>
      <c r="V85" s="76" t="str">
        <f>IF('Income&amp;Cost'!$J85&lt;&gt;"",$G$9,"-")</f>
        <v>-</v>
      </c>
      <c r="W85" s="77" t="str">
        <f>IF('Income&amp;Cost'!$J85&lt;&gt;"",IFERROR(VLOOKUP('Income&amp;Cost'!$J85,GRID!$A:$M,5,0),"seek guidance"),"-")</f>
        <v>-</v>
      </c>
      <c r="X85" s="78" t="str">
        <f>IF('Income&amp;Cost'!$J85&lt;&gt;"",IFERROR(VLOOKUP('Income&amp;Cost'!$J85,GRID!$A:$M,9,0),"seek guidance"),"-")</f>
        <v>-</v>
      </c>
      <c r="Y85" s="73" t="str">
        <f t="shared" si="2"/>
        <v>-</v>
      </c>
      <c r="Z85" s="73" t="str">
        <f t="array" ref="Z85">IF(AND($L85&gt;0,$M85&gt;0,$N85&gt;0,$O85&gt;0),IFERROR(INDEX(Classes!$D$3:$D$11,MATCH('Income&amp;Cost'!$Y85,Classes!$D$3:$D$11,-1)),"check data"),"-")</f>
        <v>-</v>
      </c>
      <c r="AA85" s="78" t="str">
        <f>IF(AND($L85&gt;0,$M85&gt;0,$N85&gt;0,$O85&gt;0),IFERROR(VLOOKUP($Z85,Classes!$D:$E,2,0),"check data"),"-")</f>
        <v>-</v>
      </c>
      <c r="AB85" s="79" t="str">
        <f t="shared" si="3"/>
        <v>-</v>
      </c>
      <c r="AC85" s="80" t="str">
        <f>IF('Income&amp;Cost'!$J85&lt;&gt;"",IFERROR(IF(ISNUMBER(SEARCH("*",$F$11)),VLOOKUP('Income&amp;Cost'!$J85,GRID!$A:$M,13,0),VLOOKUP('Income&amp;Cost'!$J85,GRID!$A:$M,12,0)),"seek guidance"),"-")</f>
        <v>-</v>
      </c>
      <c r="AD85" s="70">
        <f>IF('Income&amp;Cost'!$H85&lt;&gt;"",('Income&amp;Cost'!$H85*IF('Income&amp;Cost'!$I85&lt;&gt;"",1+'Income&amp;Cost'!$I85,1.19))*$M$9,'Income&amp;Cost'!$G85*$M$9)</f>
        <v>0</v>
      </c>
      <c r="AE85" s="70">
        <f>'Income&amp;Cost'!$AD85/(IF('Income&amp;Cost'!$I85&lt;&gt;"",1+'Income&amp;Cost'!$I85,1.19))</f>
        <v>0</v>
      </c>
      <c r="AF85" s="70" t="str">
        <f>IF(AND('Income&amp;Cost'!$AC85&lt;&gt;"-",'Income&amp;Cost'!$AE85&lt;&gt;"-"),'Income&amp;Cost'!$AE85*'Income&amp;Cost'!$AC85,"-")</f>
        <v>-</v>
      </c>
      <c r="AG85" s="70">
        <f>'Income&amp;Cost'!$AD85*(IF('Income&amp;Cost'!$K85&lt;&gt;"",'Income&amp;Cost'!$K85,1))</f>
        <v>0</v>
      </c>
      <c r="AH85" s="70">
        <f>'Income&amp;Cost'!$AG85/$M$9</f>
        <v>0</v>
      </c>
      <c r="AI85" s="70" t="str">
        <f>IF('Income&amp;Cost'!$AF85&lt;&gt;"-",('Income&amp;Cost'!$AF85/$M$9)*(IF('Income&amp;Cost'!$K85&lt;&gt;"",'Income&amp;Cost'!$K85,1)),"-")</f>
        <v>-</v>
      </c>
      <c r="AJ85" s="9" t="str">
        <f>IFERROR((VLOOKUP('Income&amp;Cost'!$T85,'FBE Fees'!$D:$M,8,0)/$M$9)*(IF('Income&amp;Cost'!$K85&lt;&gt;"",'Income&amp;Cost'!$K85,1)),"-")</f>
        <v>-</v>
      </c>
      <c r="AK85" s="79" t="str">
        <f>IF('Income&amp;Cost'!$AB85&lt;&gt;"-",IFERROR(VLOOKUP($G$10,Storage!$E:$F,2,0),Storage!$F$4)/$M$9*'Income&amp;Cost'!$AB85,"-")</f>
        <v>-</v>
      </c>
      <c r="AL85" s="70" t="str">
        <f>IF(OR('Income&amp;Cost'!$AJ85&lt;&gt;"-",'Income&amp;Cost'!$AK85&lt;&gt;"-"),SUM('Income&amp;Cost'!$AJ85,('Income&amp;Cost'!$AK85*$M$10)),"-")</f>
        <v>-</v>
      </c>
      <c r="AM85" s="70" t="str">
        <f>IF(AND('Income&amp;Cost'!$AI85&lt;&gt;"-",'Income&amp;Cost'!$AL85&lt;&gt;"-"),'Income&amp;Cost'!$AI85+'Income&amp;Cost'!$AL85,"-")</f>
        <v>-</v>
      </c>
      <c r="AN85" s="70" t="str">
        <f>IF(AND('Income&amp;Cost'!$AH85&lt;&gt;"-",'Income&amp;Cost'!$AM85&lt;&gt;"-"),'Income&amp;Cost'!$AH85-'Income&amp;Cost'!$AM85,"-")</f>
        <v>-</v>
      </c>
      <c r="AO85" s="80" t="str">
        <f>IF(AND('Income&amp;Cost'!$AH85&lt;&gt;"-",'Income&amp;Cost'!$AN85&lt;&gt;"-"),'Income&amp;Cost'!$AN85/'Income&amp;Cost'!$AH85,"-")</f>
        <v>-</v>
      </c>
      <c r="AP85" s="70" t="str">
        <f>IF(AND('Income&amp;Cost'!$AE85&lt;&gt;"-",'Income&amp;Cost'!$AM85&lt;&gt;"-"),('Income&amp;Cost'!$AE85/$M$9*(IF('Income&amp;Cost'!$K85&lt;&gt;"",'Income&amp;Cost'!$K85,1)))-'Income&amp;Cost'!$AM85,"-")</f>
        <v>-</v>
      </c>
      <c r="AQ85" s="80" t="str">
        <f>IF(AND('Income&amp;Cost'!$AP85&lt;&gt;"-",'Income&amp;Cost'!$AE85&lt;&gt;"-"),'Income&amp;Cost'!$AP85/('Income&amp;Cost'!$AE85/$M$9*(IF('Income&amp;Cost'!$K85&lt;&gt;"",'Income&amp;Cost'!$K85,1))),"-")</f>
        <v>-</v>
      </c>
      <c r="AR85" s="70" t="str">
        <f>IF(AND($L85&gt;0,$M85&gt;0,$N85&gt;0,$O85&gt;0),IFERROR(IF($K85&gt;1,VLOOKUP($T85,'FBE Fees'!$D:$M,9,0)/$M$9*$K85,VLOOKUP($T85,'FBE Fees'!$D:$M,9,0)/$M$9),"check data"),"-")</f>
        <v>-</v>
      </c>
      <c r="AS85" s="70" t="str">
        <f>IF(AND($L85&gt;0,$M85&gt;0,$N85&gt;0,$O85&gt;0),IFERROR(IF($K85&gt;1,VLOOKUP($T85,'FBE Fees'!$D:$M,10,0)/$M$9*$K85,VLOOKUP($T85,'FBE Fees'!$D:$M,10,0)/$M$9),"check data"),"-")</f>
        <v>-</v>
      </c>
    </row>
    <row r="86" ht="19.5" customHeight="1">
      <c r="A86" s="3"/>
      <c r="B86" s="3"/>
      <c r="C86" s="3"/>
      <c r="D86" s="9"/>
      <c r="E86" s="9"/>
      <c r="F86" s="69"/>
      <c r="G86" s="70"/>
      <c r="H86" s="70"/>
      <c r="I86" s="71"/>
      <c r="J86" s="72"/>
      <c r="K86" s="73"/>
      <c r="L86" s="74"/>
      <c r="M86" s="74"/>
      <c r="N86" s="74"/>
      <c r="O86" s="74"/>
      <c r="P86" s="74" t="str">
        <f t="array" ref="P86">IF(AND($L86&gt;0,$M86&gt;0,$N86&gt;0,$O86&gt;0),IFERROR(INDEX(Classes!$O$3:$O$37,MATCH(L86,Classes!$O$3:$O$37,-1)),"check data"),"-")</f>
        <v>-</v>
      </c>
      <c r="Q86" s="74" t="str">
        <f t="array" ref="Q86">IF(AND($L86&gt;0,$M86&gt;0,$N86&gt;0,$O86&gt;0),IFERROR(INDEX(Classes!$I$3:$I$9,MATCH((MAX($M86:$O86)),Classes!$I$3:$I$9,-1)),"check data"),"-")</f>
        <v>-</v>
      </c>
      <c r="R86" s="74" t="str">
        <f t="array" ref="R86">IF(AND($L86&gt;0,$M86&gt;0,$N86&gt;0,$O86&gt;0),IFERROR(INDEX(Classes!$K$3:$K$10,MATCH((MEDIAN($M86:$O86)),Classes!$K$3:$K$10,-1)),"check data"),"-")</f>
        <v>-</v>
      </c>
      <c r="S86" s="74" t="str">
        <f t="array" ref="S86">IF(AND($L86&gt;0,$M86&gt;0,$N86&gt;0,$O86&gt;0),IFERROR(INDEX(Classes!$M$3:$M$11,MATCH(MIN($M86:$O86),Classes!$M$3:$M$11,-1)),"check data"),"-")</f>
        <v>-</v>
      </c>
      <c r="T86" s="74" t="str">
        <f t="shared" si="1"/>
        <v>-</v>
      </c>
      <c r="U86" s="75" t="str">
        <f>IF('Income&amp;Cost'!$J86&lt;&gt;"",$G$8,"-")</f>
        <v>-</v>
      </c>
      <c r="V86" s="76" t="str">
        <f>IF('Income&amp;Cost'!$J86&lt;&gt;"",$G$9,"-")</f>
        <v>-</v>
      </c>
      <c r="W86" s="77" t="str">
        <f>IF('Income&amp;Cost'!$J86&lt;&gt;"",IFERROR(VLOOKUP('Income&amp;Cost'!$J86,GRID!$A:$M,5,0),"seek guidance"),"-")</f>
        <v>-</v>
      </c>
      <c r="X86" s="78" t="str">
        <f>IF('Income&amp;Cost'!$J86&lt;&gt;"",IFERROR(VLOOKUP('Income&amp;Cost'!$J86,GRID!$A:$M,9,0),"seek guidance"),"-")</f>
        <v>-</v>
      </c>
      <c r="Y86" s="73" t="str">
        <f t="shared" si="2"/>
        <v>-</v>
      </c>
      <c r="Z86" s="73" t="str">
        <f t="array" ref="Z86">IF(AND($L86&gt;0,$M86&gt;0,$N86&gt;0,$O86&gt;0),IFERROR(INDEX(Classes!$D$3:$D$11,MATCH('Income&amp;Cost'!$Y86,Classes!$D$3:$D$11,-1)),"check data"),"-")</f>
        <v>-</v>
      </c>
      <c r="AA86" s="78" t="str">
        <f>IF(AND($L86&gt;0,$M86&gt;0,$N86&gt;0,$O86&gt;0),IFERROR(VLOOKUP($Z86,Classes!$D:$E,2,0),"check data"),"-")</f>
        <v>-</v>
      </c>
      <c r="AB86" s="79" t="str">
        <f t="shared" si="3"/>
        <v>-</v>
      </c>
      <c r="AC86" s="80" t="str">
        <f>IF('Income&amp;Cost'!$J86&lt;&gt;"",IFERROR(IF(ISNUMBER(SEARCH("*",$F$11)),VLOOKUP('Income&amp;Cost'!$J86,GRID!$A:$M,13,0),VLOOKUP('Income&amp;Cost'!$J86,GRID!$A:$M,12,0)),"seek guidance"),"-")</f>
        <v>-</v>
      </c>
      <c r="AD86" s="70">
        <f>IF('Income&amp;Cost'!$H86&lt;&gt;"",('Income&amp;Cost'!$H86*IF('Income&amp;Cost'!$I86&lt;&gt;"",1+'Income&amp;Cost'!$I86,1.19))*$M$9,'Income&amp;Cost'!$G86*$M$9)</f>
        <v>0</v>
      </c>
      <c r="AE86" s="70">
        <f>'Income&amp;Cost'!$AD86/(IF('Income&amp;Cost'!$I86&lt;&gt;"",1+'Income&amp;Cost'!$I86,1.19))</f>
        <v>0</v>
      </c>
      <c r="AF86" s="70" t="str">
        <f>IF(AND('Income&amp;Cost'!$AC86&lt;&gt;"-",'Income&amp;Cost'!$AE86&lt;&gt;"-"),'Income&amp;Cost'!$AE86*'Income&amp;Cost'!$AC86,"-")</f>
        <v>-</v>
      </c>
      <c r="AG86" s="70">
        <f>'Income&amp;Cost'!$AD86*(IF('Income&amp;Cost'!$K86&lt;&gt;"",'Income&amp;Cost'!$K86,1))</f>
        <v>0</v>
      </c>
      <c r="AH86" s="70">
        <f>'Income&amp;Cost'!$AG86/$M$9</f>
        <v>0</v>
      </c>
      <c r="AI86" s="70" t="str">
        <f>IF('Income&amp;Cost'!$AF86&lt;&gt;"-",('Income&amp;Cost'!$AF86/$M$9)*(IF('Income&amp;Cost'!$K86&lt;&gt;"",'Income&amp;Cost'!$K86,1)),"-")</f>
        <v>-</v>
      </c>
      <c r="AJ86" s="9" t="str">
        <f>IFERROR((VLOOKUP('Income&amp;Cost'!$T86,'FBE Fees'!$D:$M,8,0)/$M$9)*(IF('Income&amp;Cost'!$K86&lt;&gt;"",'Income&amp;Cost'!$K86,1)),"-")</f>
        <v>-</v>
      </c>
      <c r="AK86" s="79" t="str">
        <f>IF('Income&amp;Cost'!$AB86&lt;&gt;"-",IFERROR(VLOOKUP($G$10,Storage!$E:$F,2,0),Storage!$F$4)/$M$9*'Income&amp;Cost'!$AB86,"-")</f>
        <v>-</v>
      </c>
      <c r="AL86" s="70" t="str">
        <f>IF(OR('Income&amp;Cost'!$AJ86&lt;&gt;"-",'Income&amp;Cost'!$AK86&lt;&gt;"-"),SUM('Income&amp;Cost'!$AJ86,('Income&amp;Cost'!$AK86*$M$10)),"-")</f>
        <v>-</v>
      </c>
      <c r="AM86" s="70" t="str">
        <f>IF(AND('Income&amp;Cost'!$AI86&lt;&gt;"-",'Income&amp;Cost'!$AL86&lt;&gt;"-"),'Income&amp;Cost'!$AI86+'Income&amp;Cost'!$AL86,"-")</f>
        <v>-</v>
      </c>
      <c r="AN86" s="70" t="str">
        <f>IF(AND('Income&amp;Cost'!$AH86&lt;&gt;"-",'Income&amp;Cost'!$AM86&lt;&gt;"-"),'Income&amp;Cost'!$AH86-'Income&amp;Cost'!$AM86,"-")</f>
        <v>-</v>
      </c>
      <c r="AO86" s="80" t="str">
        <f>IF(AND('Income&amp;Cost'!$AH86&lt;&gt;"-",'Income&amp;Cost'!$AN86&lt;&gt;"-"),'Income&amp;Cost'!$AN86/'Income&amp;Cost'!$AH86,"-")</f>
        <v>-</v>
      </c>
      <c r="AP86" s="70" t="str">
        <f>IF(AND('Income&amp;Cost'!$AE86&lt;&gt;"-",'Income&amp;Cost'!$AM86&lt;&gt;"-"),('Income&amp;Cost'!$AE86/$M$9*(IF('Income&amp;Cost'!$K86&lt;&gt;"",'Income&amp;Cost'!$K86,1)))-'Income&amp;Cost'!$AM86,"-")</f>
        <v>-</v>
      </c>
      <c r="AQ86" s="80" t="str">
        <f>IF(AND('Income&amp;Cost'!$AP86&lt;&gt;"-",'Income&amp;Cost'!$AE86&lt;&gt;"-"),'Income&amp;Cost'!$AP86/('Income&amp;Cost'!$AE86/$M$9*(IF('Income&amp;Cost'!$K86&lt;&gt;"",'Income&amp;Cost'!$K86,1))),"-")</f>
        <v>-</v>
      </c>
      <c r="AR86" s="70" t="str">
        <f>IF(AND($L86&gt;0,$M86&gt;0,$N86&gt;0,$O86&gt;0),IFERROR(IF($K86&gt;1,VLOOKUP($T86,'FBE Fees'!$D:$M,9,0)/$M$9*$K86,VLOOKUP($T86,'FBE Fees'!$D:$M,9,0)/$M$9),"check data"),"-")</f>
        <v>-</v>
      </c>
      <c r="AS86" s="70" t="str">
        <f>IF(AND($L86&gt;0,$M86&gt;0,$N86&gt;0,$O86&gt;0),IFERROR(IF($K86&gt;1,VLOOKUP($T86,'FBE Fees'!$D:$M,10,0)/$M$9*$K86,VLOOKUP($T86,'FBE Fees'!$D:$M,10,0)/$M$9),"check data"),"-")</f>
        <v>-</v>
      </c>
    </row>
    <row r="87" ht="19.5" customHeight="1">
      <c r="A87" s="3"/>
      <c r="B87" s="3"/>
      <c r="C87" s="3"/>
      <c r="D87" s="9"/>
      <c r="E87" s="9"/>
      <c r="F87" s="69"/>
      <c r="G87" s="70"/>
      <c r="H87" s="70"/>
      <c r="I87" s="71"/>
      <c r="J87" s="72"/>
      <c r="K87" s="73"/>
      <c r="L87" s="74"/>
      <c r="M87" s="74"/>
      <c r="N87" s="74"/>
      <c r="O87" s="74"/>
      <c r="P87" s="74" t="str">
        <f t="array" ref="P87">IF(AND($L87&gt;0,$M87&gt;0,$N87&gt;0,$O87&gt;0),IFERROR(INDEX(Classes!$O$3:$O$37,MATCH(L87,Classes!$O$3:$O$37,-1)),"check data"),"-")</f>
        <v>-</v>
      </c>
      <c r="Q87" s="74" t="str">
        <f t="array" ref="Q87">IF(AND($L87&gt;0,$M87&gt;0,$N87&gt;0,$O87&gt;0),IFERROR(INDEX(Classes!$I$3:$I$9,MATCH((MAX($M87:$O87)),Classes!$I$3:$I$9,-1)),"check data"),"-")</f>
        <v>-</v>
      </c>
      <c r="R87" s="74" t="str">
        <f t="array" ref="R87">IF(AND($L87&gt;0,$M87&gt;0,$N87&gt;0,$O87&gt;0),IFERROR(INDEX(Classes!$K$3:$K$10,MATCH((MEDIAN($M87:$O87)),Classes!$K$3:$K$10,-1)),"check data"),"-")</f>
        <v>-</v>
      </c>
      <c r="S87" s="74" t="str">
        <f t="array" ref="S87">IF(AND($L87&gt;0,$M87&gt;0,$N87&gt;0,$O87&gt;0),IFERROR(INDEX(Classes!$M$3:$M$11,MATCH(MIN($M87:$O87),Classes!$M$3:$M$11,-1)),"check data"),"-")</f>
        <v>-</v>
      </c>
      <c r="T87" s="74" t="str">
        <f t="shared" si="1"/>
        <v>-</v>
      </c>
      <c r="U87" s="75" t="str">
        <f>IF('Income&amp;Cost'!$J87&lt;&gt;"",$G$8,"-")</f>
        <v>-</v>
      </c>
      <c r="V87" s="76" t="str">
        <f>IF('Income&amp;Cost'!$J87&lt;&gt;"",$G$9,"-")</f>
        <v>-</v>
      </c>
      <c r="W87" s="77" t="str">
        <f>IF('Income&amp;Cost'!$J87&lt;&gt;"",IFERROR(VLOOKUP('Income&amp;Cost'!$J87,GRID!$A:$M,5,0),"seek guidance"),"-")</f>
        <v>-</v>
      </c>
      <c r="X87" s="78" t="str">
        <f>IF('Income&amp;Cost'!$J87&lt;&gt;"",IFERROR(VLOOKUP('Income&amp;Cost'!$J87,GRID!$A:$M,9,0),"seek guidance"),"-")</f>
        <v>-</v>
      </c>
      <c r="Y87" s="73" t="str">
        <f t="shared" si="2"/>
        <v>-</v>
      </c>
      <c r="Z87" s="73" t="str">
        <f t="array" ref="Z87">IF(AND($L87&gt;0,$M87&gt;0,$N87&gt;0,$O87&gt;0),IFERROR(INDEX(Classes!$D$3:$D$11,MATCH('Income&amp;Cost'!$Y87,Classes!$D$3:$D$11,-1)),"check data"),"-")</f>
        <v>-</v>
      </c>
      <c r="AA87" s="78" t="str">
        <f>IF(AND($L87&gt;0,$M87&gt;0,$N87&gt;0,$O87&gt;0),IFERROR(VLOOKUP($Z87,Classes!$D:$E,2,0),"check data"),"-")</f>
        <v>-</v>
      </c>
      <c r="AB87" s="79" t="str">
        <f t="shared" si="3"/>
        <v>-</v>
      </c>
      <c r="AC87" s="80" t="str">
        <f>IF('Income&amp;Cost'!$J87&lt;&gt;"",IFERROR(IF(ISNUMBER(SEARCH("*",$F$11)),VLOOKUP('Income&amp;Cost'!$J87,GRID!$A:$M,13,0),VLOOKUP('Income&amp;Cost'!$J87,GRID!$A:$M,12,0)),"seek guidance"),"-")</f>
        <v>-</v>
      </c>
      <c r="AD87" s="70">
        <f>IF('Income&amp;Cost'!$H87&lt;&gt;"",('Income&amp;Cost'!$H87*IF('Income&amp;Cost'!$I87&lt;&gt;"",1+'Income&amp;Cost'!$I87,1.19))*$M$9,'Income&amp;Cost'!$G87*$M$9)</f>
        <v>0</v>
      </c>
      <c r="AE87" s="70">
        <f>'Income&amp;Cost'!$AD87/(IF('Income&amp;Cost'!$I87&lt;&gt;"",1+'Income&amp;Cost'!$I87,1.19))</f>
        <v>0</v>
      </c>
      <c r="AF87" s="70" t="str">
        <f>IF(AND('Income&amp;Cost'!$AC87&lt;&gt;"-",'Income&amp;Cost'!$AE87&lt;&gt;"-"),'Income&amp;Cost'!$AE87*'Income&amp;Cost'!$AC87,"-")</f>
        <v>-</v>
      </c>
      <c r="AG87" s="70">
        <f>'Income&amp;Cost'!$AD87*(IF('Income&amp;Cost'!$K87&lt;&gt;"",'Income&amp;Cost'!$K87,1))</f>
        <v>0</v>
      </c>
      <c r="AH87" s="70">
        <f>'Income&amp;Cost'!$AG87/$M$9</f>
        <v>0</v>
      </c>
      <c r="AI87" s="70" t="str">
        <f>IF('Income&amp;Cost'!$AF87&lt;&gt;"-",('Income&amp;Cost'!$AF87/$M$9)*(IF('Income&amp;Cost'!$K87&lt;&gt;"",'Income&amp;Cost'!$K87,1)),"-")</f>
        <v>-</v>
      </c>
      <c r="AJ87" s="9" t="str">
        <f>IFERROR((VLOOKUP('Income&amp;Cost'!$T87,'FBE Fees'!$D:$M,8,0)/$M$9)*(IF('Income&amp;Cost'!$K87&lt;&gt;"",'Income&amp;Cost'!$K87,1)),"-")</f>
        <v>-</v>
      </c>
      <c r="AK87" s="79" t="str">
        <f>IF('Income&amp;Cost'!$AB87&lt;&gt;"-",IFERROR(VLOOKUP($G$10,Storage!$E:$F,2,0),Storage!$F$4)/$M$9*'Income&amp;Cost'!$AB87,"-")</f>
        <v>-</v>
      </c>
      <c r="AL87" s="70" t="str">
        <f>IF(OR('Income&amp;Cost'!$AJ87&lt;&gt;"-",'Income&amp;Cost'!$AK87&lt;&gt;"-"),SUM('Income&amp;Cost'!$AJ87,('Income&amp;Cost'!$AK87*$M$10)),"-")</f>
        <v>-</v>
      </c>
      <c r="AM87" s="70" t="str">
        <f>IF(AND('Income&amp;Cost'!$AI87&lt;&gt;"-",'Income&amp;Cost'!$AL87&lt;&gt;"-"),'Income&amp;Cost'!$AI87+'Income&amp;Cost'!$AL87,"-")</f>
        <v>-</v>
      </c>
      <c r="AN87" s="70" t="str">
        <f>IF(AND('Income&amp;Cost'!$AH87&lt;&gt;"-",'Income&amp;Cost'!$AM87&lt;&gt;"-"),'Income&amp;Cost'!$AH87-'Income&amp;Cost'!$AM87,"-")</f>
        <v>-</v>
      </c>
      <c r="AO87" s="80" t="str">
        <f>IF(AND('Income&amp;Cost'!$AH87&lt;&gt;"-",'Income&amp;Cost'!$AN87&lt;&gt;"-"),'Income&amp;Cost'!$AN87/'Income&amp;Cost'!$AH87,"-")</f>
        <v>-</v>
      </c>
      <c r="AP87" s="70" t="str">
        <f>IF(AND('Income&amp;Cost'!$AE87&lt;&gt;"-",'Income&amp;Cost'!$AM87&lt;&gt;"-"),('Income&amp;Cost'!$AE87/$M$9*(IF('Income&amp;Cost'!$K87&lt;&gt;"",'Income&amp;Cost'!$K87,1)))-'Income&amp;Cost'!$AM87,"-")</f>
        <v>-</v>
      </c>
      <c r="AQ87" s="80" t="str">
        <f>IF(AND('Income&amp;Cost'!$AP87&lt;&gt;"-",'Income&amp;Cost'!$AE87&lt;&gt;"-"),'Income&amp;Cost'!$AP87/('Income&amp;Cost'!$AE87/$M$9*(IF('Income&amp;Cost'!$K87&lt;&gt;"",'Income&amp;Cost'!$K87,1))),"-")</f>
        <v>-</v>
      </c>
      <c r="AR87" s="70" t="str">
        <f>IF(AND($L87&gt;0,$M87&gt;0,$N87&gt;0,$O87&gt;0),IFERROR(IF($K87&gt;1,VLOOKUP($T87,'FBE Fees'!$D:$M,9,0)/$M$9*$K87,VLOOKUP($T87,'FBE Fees'!$D:$M,9,0)/$M$9),"check data"),"-")</f>
        <v>-</v>
      </c>
      <c r="AS87" s="70" t="str">
        <f>IF(AND($L87&gt;0,$M87&gt;0,$N87&gt;0,$O87&gt;0),IFERROR(IF($K87&gt;1,VLOOKUP($T87,'FBE Fees'!$D:$M,10,0)/$M$9*$K87,VLOOKUP($T87,'FBE Fees'!$D:$M,10,0)/$M$9),"check data"),"-")</f>
        <v>-</v>
      </c>
    </row>
    <row r="88" ht="19.5" customHeight="1">
      <c r="A88" s="3"/>
      <c r="B88" s="3"/>
      <c r="C88" s="3"/>
      <c r="D88" s="9"/>
      <c r="E88" s="9"/>
      <c r="F88" s="69"/>
      <c r="G88" s="70"/>
      <c r="H88" s="70"/>
      <c r="I88" s="71"/>
      <c r="J88" s="72"/>
      <c r="K88" s="73"/>
      <c r="L88" s="74"/>
      <c r="M88" s="74"/>
      <c r="N88" s="74"/>
      <c r="O88" s="74"/>
      <c r="P88" s="74" t="str">
        <f t="array" ref="P88">IF(AND($L88&gt;0,$M88&gt;0,$N88&gt;0,$O88&gt;0),IFERROR(INDEX(Classes!$O$3:$O$37,MATCH(L88,Classes!$O$3:$O$37,-1)),"check data"),"-")</f>
        <v>-</v>
      </c>
      <c r="Q88" s="74" t="str">
        <f t="array" ref="Q88">IF(AND($L88&gt;0,$M88&gt;0,$N88&gt;0,$O88&gt;0),IFERROR(INDEX(Classes!$I$3:$I$9,MATCH((MAX($M88:$O88)),Classes!$I$3:$I$9,-1)),"check data"),"-")</f>
        <v>-</v>
      </c>
      <c r="R88" s="74" t="str">
        <f t="array" ref="R88">IF(AND($L88&gt;0,$M88&gt;0,$N88&gt;0,$O88&gt;0),IFERROR(INDEX(Classes!$K$3:$K$10,MATCH((MEDIAN($M88:$O88)),Classes!$K$3:$K$10,-1)),"check data"),"-")</f>
        <v>-</v>
      </c>
      <c r="S88" s="74" t="str">
        <f t="array" ref="S88">IF(AND($L88&gt;0,$M88&gt;0,$N88&gt;0,$O88&gt;0),IFERROR(INDEX(Classes!$M$3:$M$11,MATCH(MIN($M88:$O88),Classes!$M$3:$M$11,-1)),"check data"),"-")</f>
        <v>-</v>
      </c>
      <c r="T88" s="74" t="str">
        <f t="shared" si="1"/>
        <v>-</v>
      </c>
      <c r="U88" s="75" t="str">
        <f>IF('Income&amp;Cost'!$J88&lt;&gt;"",$G$8,"-")</f>
        <v>-</v>
      </c>
      <c r="V88" s="76" t="str">
        <f>IF('Income&amp;Cost'!$J88&lt;&gt;"",$G$9,"-")</f>
        <v>-</v>
      </c>
      <c r="W88" s="77" t="str">
        <f>IF('Income&amp;Cost'!$J88&lt;&gt;"",IFERROR(VLOOKUP('Income&amp;Cost'!$J88,GRID!$A:$M,5,0),"seek guidance"),"-")</f>
        <v>-</v>
      </c>
      <c r="X88" s="78" t="str">
        <f>IF('Income&amp;Cost'!$J88&lt;&gt;"",IFERROR(VLOOKUP('Income&amp;Cost'!$J88,GRID!$A:$M,9,0),"seek guidance"),"-")</f>
        <v>-</v>
      </c>
      <c r="Y88" s="73" t="str">
        <f t="shared" si="2"/>
        <v>-</v>
      </c>
      <c r="Z88" s="73" t="str">
        <f t="array" ref="Z88">IF(AND($L88&gt;0,$M88&gt;0,$N88&gt;0,$O88&gt;0),IFERROR(INDEX(Classes!$D$3:$D$11,MATCH('Income&amp;Cost'!$Y88,Classes!$D$3:$D$11,-1)),"check data"),"-")</f>
        <v>-</v>
      </c>
      <c r="AA88" s="78" t="str">
        <f>IF(AND($L88&gt;0,$M88&gt;0,$N88&gt;0,$O88&gt;0),IFERROR(VLOOKUP($Z88,Classes!$D:$E,2,0),"check data"),"-")</f>
        <v>-</v>
      </c>
      <c r="AB88" s="79" t="str">
        <f t="shared" si="3"/>
        <v>-</v>
      </c>
      <c r="AC88" s="80" t="str">
        <f>IF('Income&amp;Cost'!$J88&lt;&gt;"",IFERROR(IF(ISNUMBER(SEARCH("*",$F$11)),VLOOKUP('Income&amp;Cost'!$J88,GRID!$A:$M,13,0),VLOOKUP('Income&amp;Cost'!$J88,GRID!$A:$M,12,0)),"seek guidance"),"-")</f>
        <v>-</v>
      </c>
      <c r="AD88" s="70">
        <f>IF('Income&amp;Cost'!$H88&lt;&gt;"",('Income&amp;Cost'!$H88*IF('Income&amp;Cost'!$I88&lt;&gt;"",1+'Income&amp;Cost'!$I88,1.19))*$M$9,'Income&amp;Cost'!$G88*$M$9)</f>
        <v>0</v>
      </c>
      <c r="AE88" s="70">
        <f>'Income&amp;Cost'!$AD88/(IF('Income&amp;Cost'!$I88&lt;&gt;"",1+'Income&amp;Cost'!$I88,1.19))</f>
        <v>0</v>
      </c>
      <c r="AF88" s="70" t="str">
        <f>IF(AND('Income&amp;Cost'!$AC88&lt;&gt;"-",'Income&amp;Cost'!$AE88&lt;&gt;"-"),'Income&amp;Cost'!$AE88*'Income&amp;Cost'!$AC88,"-")</f>
        <v>-</v>
      </c>
      <c r="AG88" s="70">
        <f>'Income&amp;Cost'!$AD88*(IF('Income&amp;Cost'!$K88&lt;&gt;"",'Income&amp;Cost'!$K88,1))</f>
        <v>0</v>
      </c>
      <c r="AH88" s="70">
        <f>'Income&amp;Cost'!$AG88/$M$9</f>
        <v>0</v>
      </c>
      <c r="AI88" s="70" t="str">
        <f>IF('Income&amp;Cost'!$AF88&lt;&gt;"-",('Income&amp;Cost'!$AF88/$M$9)*(IF('Income&amp;Cost'!$K88&lt;&gt;"",'Income&amp;Cost'!$K88,1)),"-")</f>
        <v>-</v>
      </c>
      <c r="AJ88" s="9" t="str">
        <f>IFERROR((VLOOKUP('Income&amp;Cost'!$T88,'FBE Fees'!$D:$M,8,0)/$M$9)*(IF('Income&amp;Cost'!$K88&lt;&gt;"",'Income&amp;Cost'!$K88,1)),"-")</f>
        <v>-</v>
      </c>
      <c r="AK88" s="79" t="str">
        <f>IF('Income&amp;Cost'!$AB88&lt;&gt;"-",IFERROR(VLOOKUP($G$10,Storage!$E:$F,2,0),Storage!$F$4)/$M$9*'Income&amp;Cost'!$AB88,"-")</f>
        <v>-</v>
      </c>
      <c r="AL88" s="70" t="str">
        <f>IF(OR('Income&amp;Cost'!$AJ88&lt;&gt;"-",'Income&amp;Cost'!$AK88&lt;&gt;"-"),SUM('Income&amp;Cost'!$AJ88,('Income&amp;Cost'!$AK88*$M$10)),"-")</f>
        <v>-</v>
      </c>
      <c r="AM88" s="70" t="str">
        <f>IF(AND('Income&amp;Cost'!$AI88&lt;&gt;"-",'Income&amp;Cost'!$AL88&lt;&gt;"-"),'Income&amp;Cost'!$AI88+'Income&amp;Cost'!$AL88,"-")</f>
        <v>-</v>
      </c>
      <c r="AN88" s="70" t="str">
        <f>IF(AND('Income&amp;Cost'!$AH88&lt;&gt;"-",'Income&amp;Cost'!$AM88&lt;&gt;"-"),'Income&amp;Cost'!$AH88-'Income&amp;Cost'!$AM88,"-")</f>
        <v>-</v>
      </c>
      <c r="AO88" s="80" t="str">
        <f>IF(AND('Income&amp;Cost'!$AH88&lt;&gt;"-",'Income&amp;Cost'!$AN88&lt;&gt;"-"),'Income&amp;Cost'!$AN88/'Income&amp;Cost'!$AH88,"-")</f>
        <v>-</v>
      </c>
      <c r="AP88" s="70" t="str">
        <f>IF(AND('Income&amp;Cost'!$AE88&lt;&gt;"-",'Income&amp;Cost'!$AM88&lt;&gt;"-"),('Income&amp;Cost'!$AE88/$M$9*(IF('Income&amp;Cost'!$K88&lt;&gt;"",'Income&amp;Cost'!$K88,1)))-'Income&amp;Cost'!$AM88,"-")</f>
        <v>-</v>
      </c>
      <c r="AQ88" s="80" t="str">
        <f>IF(AND('Income&amp;Cost'!$AP88&lt;&gt;"-",'Income&amp;Cost'!$AE88&lt;&gt;"-"),'Income&amp;Cost'!$AP88/('Income&amp;Cost'!$AE88/$M$9*(IF('Income&amp;Cost'!$K88&lt;&gt;"",'Income&amp;Cost'!$K88,1))),"-")</f>
        <v>-</v>
      </c>
      <c r="AR88" s="70" t="str">
        <f>IF(AND($L88&gt;0,$M88&gt;0,$N88&gt;0,$O88&gt;0),IFERROR(IF($K88&gt;1,VLOOKUP($T88,'FBE Fees'!$D:$M,9,0)/$M$9*$K88,VLOOKUP($T88,'FBE Fees'!$D:$M,9,0)/$M$9),"check data"),"-")</f>
        <v>-</v>
      </c>
      <c r="AS88" s="70" t="str">
        <f>IF(AND($L88&gt;0,$M88&gt;0,$N88&gt;0,$O88&gt;0),IFERROR(IF($K88&gt;1,VLOOKUP($T88,'FBE Fees'!$D:$M,10,0)/$M$9*$K88,VLOOKUP($T88,'FBE Fees'!$D:$M,10,0)/$M$9),"check data"),"-")</f>
        <v>-</v>
      </c>
    </row>
    <row r="89" ht="19.5" customHeight="1">
      <c r="A89" s="3"/>
      <c r="B89" s="3"/>
      <c r="C89" s="3"/>
      <c r="D89" s="9"/>
      <c r="E89" s="9"/>
      <c r="F89" s="69"/>
      <c r="G89" s="70"/>
      <c r="H89" s="70"/>
      <c r="I89" s="71"/>
      <c r="J89" s="72"/>
      <c r="K89" s="73"/>
      <c r="L89" s="74"/>
      <c r="M89" s="74"/>
      <c r="N89" s="74"/>
      <c r="O89" s="74"/>
      <c r="P89" s="74" t="str">
        <f t="array" ref="P89">IF(AND($L89&gt;0,$M89&gt;0,$N89&gt;0,$O89&gt;0),IFERROR(INDEX(Classes!$O$3:$O$37,MATCH(L89,Classes!$O$3:$O$37,-1)),"check data"),"-")</f>
        <v>-</v>
      </c>
      <c r="Q89" s="74" t="str">
        <f t="array" ref="Q89">IF(AND($L89&gt;0,$M89&gt;0,$N89&gt;0,$O89&gt;0),IFERROR(INDEX(Classes!$I$3:$I$9,MATCH((MAX($M89:$O89)),Classes!$I$3:$I$9,-1)),"check data"),"-")</f>
        <v>-</v>
      </c>
      <c r="R89" s="74" t="str">
        <f t="array" ref="R89">IF(AND($L89&gt;0,$M89&gt;0,$N89&gt;0,$O89&gt;0),IFERROR(INDEX(Classes!$K$3:$K$10,MATCH((MEDIAN($M89:$O89)),Classes!$K$3:$K$10,-1)),"check data"),"-")</f>
        <v>-</v>
      </c>
      <c r="S89" s="74" t="str">
        <f t="array" ref="S89">IF(AND($L89&gt;0,$M89&gt;0,$N89&gt;0,$O89&gt;0),IFERROR(INDEX(Classes!$M$3:$M$11,MATCH(MIN($M89:$O89),Classes!$M$3:$M$11,-1)),"check data"),"-")</f>
        <v>-</v>
      </c>
      <c r="T89" s="74" t="str">
        <f t="shared" si="1"/>
        <v>-</v>
      </c>
      <c r="U89" s="75" t="str">
        <f>IF('Income&amp;Cost'!$J89&lt;&gt;"",$G$8,"-")</f>
        <v>-</v>
      </c>
      <c r="V89" s="76" t="str">
        <f>IF('Income&amp;Cost'!$J89&lt;&gt;"",$G$9,"-")</f>
        <v>-</v>
      </c>
      <c r="W89" s="77" t="str">
        <f>IF('Income&amp;Cost'!$J89&lt;&gt;"",IFERROR(VLOOKUP('Income&amp;Cost'!$J89,GRID!$A:$M,5,0),"seek guidance"),"-")</f>
        <v>-</v>
      </c>
      <c r="X89" s="78" t="str">
        <f>IF('Income&amp;Cost'!$J89&lt;&gt;"",IFERROR(VLOOKUP('Income&amp;Cost'!$J89,GRID!$A:$M,9,0),"seek guidance"),"-")</f>
        <v>-</v>
      </c>
      <c r="Y89" s="73" t="str">
        <f t="shared" si="2"/>
        <v>-</v>
      </c>
      <c r="Z89" s="73" t="str">
        <f t="array" ref="Z89">IF(AND($L89&gt;0,$M89&gt;0,$N89&gt;0,$O89&gt;0),IFERROR(INDEX(Classes!$D$3:$D$11,MATCH('Income&amp;Cost'!$Y89,Classes!$D$3:$D$11,-1)),"check data"),"-")</f>
        <v>-</v>
      </c>
      <c r="AA89" s="78" t="str">
        <f>IF(AND($L89&gt;0,$M89&gt;0,$N89&gt;0,$O89&gt;0),IFERROR(VLOOKUP($Z89,Classes!$D:$E,2,0),"check data"),"-")</f>
        <v>-</v>
      </c>
      <c r="AB89" s="79" t="str">
        <f t="shared" si="3"/>
        <v>-</v>
      </c>
      <c r="AC89" s="80" t="str">
        <f>IF('Income&amp;Cost'!$J89&lt;&gt;"",IFERROR(IF(ISNUMBER(SEARCH("*",$F$11)),VLOOKUP('Income&amp;Cost'!$J89,GRID!$A:$M,13,0),VLOOKUP('Income&amp;Cost'!$J89,GRID!$A:$M,12,0)),"seek guidance"),"-")</f>
        <v>-</v>
      </c>
      <c r="AD89" s="70">
        <f>IF('Income&amp;Cost'!$H89&lt;&gt;"",('Income&amp;Cost'!$H89*IF('Income&amp;Cost'!$I89&lt;&gt;"",1+'Income&amp;Cost'!$I89,1.19))*$M$9,'Income&amp;Cost'!$G89*$M$9)</f>
        <v>0</v>
      </c>
      <c r="AE89" s="70">
        <f>'Income&amp;Cost'!$AD89/(IF('Income&amp;Cost'!$I89&lt;&gt;"",1+'Income&amp;Cost'!$I89,1.19))</f>
        <v>0</v>
      </c>
      <c r="AF89" s="70" t="str">
        <f>IF(AND('Income&amp;Cost'!$AC89&lt;&gt;"-",'Income&amp;Cost'!$AE89&lt;&gt;"-"),'Income&amp;Cost'!$AE89*'Income&amp;Cost'!$AC89,"-")</f>
        <v>-</v>
      </c>
      <c r="AG89" s="70">
        <f>'Income&amp;Cost'!$AD89*(IF('Income&amp;Cost'!$K89&lt;&gt;"",'Income&amp;Cost'!$K89,1))</f>
        <v>0</v>
      </c>
      <c r="AH89" s="70">
        <f>'Income&amp;Cost'!$AG89/$M$9</f>
        <v>0</v>
      </c>
      <c r="AI89" s="70" t="str">
        <f>IF('Income&amp;Cost'!$AF89&lt;&gt;"-",('Income&amp;Cost'!$AF89/$M$9)*(IF('Income&amp;Cost'!$K89&lt;&gt;"",'Income&amp;Cost'!$K89,1)),"-")</f>
        <v>-</v>
      </c>
      <c r="AJ89" s="9" t="str">
        <f>IFERROR((VLOOKUP('Income&amp;Cost'!$T89,'FBE Fees'!$D:$M,8,0)/$M$9)*(IF('Income&amp;Cost'!$K89&lt;&gt;"",'Income&amp;Cost'!$K89,1)),"-")</f>
        <v>-</v>
      </c>
      <c r="AK89" s="79" t="str">
        <f>IF('Income&amp;Cost'!$AB89&lt;&gt;"-",IFERROR(VLOOKUP($G$10,Storage!$E:$F,2,0),Storage!$F$4)/$M$9*'Income&amp;Cost'!$AB89,"-")</f>
        <v>-</v>
      </c>
      <c r="AL89" s="70" t="str">
        <f>IF(OR('Income&amp;Cost'!$AJ89&lt;&gt;"-",'Income&amp;Cost'!$AK89&lt;&gt;"-"),SUM('Income&amp;Cost'!$AJ89,('Income&amp;Cost'!$AK89*$M$10)),"-")</f>
        <v>-</v>
      </c>
      <c r="AM89" s="70" t="str">
        <f>IF(AND('Income&amp;Cost'!$AI89&lt;&gt;"-",'Income&amp;Cost'!$AL89&lt;&gt;"-"),'Income&amp;Cost'!$AI89+'Income&amp;Cost'!$AL89,"-")</f>
        <v>-</v>
      </c>
      <c r="AN89" s="70" t="str">
        <f>IF(AND('Income&amp;Cost'!$AH89&lt;&gt;"-",'Income&amp;Cost'!$AM89&lt;&gt;"-"),'Income&amp;Cost'!$AH89-'Income&amp;Cost'!$AM89,"-")</f>
        <v>-</v>
      </c>
      <c r="AO89" s="80" t="str">
        <f>IF(AND('Income&amp;Cost'!$AH89&lt;&gt;"-",'Income&amp;Cost'!$AN89&lt;&gt;"-"),'Income&amp;Cost'!$AN89/'Income&amp;Cost'!$AH89,"-")</f>
        <v>-</v>
      </c>
      <c r="AP89" s="70" t="str">
        <f>IF(AND('Income&amp;Cost'!$AE89&lt;&gt;"-",'Income&amp;Cost'!$AM89&lt;&gt;"-"),('Income&amp;Cost'!$AE89/$M$9*(IF('Income&amp;Cost'!$K89&lt;&gt;"",'Income&amp;Cost'!$K89,1)))-'Income&amp;Cost'!$AM89,"-")</f>
        <v>-</v>
      </c>
      <c r="AQ89" s="80" t="str">
        <f>IF(AND('Income&amp;Cost'!$AP89&lt;&gt;"-",'Income&amp;Cost'!$AE89&lt;&gt;"-"),'Income&amp;Cost'!$AP89/('Income&amp;Cost'!$AE89/$M$9*(IF('Income&amp;Cost'!$K89&lt;&gt;"",'Income&amp;Cost'!$K89,1))),"-")</f>
        <v>-</v>
      </c>
      <c r="AR89" s="70" t="str">
        <f>IF(AND($L89&gt;0,$M89&gt;0,$N89&gt;0,$O89&gt;0),IFERROR(IF($K89&gt;1,VLOOKUP($T89,'FBE Fees'!$D:$M,9,0)/$M$9*$K89,VLOOKUP($T89,'FBE Fees'!$D:$M,9,0)/$M$9),"check data"),"-")</f>
        <v>-</v>
      </c>
      <c r="AS89" s="70" t="str">
        <f>IF(AND($L89&gt;0,$M89&gt;0,$N89&gt;0,$O89&gt;0),IFERROR(IF($K89&gt;1,VLOOKUP($T89,'FBE Fees'!$D:$M,10,0)/$M$9*$K89,VLOOKUP($T89,'FBE Fees'!$D:$M,10,0)/$M$9),"check data"),"-")</f>
        <v>-</v>
      </c>
    </row>
    <row r="90" ht="19.5" customHeight="1">
      <c r="A90" s="3"/>
      <c r="B90" s="3"/>
      <c r="C90" s="3"/>
      <c r="D90" s="9"/>
      <c r="E90" s="9"/>
      <c r="F90" s="69"/>
      <c r="G90" s="70"/>
      <c r="H90" s="70"/>
      <c r="I90" s="71"/>
      <c r="J90" s="72"/>
      <c r="K90" s="73"/>
      <c r="L90" s="74"/>
      <c r="M90" s="74"/>
      <c r="N90" s="74"/>
      <c r="O90" s="74"/>
      <c r="P90" s="74" t="str">
        <f t="array" ref="P90">IF(AND($L90&gt;0,$M90&gt;0,$N90&gt;0,$O90&gt;0),IFERROR(INDEX(Classes!$O$3:$O$37,MATCH(L90,Classes!$O$3:$O$37,-1)),"check data"),"-")</f>
        <v>-</v>
      </c>
      <c r="Q90" s="74" t="str">
        <f t="array" ref="Q90">IF(AND($L90&gt;0,$M90&gt;0,$N90&gt;0,$O90&gt;0),IFERROR(INDEX(Classes!$I$3:$I$9,MATCH((MAX($M90:$O90)),Classes!$I$3:$I$9,-1)),"check data"),"-")</f>
        <v>-</v>
      </c>
      <c r="R90" s="74" t="str">
        <f t="array" ref="R90">IF(AND($L90&gt;0,$M90&gt;0,$N90&gt;0,$O90&gt;0),IFERROR(INDEX(Classes!$K$3:$K$10,MATCH((MEDIAN($M90:$O90)),Classes!$K$3:$K$10,-1)),"check data"),"-")</f>
        <v>-</v>
      </c>
      <c r="S90" s="74" t="str">
        <f t="array" ref="S90">IF(AND($L90&gt;0,$M90&gt;0,$N90&gt;0,$O90&gt;0),IFERROR(INDEX(Classes!$M$3:$M$11,MATCH(MIN($M90:$O90),Classes!$M$3:$M$11,-1)),"check data"),"-")</f>
        <v>-</v>
      </c>
      <c r="T90" s="74" t="str">
        <f t="shared" si="1"/>
        <v>-</v>
      </c>
      <c r="U90" s="75" t="str">
        <f>IF('Income&amp;Cost'!$J90&lt;&gt;"",$G$8,"-")</f>
        <v>-</v>
      </c>
      <c r="V90" s="76" t="str">
        <f>IF('Income&amp;Cost'!$J90&lt;&gt;"",$G$9,"-")</f>
        <v>-</v>
      </c>
      <c r="W90" s="77" t="str">
        <f>IF('Income&amp;Cost'!$J90&lt;&gt;"",IFERROR(VLOOKUP('Income&amp;Cost'!$J90,GRID!$A:$M,5,0),"seek guidance"),"-")</f>
        <v>-</v>
      </c>
      <c r="X90" s="78" t="str">
        <f>IF('Income&amp;Cost'!$J90&lt;&gt;"",IFERROR(VLOOKUP('Income&amp;Cost'!$J90,GRID!$A:$M,9,0),"seek guidance"),"-")</f>
        <v>-</v>
      </c>
      <c r="Y90" s="73" t="str">
        <f t="shared" si="2"/>
        <v>-</v>
      </c>
      <c r="Z90" s="73" t="str">
        <f t="array" ref="Z90">IF(AND($L90&gt;0,$M90&gt;0,$N90&gt;0,$O90&gt;0),IFERROR(INDEX(Classes!$D$3:$D$11,MATCH('Income&amp;Cost'!$Y90,Classes!$D$3:$D$11,-1)),"check data"),"-")</f>
        <v>-</v>
      </c>
      <c r="AA90" s="78" t="str">
        <f>IF(AND($L90&gt;0,$M90&gt;0,$N90&gt;0,$O90&gt;0),IFERROR(VLOOKUP($Z90,Classes!$D:$E,2,0),"check data"),"-")</f>
        <v>-</v>
      </c>
      <c r="AB90" s="79" t="str">
        <f t="shared" si="3"/>
        <v>-</v>
      </c>
      <c r="AC90" s="80" t="str">
        <f>IF('Income&amp;Cost'!$J90&lt;&gt;"",IFERROR(IF(ISNUMBER(SEARCH("*",$F$11)),VLOOKUP('Income&amp;Cost'!$J90,GRID!$A:$M,13,0),VLOOKUP('Income&amp;Cost'!$J90,GRID!$A:$M,12,0)),"seek guidance"),"-")</f>
        <v>-</v>
      </c>
      <c r="AD90" s="70">
        <f>IF('Income&amp;Cost'!$H90&lt;&gt;"",('Income&amp;Cost'!$H90*IF('Income&amp;Cost'!$I90&lt;&gt;"",1+'Income&amp;Cost'!$I90,1.19))*$M$9,'Income&amp;Cost'!$G90*$M$9)</f>
        <v>0</v>
      </c>
      <c r="AE90" s="70">
        <f>'Income&amp;Cost'!$AD90/(IF('Income&amp;Cost'!$I90&lt;&gt;"",1+'Income&amp;Cost'!$I90,1.19))</f>
        <v>0</v>
      </c>
      <c r="AF90" s="70" t="str">
        <f>IF(AND('Income&amp;Cost'!$AC90&lt;&gt;"-",'Income&amp;Cost'!$AE90&lt;&gt;"-"),'Income&amp;Cost'!$AE90*'Income&amp;Cost'!$AC90,"-")</f>
        <v>-</v>
      </c>
      <c r="AG90" s="70">
        <f>'Income&amp;Cost'!$AD90*(IF('Income&amp;Cost'!$K90&lt;&gt;"",'Income&amp;Cost'!$K90,1))</f>
        <v>0</v>
      </c>
      <c r="AH90" s="70">
        <f>'Income&amp;Cost'!$AG90/$M$9</f>
        <v>0</v>
      </c>
      <c r="AI90" s="70" t="str">
        <f>IF('Income&amp;Cost'!$AF90&lt;&gt;"-",('Income&amp;Cost'!$AF90/$M$9)*(IF('Income&amp;Cost'!$K90&lt;&gt;"",'Income&amp;Cost'!$K90,1)),"-")</f>
        <v>-</v>
      </c>
      <c r="AJ90" s="9" t="str">
        <f>IFERROR((VLOOKUP('Income&amp;Cost'!$T90,'FBE Fees'!$D:$M,8,0)/$M$9)*(IF('Income&amp;Cost'!$K90&lt;&gt;"",'Income&amp;Cost'!$K90,1)),"-")</f>
        <v>-</v>
      </c>
      <c r="AK90" s="79" t="str">
        <f>IF('Income&amp;Cost'!$AB90&lt;&gt;"-",IFERROR(VLOOKUP($G$10,Storage!$E:$F,2,0),Storage!$F$4)/$M$9*'Income&amp;Cost'!$AB90,"-")</f>
        <v>-</v>
      </c>
      <c r="AL90" s="70" t="str">
        <f>IF(OR('Income&amp;Cost'!$AJ90&lt;&gt;"-",'Income&amp;Cost'!$AK90&lt;&gt;"-"),SUM('Income&amp;Cost'!$AJ90,('Income&amp;Cost'!$AK90*$M$10)),"-")</f>
        <v>-</v>
      </c>
      <c r="AM90" s="70" t="str">
        <f>IF(AND('Income&amp;Cost'!$AI90&lt;&gt;"-",'Income&amp;Cost'!$AL90&lt;&gt;"-"),'Income&amp;Cost'!$AI90+'Income&amp;Cost'!$AL90,"-")</f>
        <v>-</v>
      </c>
      <c r="AN90" s="70" t="str">
        <f>IF(AND('Income&amp;Cost'!$AH90&lt;&gt;"-",'Income&amp;Cost'!$AM90&lt;&gt;"-"),'Income&amp;Cost'!$AH90-'Income&amp;Cost'!$AM90,"-")</f>
        <v>-</v>
      </c>
      <c r="AO90" s="80" t="str">
        <f>IF(AND('Income&amp;Cost'!$AH90&lt;&gt;"-",'Income&amp;Cost'!$AN90&lt;&gt;"-"),'Income&amp;Cost'!$AN90/'Income&amp;Cost'!$AH90,"-")</f>
        <v>-</v>
      </c>
      <c r="AP90" s="70" t="str">
        <f>IF(AND('Income&amp;Cost'!$AE90&lt;&gt;"-",'Income&amp;Cost'!$AM90&lt;&gt;"-"),('Income&amp;Cost'!$AE90/$M$9*(IF('Income&amp;Cost'!$K90&lt;&gt;"",'Income&amp;Cost'!$K90,1)))-'Income&amp;Cost'!$AM90,"-")</f>
        <v>-</v>
      </c>
      <c r="AQ90" s="80" t="str">
        <f>IF(AND('Income&amp;Cost'!$AP90&lt;&gt;"-",'Income&amp;Cost'!$AE90&lt;&gt;"-"),'Income&amp;Cost'!$AP90/('Income&amp;Cost'!$AE90/$M$9*(IF('Income&amp;Cost'!$K90&lt;&gt;"",'Income&amp;Cost'!$K90,1))),"-")</f>
        <v>-</v>
      </c>
      <c r="AR90" s="70" t="str">
        <f>IF(AND($L90&gt;0,$M90&gt;0,$N90&gt;0,$O90&gt;0),IFERROR(IF($K90&gt;1,VLOOKUP($T90,'FBE Fees'!$D:$M,9,0)/$M$9*$K90,VLOOKUP($T90,'FBE Fees'!$D:$M,9,0)/$M$9),"check data"),"-")</f>
        <v>-</v>
      </c>
      <c r="AS90" s="70" t="str">
        <f>IF(AND($L90&gt;0,$M90&gt;0,$N90&gt;0,$O90&gt;0),IFERROR(IF($K90&gt;1,VLOOKUP($T90,'FBE Fees'!$D:$M,10,0)/$M$9*$K90,VLOOKUP($T90,'FBE Fees'!$D:$M,10,0)/$M$9),"check data"),"-")</f>
        <v>-</v>
      </c>
    </row>
    <row r="91" ht="19.5" customHeight="1">
      <c r="A91" s="3"/>
      <c r="B91" s="3"/>
      <c r="C91" s="3"/>
      <c r="D91" s="9"/>
      <c r="E91" s="9"/>
      <c r="F91" s="69"/>
      <c r="G91" s="70"/>
      <c r="H91" s="70"/>
      <c r="I91" s="71"/>
      <c r="J91" s="72"/>
      <c r="K91" s="73"/>
      <c r="L91" s="74"/>
      <c r="M91" s="74"/>
      <c r="N91" s="74"/>
      <c r="O91" s="74"/>
      <c r="P91" s="74" t="str">
        <f t="array" ref="P91">IF(AND($L91&gt;0,$M91&gt;0,$N91&gt;0,$O91&gt;0),IFERROR(INDEX(Classes!$O$3:$O$37,MATCH(L91,Classes!$O$3:$O$37,-1)),"check data"),"-")</f>
        <v>-</v>
      </c>
      <c r="Q91" s="74" t="str">
        <f t="array" ref="Q91">IF(AND($L91&gt;0,$M91&gt;0,$N91&gt;0,$O91&gt;0),IFERROR(INDEX(Classes!$I$3:$I$9,MATCH((MAX($M91:$O91)),Classes!$I$3:$I$9,-1)),"check data"),"-")</f>
        <v>-</v>
      </c>
      <c r="R91" s="74" t="str">
        <f t="array" ref="R91">IF(AND($L91&gt;0,$M91&gt;0,$N91&gt;0,$O91&gt;0),IFERROR(INDEX(Classes!$K$3:$K$10,MATCH((MEDIAN($M91:$O91)),Classes!$K$3:$K$10,-1)),"check data"),"-")</f>
        <v>-</v>
      </c>
      <c r="S91" s="74" t="str">
        <f t="array" ref="S91">IF(AND($L91&gt;0,$M91&gt;0,$N91&gt;0,$O91&gt;0),IFERROR(INDEX(Classes!$M$3:$M$11,MATCH(MIN($M91:$O91),Classes!$M$3:$M$11,-1)),"check data"),"-")</f>
        <v>-</v>
      </c>
      <c r="T91" s="74" t="str">
        <f t="shared" si="1"/>
        <v>-</v>
      </c>
      <c r="U91" s="75" t="str">
        <f>IF('Income&amp;Cost'!$J91&lt;&gt;"",$G$8,"-")</f>
        <v>-</v>
      </c>
      <c r="V91" s="76" t="str">
        <f>IF('Income&amp;Cost'!$J91&lt;&gt;"",$G$9,"-")</f>
        <v>-</v>
      </c>
      <c r="W91" s="77" t="str">
        <f>IF('Income&amp;Cost'!$J91&lt;&gt;"",IFERROR(VLOOKUP('Income&amp;Cost'!$J91,GRID!$A:$M,5,0),"seek guidance"),"-")</f>
        <v>-</v>
      </c>
      <c r="X91" s="78" t="str">
        <f>IF('Income&amp;Cost'!$J91&lt;&gt;"",IFERROR(VLOOKUP('Income&amp;Cost'!$J91,GRID!$A:$M,9,0),"seek guidance"),"-")</f>
        <v>-</v>
      </c>
      <c r="Y91" s="73" t="str">
        <f t="shared" si="2"/>
        <v>-</v>
      </c>
      <c r="Z91" s="73" t="str">
        <f t="array" ref="Z91">IF(AND($L91&gt;0,$M91&gt;0,$N91&gt;0,$O91&gt;0),IFERROR(INDEX(Classes!$D$3:$D$11,MATCH('Income&amp;Cost'!$Y91,Classes!$D$3:$D$11,-1)),"check data"),"-")</f>
        <v>-</v>
      </c>
      <c r="AA91" s="78" t="str">
        <f>IF(AND($L91&gt;0,$M91&gt;0,$N91&gt;0,$O91&gt;0),IFERROR(VLOOKUP($Z91,Classes!$D:$E,2,0),"check data"),"-")</f>
        <v>-</v>
      </c>
      <c r="AB91" s="79" t="str">
        <f t="shared" si="3"/>
        <v>-</v>
      </c>
      <c r="AC91" s="80" t="str">
        <f>IF('Income&amp;Cost'!$J91&lt;&gt;"",IFERROR(IF(ISNUMBER(SEARCH("*",$F$11)),VLOOKUP('Income&amp;Cost'!$J91,GRID!$A:$M,13,0),VLOOKUP('Income&amp;Cost'!$J91,GRID!$A:$M,12,0)),"seek guidance"),"-")</f>
        <v>-</v>
      </c>
      <c r="AD91" s="70">
        <f>IF('Income&amp;Cost'!$H91&lt;&gt;"",('Income&amp;Cost'!$H91*IF('Income&amp;Cost'!$I91&lt;&gt;"",1+'Income&amp;Cost'!$I91,1.19))*$M$9,'Income&amp;Cost'!$G91*$M$9)</f>
        <v>0</v>
      </c>
      <c r="AE91" s="70">
        <f>'Income&amp;Cost'!$AD91/(IF('Income&amp;Cost'!$I91&lt;&gt;"",1+'Income&amp;Cost'!$I91,1.19))</f>
        <v>0</v>
      </c>
      <c r="AF91" s="70" t="str">
        <f>IF(AND('Income&amp;Cost'!$AC91&lt;&gt;"-",'Income&amp;Cost'!$AE91&lt;&gt;"-"),'Income&amp;Cost'!$AE91*'Income&amp;Cost'!$AC91,"-")</f>
        <v>-</v>
      </c>
      <c r="AG91" s="70">
        <f>'Income&amp;Cost'!$AD91*(IF('Income&amp;Cost'!$K91&lt;&gt;"",'Income&amp;Cost'!$K91,1))</f>
        <v>0</v>
      </c>
      <c r="AH91" s="70">
        <f>'Income&amp;Cost'!$AG91/$M$9</f>
        <v>0</v>
      </c>
      <c r="AI91" s="70" t="str">
        <f>IF('Income&amp;Cost'!$AF91&lt;&gt;"-",('Income&amp;Cost'!$AF91/$M$9)*(IF('Income&amp;Cost'!$K91&lt;&gt;"",'Income&amp;Cost'!$K91,1)),"-")</f>
        <v>-</v>
      </c>
      <c r="AJ91" s="9" t="str">
        <f>IFERROR((VLOOKUP('Income&amp;Cost'!$T91,'FBE Fees'!$D:$M,8,0)/$M$9)*(IF('Income&amp;Cost'!$K91&lt;&gt;"",'Income&amp;Cost'!$K91,1)),"-")</f>
        <v>-</v>
      </c>
      <c r="AK91" s="79" t="str">
        <f>IF('Income&amp;Cost'!$AB91&lt;&gt;"-",IFERROR(VLOOKUP($G$10,Storage!$E:$F,2,0),Storage!$F$4)/$M$9*'Income&amp;Cost'!$AB91,"-")</f>
        <v>-</v>
      </c>
      <c r="AL91" s="70" t="str">
        <f>IF(OR('Income&amp;Cost'!$AJ91&lt;&gt;"-",'Income&amp;Cost'!$AK91&lt;&gt;"-"),SUM('Income&amp;Cost'!$AJ91,('Income&amp;Cost'!$AK91*$M$10)),"-")</f>
        <v>-</v>
      </c>
      <c r="AM91" s="70" t="str">
        <f>IF(AND('Income&amp;Cost'!$AI91&lt;&gt;"-",'Income&amp;Cost'!$AL91&lt;&gt;"-"),'Income&amp;Cost'!$AI91+'Income&amp;Cost'!$AL91,"-")</f>
        <v>-</v>
      </c>
      <c r="AN91" s="70" t="str">
        <f>IF(AND('Income&amp;Cost'!$AH91&lt;&gt;"-",'Income&amp;Cost'!$AM91&lt;&gt;"-"),'Income&amp;Cost'!$AH91-'Income&amp;Cost'!$AM91,"-")</f>
        <v>-</v>
      </c>
      <c r="AO91" s="80" t="str">
        <f>IF(AND('Income&amp;Cost'!$AH91&lt;&gt;"-",'Income&amp;Cost'!$AN91&lt;&gt;"-"),'Income&amp;Cost'!$AN91/'Income&amp;Cost'!$AH91,"-")</f>
        <v>-</v>
      </c>
      <c r="AP91" s="70" t="str">
        <f>IF(AND('Income&amp;Cost'!$AE91&lt;&gt;"-",'Income&amp;Cost'!$AM91&lt;&gt;"-"),('Income&amp;Cost'!$AE91/$M$9*(IF('Income&amp;Cost'!$K91&lt;&gt;"",'Income&amp;Cost'!$K91,1)))-'Income&amp;Cost'!$AM91,"-")</f>
        <v>-</v>
      </c>
      <c r="AQ91" s="80" t="str">
        <f>IF(AND('Income&amp;Cost'!$AP91&lt;&gt;"-",'Income&amp;Cost'!$AE91&lt;&gt;"-"),'Income&amp;Cost'!$AP91/('Income&amp;Cost'!$AE91/$M$9*(IF('Income&amp;Cost'!$K91&lt;&gt;"",'Income&amp;Cost'!$K91,1))),"-")</f>
        <v>-</v>
      </c>
      <c r="AR91" s="70" t="str">
        <f>IF(AND($L91&gt;0,$M91&gt;0,$N91&gt;0,$O91&gt;0),IFERROR(IF($K91&gt;1,VLOOKUP($T91,'FBE Fees'!$D:$M,9,0)/$M$9*$K91,VLOOKUP($T91,'FBE Fees'!$D:$M,9,0)/$M$9),"check data"),"-")</f>
        <v>-</v>
      </c>
      <c r="AS91" s="70" t="str">
        <f>IF(AND($L91&gt;0,$M91&gt;0,$N91&gt;0,$O91&gt;0),IFERROR(IF($K91&gt;1,VLOOKUP($T91,'FBE Fees'!$D:$M,10,0)/$M$9*$K91,VLOOKUP($T91,'FBE Fees'!$D:$M,10,0)/$M$9),"check data"),"-")</f>
        <v>-</v>
      </c>
    </row>
    <row r="92" ht="19.5" customHeight="1">
      <c r="A92" s="3"/>
      <c r="B92" s="3"/>
      <c r="C92" s="3"/>
      <c r="D92" s="9"/>
      <c r="E92" s="9"/>
      <c r="F92" s="69"/>
      <c r="G92" s="70"/>
      <c r="H92" s="70"/>
      <c r="I92" s="71"/>
      <c r="J92" s="72"/>
      <c r="K92" s="73"/>
      <c r="L92" s="74"/>
      <c r="M92" s="74"/>
      <c r="N92" s="74"/>
      <c r="O92" s="74"/>
      <c r="P92" s="74" t="str">
        <f t="array" ref="P92">IF(AND($L92&gt;0,$M92&gt;0,$N92&gt;0,$O92&gt;0),IFERROR(INDEX(Classes!$O$3:$O$37,MATCH(L92,Classes!$O$3:$O$37,-1)),"check data"),"-")</f>
        <v>-</v>
      </c>
      <c r="Q92" s="74" t="str">
        <f t="array" ref="Q92">IF(AND($L92&gt;0,$M92&gt;0,$N92&gt;0,$O92&gt;0),IFERROR(INDEX(Classes!$I$3:$I$9,MATCH((MAX($M92:$O92)),Classes!$I$3:$I$9,-1)),"check data"),"-")</f>
        <v>-</v>
      </c>
      <c r="R92" s="74" t="str">
        <f t="array" ref="R92">IF(AND($L92&gt;0,$M92&gt;0,$N92&gt;0,$O92&gt;0),IFERROR(INDEX(Classes!$K$3:$K$10,MATCH((MEDIAN($M92:$O92)),Classes!$K$3:$K$10,-1)),"check data"),"-")</f>
        <v>-</v>
      </c>
      <c r="S92" s="74" t="str">
        <f t="array" ref="S92">IF(AND($L92&gt;0,$M92&gt;0,$N92&gt;0,$O92&gt;0),IFERROR(INDEX(Classes!$M$3:$M$11,MATCH(MIN($M92:$O92),Classes!$M$3:$M$11,-1)),"check data"),"-")</f>
        <v>-</v>
      </c>
      <c r="T92" s="74" t="str">
        <f t="shared" si="1"/>
        <v>-</v>
      </c>
      <c r="U92" s="75" t="str">
        <f>IF('Income&amp;Cost'!$J92&lt;&gt;"",$G$8,"-")</f>
        <v>-</v>
      </c>
      <c r="V92" s="76" t="str">
        <f>IF('Income&amp;Cost'!$J92&lt;&gt;"",$G$9,"-")</f>
        <v>-</v>
      </c>
      <c r="W92" s="77" t="str">
        <f>IF('Income&amp;Cost'!$J92&lt;&gt;"",IFERROR(VLOOKUP('Income&amp;Cost'!$J92,GRID!$A:$M,5,0),"seek guidance"),"-")</f>
        <v>-</v>
      </c>
      <c r="X92" s="78" t="str">
        <f>IF('Income&amp;Cost'!$J92&lt;&gt;"",IFERROR(VLOOKUP('Income&amp;Cost'!$J92,GRID!$A:$M,9,0),"seek guidance"),"-")</f>
        <v>-</v>
      </c>
      <c r="Y92" s="73" t="str">
        <f t="shared" si="2"/>
        <v>-</v>
      </c>
      <c r="Z92" s="73" t="str">
        <f t="array" ref="Z92">IF(AND($L92&gt;0,$M92&gt;0,$N92&gt;0,$O92&gt;0),IFERROR(INDEX(Classes!$D$3:$D$11,MATCH('Income&amp;Cost'!$Y92,Classes!$D$3:$D$11,-1)),"check data"),"-")</f>
        <v>-</v>
      </c>
      <c r="AA92" s="78" t="str">
        <f>IF(AND($L92&gt;0,$M92&gt;0,$N92&gt;0,$O92&gt;0),IFERROR(VLOOKUP($Z92,Classes!$D:$E,2,0),"check data"),"-")</f>
        <v>-</v>
      </c>
      <c r="AB92" s="79" t="str">
        <f t="shared" si="3"/>
        <v>-</v>
      </c>
      <c r="AC92" s="80" t="str">
        <f>IF('Income&amp;Cost'!$J92&lt;&gt;"",IFERROR(IF(ISNUMBER(SEARCH("*",$F$11)),VLOOKUP('Income&amp;Cost'!$J92,GRID!$A:$M,13,0),VLOOKUP('Income&amp;Cost'!$J92,GRID!$A:$M,12,0)),"seek guidance"),"-")</f>
        <v>-</v>
      </c>
      <c r="AD92" s="70">
        <f>IF('Income&amp;Cost'!$H92&lt;&gt;"",('Income&amp;Cost'!$H92*IF('Income&amp;Cost'!$I92&lt;&gt;"",1+'Income&amp;Cost'!$I92,1.19))*$M$9,'Income&amp;Cost'!$G92*$M$9)</f>
        <v>0</v>
      </c>
      <c r="AE92" s="70">
        <f>'Income&amp;Cost'!$AD92/(IF('Income&amp;Cost'!$I92&lt;&gt;"",1+'Income&amp;Cost'!$I92,1.19))</f>
        <v>0</v>
      </c>
      <c r="AF92" s="70" t="str">
        <f>IF(AND('Income&amp;Cost'!$AC92&lt;&gt;"-",'Income&amp;Cost'!$AE92&lt;&gt;"-"),'Income&amp;Cost'!$AE92*'Income&amp;Cost'!$AC92,"-")</f>
        <v>-</v>
      </c>
      <c r="AG92" s="70">
        <f>'Income&amp;Cost'!$AD92*(IF('Income&amp;Cost'!$K92&lt;&gt;"",'Income&amp;Cost'!$K92,1))</f>
        <v>0</v>
      </c>
      <c r="AH92" s="70">
        <f>'Income&amp;Cost'!$AG92/$M$9</f>
        <v>0</v>
      </c>
      <c r="AI92" s="70" t="str">
        <f>IF('Income&amp;Cost'!$AF92&lt;&gt;"-",('Income&amp;Cost'!$AF92/$M$9)*(IF('Income&amp;Cost'!$K92&lt;&gt;"",'Income&amp;Cost'!$K92,1)),"-")</f>
        <v>-</v>
      </c>
      <c r="AJ92" s="9" t="str">
        <f>IFERROR((VLOOKUP('Income&amp;Cost'!$T92,'FBE Fees'!$D:$M,8,0)/$M$9)*(IF('Income&amp;Cost'!$K92&lt;&gt;"",'Income&amp;Cost'!$K92,1)),"-")</f>
        <v>-</v>
      </c>
      <c r="AK92" s="79" t="str">
        <f>IF('Income&amp;Cost'!$AB92&lt;&gt;"-",IFERROR(VLOOKUP($G$10,Storage!$E:$F,2,0),Storage!$F$4)/$M$9*'Income&amp;Cost'!$AB92,"-")</f>
        <v>-</v>
      </c>
      <c r="AL92" s="70" t="str">
        <f>IF(OR('Income&amp;Cost'!$AJ92&lt;&gt;"-",'Income&amp;Cost'!$AK92&lt;&gt;"-"),SUM('Income&amp;Cost'!$AJ92,('Income&amp;Cost'!$AK92*$M$10)),"-")</f>
        <v>-</v>
      </c>
      <c r="AM92" s="70" t="str">
        <f>IF(AND('Income&amp;Cost'!$AI92&lt;&gt;"-",'Income&amp;Cost'!$AL92&lt;&gt;"-"),'Income&amp;Cost'!$AI92+'Income&amp;Cost'!$AL92,"-")</f>
        <v>-</v>
      </c>
      <c r="AN92" s="70" t="str">
        <f>IF(AND('Income&amp;Cost'!$AH92&lt;&gt;"-",'Income&amp;Cost'!$AM92&lt;&gt;"-"),'Income&amp;Cost'!$AH92-'Income&amp;Cost'!$AM92,"-")</f>
        <v>-</v>
      </c>
      <c r="AO92" s="80" t="str">
        <f>IF(AND('Income&amp;Cost'!$AH92&lt;&gt;"-",'Income&amp;Cost'!$AN92&lt;&gt;"-"),'Income&amp;Cost'!$AN92/'Income&amp;Cost'!$AH92,"-")</f>
        <v>-</v>
      </c>
      <c r="AP92" s="70" t="str">
        <f>IF(AND('Income&amp;Cost'!$AE92&lt;&gt;"-",'Income&amp;Cost'!$AM92&lt;&gt;"-"),('Income&amp;Cost'!$AE92/$M$9*(IF('Income&amp;Cost'!$K92&lt;&gt;"",'Income&amp;Cost'!$K92,1)))-'Income&amp;Cost'!$AM92,"-")</f>
        <v>-</v>
      </c>
      <c r="AQ92" s="80" t="str">
        <f>IF(AND('Income&amp;Cost'!$AP92&lt;&gt;"-",'Income&amp;Cost'!$AE92&lt;&gt;"-"),'Income&amp;Cost'!$AP92/('Income&amp;Cost'!$AE92/$M$9*(IF('Income&amp;Cost'!$K92&lt;&gt;"",'Income&amp;Cost'!$K92,1))),"-")</f>
        <v>-</v>
      </c>
      <c r="AR92" s="70" t="str">
        <f>IF(AND($L92&gt;0,$M92&gt;0,$N92&gt;0,$O92&gt;0),IFERROR(IF($K92&gt;1,VLOOKUP($T92,'FBE Fees'!$D:$M,9,0)/$M$9*$K92,VLOOKUP($T92,'FBE Fees'!$D:$M,9,0)/$M$9),"check data"),"-")</f>
        <v>-</v>
      </c>
      <c r="AS92" s="70" t="str">
        <f>IF(AND($L92&gt;0,$M92&gt;0,$N92&gt;0,$O92&gt;0),IFERROR(IF($K92&gt;1,VLOOKUP($T92,'FBE Fees'!$D:$M,10,0)/$M$9*$K92,VLOOKUP($T92,'FBE Fees'!$D:$M,10,0)/$M$9),"check data"),"-")</f>
        <v>-</v>
      </c>
    </row>
    <row r="93" ht="19.5" customHeight="1">
      <c r="A93" s="3"/>
      <c r="B93" s="3"/>
      <c r="C93" s="3"/>
      <c r="D93" s="9"/>
      <c r="E93" s="9"/>
      <c r="F93" s="69"/>
      <c r="G93" s="70"/>
      <c r="H93" s="70"/>
      <c r="I93" s="71"/>
      <c r="J93" s="72"/>
      <c r="K93" s="73"/>
      <c r="L93" s="74"/>
      <c r="M93" s="74"/>
      <c r="N93" s="74"/>
      <c r="O93" s="74"/>
      <c r="P93" s="74" t="str">
        <f t="array" ref="P93">IF(AND($L93&gt;0,$M93&gt;0,$N93&gt;0,$O93&gt;0),IFERROR(INDEX(Classes!$O$3:$O$37,MATCH(L93,Classes!$O$3:$O$37,-1)),"check data"),"-")</f>
        <v>-</v>
      </c>
      <c r="Q93" s="74" t="str">
        <f t="array" ref="Q93">IF(AND($L93&gt;0,$M93&gt;0,$N93&gt;0,$O93&gt;0),IFERROR(INDEX(Classes!$I$3:$I$9,MATCH((MAX($M93:$O93)),Classes!$I$3:$I$9,-1)),"check data"),"-")</f>
        <v>-</v>
      </c>
      <c r="R93" s="74" t="str">
        <f t="array" ref="R93">IF(AND($L93&gt;0,$M93&gt;0,$N93&gt;0,$O93&gt;0),IFERROR(INDEX(Classes!$K$3:$K$10,MATCH((MEDIAN($M93:$O93)),Classes!$K$3:$K$10,-1)),"check data"),"-")</f>
        <v>-</v>
      </c>
      <c r="S93" s="74" t="str">
        <f t="array" ref="S93">IF(AND($L93&gt;0,$M93&gt;0,$N93&gt;0,$O93&gt;0),IFERROR(INDEX(Classes!$M$3:$M$11,MATCH(MIN($M93:$O93),Classes!$M$3:$M$11,-1)),"check data"),"-")</f>
        <v>-</v>
      </c>
      <c r="T93" s="74" t="str">
        <f t="shared" si="1"/>
        <v>-</v>
      </c>
      <c r="U93" s="75" t="str">
        <f>IF('Income&amp;Cost'!$J93&lt;&gt;"",$G$8,"-")</f>
        <v>-</v>
      </c>
      <c r="V93" s="76" t="str">
        <f>IF('Income&amp;Cost'!$J93&lt;&gt;"",$G$9,"-")</f>
        <v>-</v>
      </c>
      <c r="W93" s="77" t="str">
        <f>IF('Income&amp;Cost'!$J93&lt;&gt;"",IFERROR(VLOOKUP('Income&amp;Cost'!$J93,GRID!$A:$M,5,0),"seek guidance"),"-")</f>
        <v>-</v>
      </c>
      <c r="X93" s="78" t="str">
        <f>IF('Income&amp;Cost'!$J93&lt;&gt;"",IFERROR(VLOOKUP('Income&amp;Cost'!$J93,GRID!$A:$M,9,0),"seek guidance"),"-")</f>
        <v>-</v>
      </c>
      <c r="Y93" s="73" t="str">
        <f t="shared" si="2"/>
        <v>-</v>
      </c>
      <c r="Z93" s="73" t="str">
        <f t="array" ref="Z93">IF(AND($L93&gt;0,$M93&gt;0,$N93&gt;0,$O93&gt;0),IFERROR(INDEX(Classes!$D$3:$D$11,MATCH('Income&amp;Cost'!$Y93,Classes!$D$3:$D$11,-1)),"check data"),"-")</f>
        <v>-</v>
      </c>
      <c r="AA93" s="78" t="str">
        <f>IF(AND($L93&gt;0,$M93&gt;0,$N93&gt;0,$O93&gt;0),IFERROR(VLOOKUP($Z93,Classes!$D:$E,2,0),"check data"),"-")</f>
        <v>-</v>
      </c>
      <c r="AB93" s="79" t="str">
        <f t="shared" si="3"/>
        <v>-</v>
      </c>
      <c r="AC93" s="80" t="str">
        <f>IF('Income&amp;Cost'!$J93&lt;&gt;"",IFERROR(IF(ISNUMBER(SEARCH("*",$F$11)),VLOOKUP('Income&amp;Cost'!$J93,GRID!$A:$M,13,0),VLOOKUP('Income&amp;Cost'!$J93,GRID!$A:$M,12,0)),"seek guidance"),"-")</f>
        <v>-</v>
      </c>
      <c r="AD93" s="70">
        <f>IF('Income&amp;Cost'!$H93&lt;&gt;"",('Income&amp;Cost'!$H93*IF('Income&amp;Cost'!$I93&lt;&gt;"",1+'Income&amp;Cost'!$I93,1.19))*$M$9,'Income&amp;Cost'!$G93*$M$9)</f>
        <v>0</v>
      </c>
      <c r="AE93" s="70">
        <f>'Income&amp;Cost'!$AD93/(IF('Income&amp;Cost'!$I93&lt;&gt;"",1+'Income&amp;Cost'!$I93,1.19))</f>
        <v>0</v>
      </c>
      <c r="AF93" s="70" t="str">
        <f>IF(AND('Income&amp;Cost'!$AC93&lt;&gt;"-",'Income&amp;Cost'!$AE93&lt;&gt;"-"),'Income&amp;Cost'!$AE93*'Income&amp;Cost'!$AC93,"-")</f>
        <v>-</v>
      </c>
      <c r="AG93" s="70">
        <f>'Income&amp;Cost'!$AD93*(IF('Income&amp;Cost'!$K93&lt;&gt;"",'Income&amp;Cost'!$K93,1))</f>
        <v>0</v>
      </c>
      <c r="AH93" s="70">
        <f>'Income&amp;Cost'!$AG93/$M$9</f>
        <v>0</v>
      </c>
      <c r="AI93" s="70" t="str">
        <f>IF('Income&amp;Cost'!$AF93&lt;&gt;"-",('Income&amp;Cost'!$AF93/$M$9)*(IF('Income&amp;Cost'!$K93&lt;&gt;"",'Income&amp;Cost'!$K93,1)),"-")</f>
        <v>-</v>
      </c>
      <c r="AJ93" s="9" t="str">
        <f>IFERROR((VLOOKUP('Income&amp;Cost'!$T93,'FBE Fees'!$D:$M,8,0)/$M$9)*(IF('Income&amp;Cost'!$K93&lt;&gt;"",'Income&amp;Cost'!$K93,1)),"-")</f>
        <v>-</v>
      </c>
      <c r="AK93" s="79" t="str">
        <f>IF('Income&amp;Cost'!$AB93&lt;&gt;"-",IFERROR(VLOOKUP($G$10,Storage!$E:$F,2,0),Storage!$F$4)/$M$9*'Income&amp;Cost'!$AB93,"-")</f>
        <v>-</v>
      </c>
      <c r="AL93" s="70" t="str">
        <f>IF(OR('Income&amp;Cost'!$AJ93&lt;&gt;"-",'Income&amp;Cost'!$AK93&lt;&gt;"-"),SUM('Income&amp;Cost'!$AJ93,('Income&amp;Cost'!$AK93*$M$10)),"-")</f>
        <v>-</v>
      </c>
      <c r="AM93" s="70" t="str">
        <f>IF(AND('Income&amp;Cost'!$AI93&lt;&gt;"-",'Income&amp;Cost'!$AL93&lt;&gt;"-"),'Income&amp;Cost'!$AI93+'Income&amp;Cost'!$AL93,"-")</f>
        <v>-</v>
      </c>
      <c r="AN93" s="70" t="str">
        <f>IF(AND('Income&amp;Cost'!$AH93&lt;&gt;"-",'Income&amp;Cost'!$AM93&lt;&gt;"-"),'Income&amp;Cost'!$AH93-'Income&amp;Cost'!$AM93,"-")</f>
        <v>-</v>
      </c>
      <c r="AO93" s="80" t="str">
        <f>IF(AND('Income&amp;Cost'!$AH93&lt;&gt;"-",'Income&amp;Cost'!$AN93&lt;&gt;"-"),'Income&amp;Cost'!$AN93/'Income&amp;Cost'!$AH93,"-")</f>
        <v>-</v>
      </c>
      <c r="AP93" s="70" t="str">
        <f>IF(AND('Income&amp;Cost'!$AE93&lt;&gt;"-",'Income&amp;Cost'!$AM93&lt;&gt;"-"),('Income&amp;Cost'!$AE93/$M$9*(IF('Income&amp;Cost'!$K93&lt;&gt;"",'Income&amp;Cost'!$K93,1)))-'Income&amp;Cost'!$AM93,"-")</f>
        <v>-</v>
      </c>
      <c r="AQ93" s="80" t="str">
        <f>IF(AND('Income&amp;Cost'!$AP93&lt;&gt;"-",'Income&amp;Cost'!$AE93&lt;&gt;"-"),'Income&amp;Cost'!$AP93/('Income&amp;Cost'!$AE93/$M$9*(IF('Income&amp;Cost'!$K93&lt;&gt;"",'Income&amp;Cost'!$K93,1))),"-")</f>
        <v>-</v>
      </c>
      <c r="AR93" s="70" t="str">
        <f>IF(AND($L93&gt;0,$M93&gt;0,$N93&gt;0,$O93&gt;0),IFERROR(IF($K93&gt;1,VLOOKUP($T93,'FBE Fees'!$D:$M,9,0)/$M$9*$K93,VLOOKUP($T93,'FBE Fees'!$D:$M,9,0)/$M$9),"check data"),"-")</f>
        <v>-</v>
      </c>
      <c r="AS93" s="70" t="str">
        <f>IF(AND($L93&gt;0,$M93&gt;0,$N93&gt;0,$O93&gt;0),IFERROR(IF($K93&gt;1,VLOOKUP($T93,'FBE Fees'!$D:$M,10,0)/$M$9*$K93,VLOOKUP($T93,'FBE Fees'!$D:$M,10,0)/$M$9),"check data"),"-")</f>
        <v>-</v>
      </c>
    </row>
    <row r="94" ht="19.5" customHeight="1">
      <c r="A94" s="3"/>
      <c r="B94" s="3"/>
      <c r="C94" s="3"/>
      <c r="D94" s="9"/>
      <c r="E94" s="9"/>
      <c r="F94" s="69"/>
      <c r="G94" s="70"/>
      <c r="H94" s="70"/>
      <c r="I94" s="71"/>
      <c r="J94" s="72"/>
      <c r="K94" s="73"/>
      <c r="L94" s="74"/>
      <c r="M94" s="74"/>
      <c r="N94" s="74"/>
      <c r="O94" s="74"/>
      <c r="P94" s="74" t="str">
        <f t="array" ref="P94">IF(AND($L94&gt;0,$M94&gt;0,$N94&gt;0,$O94&gt;0),IFERROR(INDEX(Classes!$O$3:$O$37,MATCH(L94,Classes!$O$3:$O$37,-1)),"check data"),"-")</f>
        <v>-</v>
      </c>
      <c r="Q94" s="74" t="str">
        <f t="array" ref="Q94">IF(AND($L94&gt;0,$M94&gt;0,$N94&gt;0,$O94&gt;0),IFERROR(INDEX(Classes!$I$3:$I$9,MATCH((MAX($M94:$O94)),Classes!$I$3:$I$9,-1)),"check data"),"-")</f>
        <v>-</v>
      </c>
      <c r="R94" s="74" t="str">
        <f t="array" ref="R94">IF(AND($L94&gt;0,$M94&gt;0,$N94&gt;0,$O94&gt;0),IFERROR(INDEX(Classes!$K$3:$K$10,MATCH((MEDIAN($M94:$O94)),Classes!$K$3:$K$10,-1)),"check data"),"-")</f>
        <v>-</v>
      </c>
      <c r="S94" s="74" t="str">
        <f t="array" ref="S94">IF(AND($L94&gt;0,$M94&gt;0,$N94&gt;0,$O94&gt;0),IFERROR(INDEX(Classes!$M$3:$M$11,MATCH(MIN($M94:$O94),Classes!$M$3:$M$11,-1)),"check data"),"-")</f>
        <v>-</v>
      </c>
      <c r="T94" s="74" t="str">
        <f t="shared" si="1"/>
        <v>-</v>
      </c>
      <c r="U94" s="75" t="str">
        <f>IF('Income&amp;Cost'!$J94&lt;&gt;"",$G$8,"-")</f>
        <v>-</v>
      </c>
      <c r="V94" s="76" t="str">
        <f>IF('Income&amp;Cost'!$J94&lt;&gt;"",$G$9,"-")</f>
        <v>-</v>
      </c>
      <c r="W94" s="77" t="str">
        <f>IF('Income&amp;Cost'!$J94&lt;&gt;"",IFERROR(VLOOKUP('Income&amp;Cost'!$J94,GRID!$A:$M,5,0),"seek guidance"),"-")</f>
        <v>-</v>
      </c>
      <c r="X94" s="78" t="str">
        <f>IF('Income&amp;Cost'!$J94&lt;&gt;"",IFERROR(VLOOKUP('Income&amp;Cost'!$J94,GRID!$A:$M,9,0),"seek guidance"),"-")</f>
        <v>-</v>
      </c>
      <c r="Y94" s="73" t="str">
        <f t="shared" si="2"/>
        <v>-</v>
      </c>
      <c r="Z94" s="73" t="str">
        <f t="array" ref="Z94">IF(AND($L94&gt;0,$M94&gt;0,$N94&gt;0,$O94&gt;0),IFERROR(INDEX(Classes!$D$3:$D$11,MATCH('Income&amp;Cost'!$Y94,Classes!$D$3:$D$11,-1)),"check data"),"-")</f>
        <v>-</v>
      </c>
      <c r="AA94" s="78" t="str">
        <f>IF(AND($L94&gt;0,$M94&gt;0,$N94&gt;0,$O94&gt;0),IFERROR(VLOOKUP($Z94,Classes!$D:$E,2,0),"check data"),"-")</f>
        <v>-</v>
      </c>
      <c r="AB94" s="79" t="str">
        <f t="shared" si="3"/>
        <v>-</v>
      </c>
      <c r="AC94" s="80" t="str">
        <f>IF('Income&amp;Cost'!$J94&lt;&gt;"",IFERROR(IF(ISNUMBER(SEARCH("*",$F$11)),VLOOKUP('Income&amp;Cost'!$J94,GRID!$A:$M,13,0),VLOOKUP('Income&amp;Cost'!$J94,GRID!$A:$M,12,0)),"seek guidance"),"-")</f>
        <v>-</v>
      </c>
      <c r="AD94" s="70">
        <f>IF('Income&amp;Cost'!$H94&lt;&gt;"",('Income&amp;Cost'!$H94*IF('Income&amp;Cost'!$I94&lt;&gt;"",1+'Income&amp;Cost'!$I94,1.19))*$M$9,'Income&amp;Cost'!$G94*$M$9)</f>
        <v>0</v>
      </c>
      <c r="AE94" s="70">
        <f>'Income&amp;Cost'!$AD94/(IF('Income&amp;Cost'!$I94&lt;&gt;"",1+'Income&amp;Cost'!$I94,1.19))</f>
        <v>0</v>
      </c>
      <c r="AF94" s="70" t="str">
        <f>IF(AND('Income&amp;Cost'!$AC94&lt;&gt;"-",'Income&amp;Cost'!$AE94&lt;&gt;"-"),'Income&amp;Cost'!$AE94*'Income&amp;Cost'!$AC94,"-")</f>
        <v>-</v>
      </c>
      <c r="AG94" s="70">
        <f>'Income&amp;Cost'!$AD94*(IF('Income&amp;Cost'!$K94&lt;&gt;"",'Income&amp;Cost'!$K94,1))</f>
        <v>0</v>
      </c>
      <c r="AH94" s="70">
        <f>'Income&amp;Cost'!$AG94/$M$9</f>
        <v>0</v>
      </c>
      <c r="AI94" s="70" t="str">
        <f>IF('Income&amp;Cost'!$AF94&lt;&gt;"-",('Income&amp;Cost'!$AF94/$M$9)*(IF('Income&amp;Cost'!$K94&lt;&gt;"",'Income&amp;Cost'!$K94,1)),"-")</f>
        <v>-</v>
      </c>
      <c r="AJ94" s="9" t="str">
        <f>IFERROR((VLOOKUP('Income&amp;Cost'!$T94,'FBE Fees'!$D:$M,8,0)/$M$9)*(IF('Income&amp;Cost'!$K94&lt;&gt;"",'Income&amp;Cost'!$K94,1)),"-")</f>
        <v>-</v>
      </c>
      <c r="AK94" s="79" t="str">
        <f>IF('Income&amp;Cost'!$AB94&lt;&gt;"-",IFERROR(VLOOKUP($G$10,Storage!$E:$F,2,0),Storage!$F$4)/$M$9*'Income&amp;Cost'!$AB94,"-")</f>
        <v>-</v>
      </c>
      <c r="AL94" s="70" t="str">
        <f>IF(OR('Income&amp;Cost'!$AJ94&lt;&gt;"-",'Income&amp;Cost'!$AK94&lt;&gt;"-"),SUM('Income&amp;Cost'!$AJ94,('Income&amp;Cost'!$AK94*$M$10)),"-")</f>
        <v>-</v>
      </c>
      <c r="AM94" s="70" t="str">
        <f>IF(AND('Income&amp;Cost'!$AI94&lt;&gt;"-",'Income&amp;Cost'!$AL94&lt;&gt;"-"),'Income&amp;Cost'!$AI94+'Income&amp;Cost'!$AL94,"-")</f>
        <v>-</v>
      </c>
      <c r="AN94" s="70" t="str">
        <f>IF(AND('Income&amp;Cost'!$AH94&lt;&gt;"-",'Income&amp;Cost'!$AM94&lt;&gt;"-"),'Income&amp;Cost'!$AH94-'Income&amp;Cost'!$AM94,"-")</f>
        <v>-</v>
      </c>
      <c r="AO94" s="80" t="str">
        <f>IF(AND('Income&amp;Cost'!$AH94&lt;&gt;"-",'Income&amp;Cost'!$AN94&lt;&gt;"-"),'Income&amp;Cost'!$AN94/'Income&amp;Cost'!$AH94,"-")</f>
        <v>-</v>
      </c>
      <c r="AP94" s="70" t="str">
        <f>IF(AND('Income&amp;Cost'!$AE94&lt;&gt;"-",'Income&amp;Cost'!$AM94&lt;&gt;"-"),('Income&amp;Cost'!$AE94/$M$9*(IF('Income&amp;Cost'!$K94&lt;&gt;"",'Income&amp;Cost'!$K94,1)))-'Income&amp;Cost'!$AM94,"-")</f>
        <v>-</v>
      </c>
      <c r="AQ94" s="80" t="str">
        <f>IF(AND('Income&amp;Cost'!$AP94&lt;&gt;"-",'Income&amp;Cost'!$AE94&lt;&gt;"-"),'Income&amp;Cost'!$AP94/('Income&amp;Cost'!$AE94/$M$9*(IF('Income&amp;Cost'!$K94&lt;&gt;"",'Income&amp;Cost'!$K94,1))),"-")</f>
        <v>-</v>
      </c>
      <c r="AR94" s="70" t="str">
        <f>IF(AND($L94&gt;0,$M94&gt;0,$N94&gt;0,$O94&gt;0),IFERROR(IF($K94&gt;1,VLOOKUP($T94,'FBE Fees'!$D:$M,9,0)/$M$9*$K94,VLOOKUP($T94,'FBE Fees'!$D:$M,9,0)/$M$9),"check data"),"-")</f>
        <v>-</v>
      </c>
      <c r="AS94" s="70" t="str">
        <f>IF(AND($L94&gt;0,$M94&gt;0,$N94&gt;0,$O94&gt;0),IFERROR(IF($K94&gt;1,VLOOKUP($T94,'FBE Fees'!$D:$M,10,0)/$M$9*$K94,VLOOKUP($T94,'FBE Fees'!$D:$M,10,0)/$M$9),"check data"),"-")</f>
        <v>-</v>
      </c>
    </row>
    <row r="95" ht="19.5" customHeight="1">
      <c r="A95" s="3"/>
      <c r="B95" s="3"/>
      <c r="C95" s="3"/>
      <c r="D95" s="9"/>
      <c r="E95" s="9"/>
      <c r="F95" s="69"/>
      <c r="G95" s="70"/>
      <c r="H95" s="70"/>
      <c r="I95" s="71"/>
      <c r="J95" s="72"/>
      <c r="K95" s="73"/>
      <c r="L95" s="74"/>
      <c r="M95" s="74"/>
      <c r="N95" s="74"/>
      <c r="O95" s="74"/>
      <c r="P95" s="74" t="str">
        <f t="array" ref="P95">IF(AND($L95&gt;0,$M95&gt;0,$N95&gt;0,$O95&gt;0),IFERROR(INDEX(Classes!$O$3:$O$37,MATCH(L95,Classes!$O$3:$O$37,-1)),"check data"),"-")</f>
        <v>-</v>
      </c>
      <c r="Q95" s="74" t="str">
        <f t="array" ref="Q95">IF(AND($L95&gt;0,$M95&gt;0,$N95&gt;0,$O95&gt;0),IFERROR(INDEX(Classes!$I$3:$I$9,MATCH((MAX($M95:$O95)),Classes!$I$3:$I$9,-1)),"check data"),"-")</f>
        <v>-</v>
      </c>
      <c r="R95" s="74" t="str">
        <f t="array" ref="R95">IF(AND($L95&gt;0,$M95&gt;0,$N95&gt;0,$O95&gt;0),IFERROR(INDEX(Classes!$K$3:$K$10,MATCH((MEDIAN($M95:$O95)),Classes!$K$3:$K$10,-1)),"check data"),"-")</f>
        <v>-</v>
      </c>
      <c r="S95" s="74" t="str">
        <f t="array" ref="S95">IF(AND($L95&gt;0,$M95&gt;0,$N95&gt;0,$O95&gt;0),IFERROR(INDEX(Classes!$M$3:$M$11,MATCH(MIN($M95:$O95),Classes!$M$3:$M$11,-1)),"check data"),"-")</f>
        <v>-</v>
      </c>
      <c r="T95" s="74" t="str">
        <f t="shared" si="1"/>
        <v>-</v>
      </c>
      <c r="U95" s="75" t="str">
        <f>IF('Income&amp;Cost'!$J95&lt;&gt;"",$G$8,"-")</f>
        <v>-</v>
      </c>
      <c r="V95" s="76" t="str">
        <f>IF('Income&amp;Cost'!$J95&lt;&gt;"",$G$9,"-")</f>
        <v>-</v>
      </c>
      <c r="W95" s="77" t="str">
        <f>IF('Income&amp;Cost'!$J95&lt;&gt;"",IFERROR(VLOOKUP('Income&amp;Cost'!$J95,GRID!$A:$M,5,0),"seek guidance"),"-")</f>
        <v>-</v>
      </c>
      <c r="X95" s="78" t="str">
        <f>IF('Income&amp;Cost'!$J95&lt;&gt;"",IFERROR(VLOOKUP('Income&amp;Cost'!$J95,GRID!$A:$M,9,0),"seek guidance"),"-")</f>
        <v>-</v>
      </c>
      <c r="Y95" s="73" t="str">
        <f t="shared" si="2"/>
        <v>-</v>
      </c>
      <c r="Z95" s="73" t="str">
        <f t="array" ref="Z95">IF(AND($L95&gt;0,$M95&gt;0,$N95&gt;0,$O95&gt;0),IFERROR(INDEX(Classes!$D$3:$D$11,MATCH('Income&amp;Cost'!$Y95,Classes!$D$3:$D$11,-1)),"check data"),"-")</f>
        <v>-</v>
      </c>
      <c r="AA95" s="78" t="str">
        <f>IF(AND($L95&gt;0,$M95&gt;0,$N95&gt;0,$O95&gt;0),IFERROR(VLOOKUP($Z95,Classes!$D:$E,2,0),"check data"),"-")</f>
        <v>-</v>
      </c>
      <c r="AB95" s="79" t="str">
        <f t="shared" si="3"/>
        <v>-</v>
      </c>
      <c r="AC95" s="80" t="str">
        <f>IF('Income&amp;Cost'!$J95&lt;&gt;"",IFERROR(IF(ISNUMBER(SEARCH("*",$F$11)),VLOOKUP('Income&amp;Cost'!$J95,GRID!$A:$M,13,0),VLOOKUP('Income&amp;Cost'!$J95,GRID!$A:$M,12,0)),"seek guidance"),"-")</f>
        <v>-</v>
      </c>
      <c r="AD95" s="70">
        <f>IF('Income&amp;Cost'!$H95&lt;&gt;"",('Income&amp;Cost'!$H95*IF('Income&amp;Cost'!$I95&lt;&gt;"",1+'Income&amp;Cost'!$I95,1.19))*$M$9,'Income&amp;Cost'!$G95*$M$9)</f>
        <v>0</v>
      </c>
      <c r="AE95" s="70">
        <f>'Income&amp;Cost'!$AD95/(IF('Income&amp;Cost'!$I95&lt;&gt;"",1+'Income&amp;Cost'!$I95,1.19))</f>
        <v>0</v>
      </c>
      <c r="AF95" s="70" t="str">
        <f>IF(AND('Income&amp;Cost'!$AC95&lt;&gt;"-",'Income&amp;Cost'!$AE95&lt;&gt;"-"),'Income&amp;Cost'!$AE95*'Income&amp;Cost'!$AC95,"-")</f>
        <v>-</v>
      </c>
      <c r="AG95" s="70">
        <f>'Income&amp;Cost'!$AD95*(IF('Income&amp;Cost'!$K95&lt;&gt;"",'Income&amp;Cost'!$K95,1))</f>
        <v>0</v>
      </c>
      <c r="AH95" s="70">
        <f>'Income&amp;Cost'!$AG95/$M$9</f>
        <v>0</v>
      </c>
      <c r="AI95" s="70" t="str">
        <f>IF('Income&amp;Cost'!$AF95&lt;&gt;"-",('Income&amp;Cost'!$AF95/$M$9)*(IF('Income&amp;Cost'!$K95&lt;&gt;"",'Income&amp;Cost'!$K95,1)),"-")</f>
        <v>-</v>
      </c>
      <c r="AJ95" s="9" t="str">
        <f>IFERROR((VLOOKUP('Income&amp;Cost'!$T95,'FBE Fees'!$D:$M,8,0)/$M$9)*(IF('Income&amp;Cost'!$K95&lt;&gt;"",'Income&amp;Cost'!$K95,1)),"-")</f>
        <v>-</v>
      </c>
      <c r="AK95" s="79" t="str">
        <f>IF('Income&amp;Cost'!$AB95&lt;&gt;"-",IFERROR(VLOOKUP($G$10,Storage!$E:$F,2,0),Storage!$F$4)/$M$9*'Income&amp;Cost'!$AB95,"-")</f>
        <v>-</v>
      </c>
      <c r="AL95" s="70" t="str">
        <f>IF(OR('Income&amp;Cost'!$AJ95&lt;&gt;"-",'Income&amp;Cost'!$AK95&lt;&gt;"-"),SUM('Income&amp;Cost'!$AJ95,('Income&amp;Cost'!$AK95*$M$10)),"-")</f>
        <v>-</v>
      </c>
      <c r="AM95" s="70" t="str">
        <f>IF(AND('Income&amp;Cost'!$AI95&lt;&gt;"-",'Income&amp;Cost'!$AL95&lt;&gt;"-"),'Income&amp;Cost'!$AI95+'Income&amp;Cost'!$AL95,"-")</f>
        <v>-</v>
      </c>
      <c r="AN95" s="70" t="str">
        <f>IF(AND('Income&amp;Cost'!$AH95&lt;&gt;"-",'Income&amp;Cost'!$AM95&lt;&gt;"-"),'Income&amp;Cost'!$AH95-'Income&amp;Cost'!$AM95,"-")</f>
        <v>-</v>
      </c>
      <c r="AO95" s="80" t="str">
        <f>IF(AND('Income&amp;Cost'!$AH95&lt;&gt;"-",'Income&amp;Cost'!$AN95&lt;&gt;"-"),'Income&amp;Cost'!$AN95/'Income&amp;Cost'!$AH95,"-")</f>
        <v>-</v>
      </c>
      <c r="AP95" s="70" t="str">
        <f>IF(AND('Income&amp;Cost'!$AE95&lt;&gt;"-",'Income&amp;Cost'!$AM95&lt;&gt;"-"),('Income&amp;Cost'!$AE95/$M$9*(IF('Income&amp;Cost'!$K95&lt;&gt;"",'Income&amp;Cost'!$K95,1)))-'Income&amp;Cost'!$AM95,"-")</f>
        <v>-</v>
      </c>
      <c r="AQ95" s="80" t="str">
        <f>IF(AND('Income&amp;Cost'!$AP95&lt;&gt;"-",'Income&amp;Cost'!$AE95&lt;&gt;"-"),'Income&amp;Cost'!$AP95/('Income&amp;Cost'!$AE95/$M$9*(IF('Income&amp;Cost'!$K95&lt;&gt;"",'Income&amp;Cost'!$K95,1))),"-")</f>
        <v>-</v>
      </c>
      <c r="AR95" s="70" t="str">
        <f>IF(AND($L95&gt;0,$M95&gt;0,$N95&gt;0,$O95&gt;0),IFERROR(IF($K95&gt;1,VLOOKUP($T95,'FBE Fees'!$D:$M,9,0)/$M$9*$K95,VLOOKUP($T95,'FBE Fees'!$D:$M,9,0)/$M$9),"check data"),"-")</f>
        <v>-</v>
      </c>
      <c r="AS95" s="70" t="str">
        <f>IF(AND($L95&gt;0,$M95&gt;0,$N95&gt;0,$O95&gt;0),IFERROR(IF($K95&gt;1,VLOOKUP($T95,'FBE Fees'!$D:$M,10,0)/$M$9*$K95,VLOOKUP($T95,'FBE Fees'!$D:$M,10,0)/$M$9),"check data"),"-")</f>
        <v>-</v>
      </c>
    </row>
    <row r="96" ht="19.5" customHeight="1">
      <c r="A96" s="3"/>
      <c r="B96" s="3"/>
      <c r="C96" s="3"/>
      <c r="D96" s="9"/>
      <c r="E96" s="9"/>
      <c r="F96" s="69"/>
      <c r="G96" s="70"/>
      <c r="H96" s="70"/>
      <c r="I96" s="71"/>
      <c r="J96" s="72"/>
      <c r="K96" s="73"/>
      <c r="L96" s="74"/>
      <c r="M96" s="74"/>
      <c r="N96" s="74"/>
      <c r="O96" s="74"/>
      <c r="P96" s="74" t="str">
        <f t="array" ref="P96">IF(AND($L96&gt;0,$M96&gt;0,$N96&gt;0,$O96&gt;0),IFERROR(INDEX(Classes!$O$3:$O$37,MATCH(L96,Classes!$O$3:$O$37,-1)),"check data"),"-")</f>
        <v>-</v>
      </c>
      <c r="Q96" s="74" t="str">
        <f t="array" ref="Q96">IF(AND($L96&gt;0,$M96&gt;0,$N96&gt;0,$O96&gt;0),IFERROR(INDEX(Classes!$I$3:$I$9,MATCH((MAX($M96:$O96)),Classes!$I$3:$I$9,-1)),"check data"),"-")</f>
        <v>-</v>
      </c>
      <c r="R96" s="74" t="str">
        <f t="array" ref="R96">IF(AND($L96&gt;0,$M96&gt;0,$N96&gt;0,$O96&gt;0),IFERROR(INDEX(Classes!$K$3:$K$10,MATCH((MEDIAN($M96:$O96)),Classes!$K$3:$K$10,-1)),"check data"),"-")</f>
        <v>-</v>
      </c>
      <c r="S96" s="74" t="str">
        <f t="array" ref="S96">IF(AND($L96&gt;0,$M96&gt;0,$N96&gt;0,$O96&gt;0),IFERROR(INDEX(Classes!$M$3:$M$11,MATCH(MIN($M96:$O96),Classes!$M$3:$M$11,-1)),"check data"),"-")</f>
        <v>-</v>
      </c>
      <c r="T96" s="74" t="str">
        <f t="shared" si="1"/>
        <v>-</v>
      </c>
      <c r="U96" s="75" t="str">
        <f>IF('Income&amp;Cost'!$J96&lt;&gt;"",$G$8,"-")</f>
        <v>-</v>
      </c>
      <c r="V96" s="76" t="str">
        <f>IF('Income&amp;Cost'!$J96&lt;&gt;"",$G$9,"-")</f>
        <v>-</v>
      </c>
      <c r="W96" s="77" t="str">
        <f>IF('Income&amp;Cost'!$J96&lt;&gt;"",IFERROR(VLOOKUP('Income&amp;Cost'!$J96,GRID!$A:$M,5,0),"seek guidance"),"-")</f>
        <v>-</v>
      </c>
      <c r="X96" s="78" t="str">
        <f>IF('Income&amp;Cost'!$J96&lt;&gt;"",IFERROR(VLOOKUP('Income&amp;Cost'!$J96,GRID!$A:$M,9,0),"seek guidance"),"-")</f>
        <v>-</v>
      </c>
      <c r="Y96" s="73" t="str">
        <f t="shared" si="2"/>
        <v>-</v>
      </c>
      <c r="Z96" s="73" t="str">
        <f t="array" ref="Z96">IF(AND($L96&gt;0,$M96&gt;0,$N96&gt;0,$O96&gt;0),IFERROR(INDEX(Classes!$D$3:$D$11,MATCH('Income&amp;Cost'!$Y96,Classes!$D$3:$D$11,-1)),"check data"),"-")</f>
        <v>-</v>
      </c>
      <c r="AA96" s="78" t="str">
        <f>IF(AND($L96&gt;0,$M96&gt;0,$N96&gt;0,$O96&gt;0),IFERROR(VLOOKUP($Z96,Classes!$D:$E,2,0),"check data"),"-")</f>
        <v>-</v>
      </c>
      <c r="AB96" s="79" t="str">
        <f t="shared" si="3"/>
        <v>-</v>
      </c>
      <c r="AC96" s="80" t="str">
        <f>IF('Income&amp;Cost'!$J96&lt;&gt;"",IFERROR(IF(ISNUMBER(SEARCH("*",$F$11)),VLOOKUP('Income&amp;Cost'!$J96,GRID!$A:$M,13,0),VLOOKUP('Income&amp;Cost'!$J96,GRID!$A:$M,12,0)),"seek guidance"),"-")</f>
        <v>-</v>
      </c>
      <c r="AD96" s="70">
        <f>IF('Income&amp;Cost'!$H96&lt;&gt;"",('Income&amp;Cost'!$H96*IF('Income&amp;Cost'!$I96&lt;&gt;"",1+'Income&amp;Cost'!$I96,1.19))*$M$9,'Income&amp;Cost'!$G96*$M$9)</f>
        <v>0</v>
      </c>
      <c r="AE96" s="70">
        <f>'Income&amp;Cost'!$AD96/(IF('Income&amp;Cost'!$I96&lt;&gt;"",1+'Income&amp;Cost'!$I96,1.19))</f>
        <v>0</v>
      </c>
      <c r="AF96" s="70" t="str">
        <f>IF(AND('Income&amp;Cost'!$AC96&lt;&gt;"-",'Income&amp;Cost'!$AE96&lt;&gt;"-"),'Income&amp;Cost'!$AE96*'Income&amp;Cost'!$AC96,"-")</f>
        <v>-</v>
      </c>
      <c r="AG96" s="70">
        <f>'Income&amp;Cost'!$AD96*(IF('Income&amp;Cost'!$K96&lt;&gt;"",'Income&amp;Cost'!$K96,1))</f>
        <v>0</v>
      </c>
      <c r="AH96" s="70">
        <f>'Income&amp;Cost'!$AG96/$M$9</f>
        <v>0</v>
      </c>
      <c r="AI96" s="70" t="str">
        <f>IF('Income&amp;Cost'!$AF96&lt;&gt;"-",('Income&amp;Cost'!$AF96/$M$9)*(IF('Income&amp;Cost'!$K96&lt;&gt;"",'Income&amp;Cost'!$K96,1)),"-")</f>
        <v>-</v>
      </c>
      <c r="AJ96" s="9" t="str">
        <f>IFERROR((VLOOKUP('Income&amp;Cost'!$T96,'FBE Fees'!$D:$M,8,0)/$M$9)*(IF('Income&amp;Cost'!$K96&lt;&gt;"",'Income&amp;Cost'!$K96,1)),"-")</f>
        <v>-</v>
      </c>
      <c r="AK96" s="79" t="str">
        <f>IF('Income&amp;Cost'!$AB96&lt;&gt;"-",IFERROR(VLOOKUP($G$10,Storage!$E:$F,2,0),Storage!$F$4)/$M$9*'Income&amp;Cost'!$AB96,"-")</f>
        <v>-</v>
      </c>
      <c r="AL96" s="70" t="str">
        <f>IF(OR('Income&amp;Cost'!$AJ96&lt;&gt;"-",'Income&amp;Cost'!$AK96&lt;&gt;"-"),SUM('Income&amp;Cost'!$AJ96,('Income&amp;Cost'!$AK96*$M$10)),"-")</f>
        <v>-</v>
      </c>
      <c r="AM96" s="70" t="str">
        <f>IF(AND('Income&amp;Cost'!$AI96&lt;&gt;"-",'Income&amp;Cost'!$AL96&lt;&gt;"-"),'Income&amp;Cost'!$AI96+'Income&amp;Cost'!$AL96,"-")</f>
        <v>-</v>
      </c>
      <c r="AN96" s="70" t="str">
        <f>IF(AND('Income&amp;Cost'!$AH96&lt;&gt;"-",'Income&amp;Cost'!$AM96&lt;&gt;"-"),'Income&amp;Cost'!$AH96-'Income&amp;Cost'!$AM96,"-")</f>
        <v>-</v>
      </c>
      <c r="AO96" s="80" t="str">
        <f>IF(AND('Income&amp;Cost'!$AH96&lt;&gt;"-",'Income&amp;Cost'!$AN96&lt;&gt;"-"),'Income&amp;Cost'!$AN96/'Income&amp;Cost'!$AH96,"-")</f>
        <v>-</v>
      </c>
      <c r="AP96" s="70" t="str">
        <f>IF(AND('Income&amp;Cost'!$AE96&lt;&gt;"-",'Income&amp;Cost'!$AM96&lt;&gt;"-"),('Income&amp;Cost'!$AE96/$M$9*(IF('Income&amp;Cost'!$K96&lt;&gt;"",'Income&amp;Cost'!$K96,1)))-'Income&amp;Cost'!$AM96,"-")</f>
        <v>-</v>
      </c>
      <c r="AQ96" s="80" t="str">
        <f>IF(AND('Income&amp;Cost'!$AP96&lt;&gt;"-",'Income&amp;Cost'!$AE96&lt;&gt;"-"),'Income&amp;Cost'!$AP96/('Income&amp;Cost'!$AE96/$M$9*(IF('Income&amp;Cost'!$K96&lt;&gt;"",'Income&amp;Cost'!$K96,1))),"-")</f>
        <v>-</v>
      </c>
      <c r="AR96" s="70" t="str">
        <f>IF(AND($L96&gt;0,$M96&gt;0,$N96&gt;0,$O96&gt;0),IFERROR(IF($K96&gt;1,VLOOKUP($T96,'FBE Fees'!$D:$M,9,0)/$M$9*$K96,VLOOKUP($T96,'FBE Fees'!$D:$M,9,0)/$M$9),"check data"),"-")</f>
        <v>-</v>
      </c>
      <c r="AS96" s="70" t="str">
        <f>IF(AND($L96&gt;0,$M96&gt;0,$N96&gt;0,$O96&gt;0),IFERROR(IF($K96&gt;1,VLOOKUP($T96,'FBE Fees'!$D:$M,10,0)/$M$9*$K96,VLOOKUP($T96,'FBE Fees'!$D:$M,10,0)/$M$9),"check data"),"-")</f>
        <v>-</v>
      </c>
    </row>
    <row r="97" ht="19.5" customHeight="1">
      <c r="A97" s="3"/>
      <c r="B97" s="3"/>
      <c r="C97" s="3"/>
      <c r="D97" s="9"/>
      <c r="E97" s="9"/>
      <c r="F97" s="69"/>
      <c r="G97" s="70"/>
      <c r="H97" s="70"/>
      <c r="I97" s="71"/>
      <c r="J97" s="72"/>
      <c r="K97" s="73"/>
      <c r="L97" s="74"/>
      <c r="M97" s="74"/>
      <c r="N97" s="74"/>
      <c r="O97" s="74"/>
      <c r="P97" s="74" t="str">
        <f t="array" ref="P97">IF(AND($L97&gt;0,$M97&gt;0,$N97&gt;0,$O97&gt;0),IFERROR(INDEX(Classes!$O$3:$O$37,MATCH(L97,Classes!$O$3:$O$37,-1)),"check data"),"-")</f>
        <v>-</v>
      </c>
      <c r="Q97" s="74" t="str">
        <f t="array" ref="Q97">IF(AND($L97&gt;0,$M97&gt;0,$N97&gt;0,$O97&gt;0),IFERROR(INDEX(Classes!$I$3:$I$9,MATCH((MAX($M97:$O97)),Classes!$I$3:$I$9,-1)),"check data"),"-")</f>
        <v>-</v>
      </c>
      <c r="R97" s="74" t="str">
        <f t="array" ref="R97">IF(AND($L97&gt;0,$M97&gt;0,$N97&gt;0,$O97&gt;0),IFERROR(INDEX(Classes!$K$3:$K$10,MATCH((MEDIAN($M97:$O97)),Classes!$K$3:$K$10,-1)),"check data"),"-")</f>
        <v>-</v>
      </c>
      <c r="S97" s="74" t="str">
        <f t="array" ref="S97">IF(AND($L97&gt;0,$M97&gt;0,$N97&gt;0,$O97&gt;0),IFERROR(INDEX(Classes!$M$3:$M$11,MATCH(MIN($M97:$O97),Classes!$M$3:$M$11,-1)),"check data"),"-")</f>
        <v>-</v>
      </c>
      <c r="T97" s="74" t="str">
        <f t="shared" si="1"/>
        <v>-</v>
      </c>
      <c r="U97" s="75" t="str">
        <f>IF('Income&amp;Cost'!$J97&lt;&gt;"",$G$8,"-")</f>
        <v>-</v>
      </c>
      <c r="V97" s="76" t="str">
        <f>IF('Income&amp;Cost'!$J97&lt;&gt;"",$G$9,"-")</f>
        <v>-</v>
      </c>
      <c r="W97" s="77" t="str">
        <f>IF('Income&amp;Cost'!$J97&lt;&gt;"",IFERROR(VLOOKUP('Income&amp;Cost'!$J97,GRID!$A:$M,5,0),"seek guidance"),"-")</f>
        <v>-</v>
      </c>
      <c r="X97" s="78" t="str">
        <f>IF('Income&amp;Cost'!$J97&lt;&gt;"",IFERROR(VLOOKUP('Income&amp;Cost'!$J97,GRID!$A:$M,9,0),"seek guidance"),"-")</f>
        <v>-</v>
      </c>
      <c r="Y97" s="73" t="str">
        <f t="shared" si="2"/>
        <v>-</v>
      </c>
      <c r="Z97" s="73" t="str">
        <f t="array" ref="Z97">IF(AND($L97&gt;0,$M97&gt;0,$N97&gt;0,$O97&gt;0),IFERROR(INDEX(Classes!$D$3:$D$11,MATCH('Income&amp;Cost'!$Y97,Classes!$D$3:$D$11,-1)),"check data"),"-")</f>
        <v>-</v>
      </c>
      <c r="AA97" s="78" t="str">
        <f>IF(AND($L97&gt;0,$M97&gt;0,$N97&gt;0,$O97&gt;0),IFERROR(VLOOKUP($Z97,Classes!$D:$E,2,0),"check data"),"-")</f>
        <v>-</v>
      </c>
      <c r="AB97" s="79" t="str">
        <f t="shared" si="3"/>
        <v>-</v>
      </c>
      <c r="AC97" s="80" t="str">
        <f>IF('Income&amp;Cost'!$J97&lt;&gt;"",IFERROR(IF(ISNUMBER(SEARCH("*",$F$11)),VLOOKUP('Income&amp;Cost'!$J97,GRID!$A:$M,13,0),VLOOKUP('Income&amp;Cost'!$J97,GRID!$A:$M,12,0)),"seek guidance"),"-")</f>
        <v>-</v>
      </c>
      <c r="AD97" s="70">
        <f>IF('Income&amp;Cost'!$H97&lt;&gt;"",('Income&amp;Cost'!$H97*IF('Income&amp;Cost'!$I97&lt;&gt;"",1+'Income&amp;Cost'!$I97,1.19))*$M$9,'Income&amp;Cost'!$G97*$M$9)</f>
        <v>0</v>
      </c>
      <c r="AE97" s="70">
        <f>'Income&amp;Cost'!$AD97/(IF('Income&amp;Cost'!$I97&lt;&gt;"",1+'Income&amp;Cost'!$I97,1.19))</f>
        <v>0</v>
      </c>
      <c r="AF97" s="70" t="str">
        <f>IF(AND('Income&amp;Cost'!$AC97&lt;&gt;"-",'Income&amp;Cost'!$AE97&lt;&gt;"-"),'Income&amp;Cost'!$AE97*'Income&amp;Cost'!$AC97,"-")</f>
        <v>-</v>
      </c>
      <c r="AG97" s="70">
        <f>'Income&amp;Cost'!$AD97*(IF('Income&amp;Cost'!$K97&lt;&gt;"",'Income&amp;Cost'!$K97,1))</f>
        <v>0</v>
      </c>
      <c r="AH97" s="70">
        <f>'Income&amp;Cost'!$AG97/$M$9</f>
        <v>0</v>
      </c>
      <c r="AI97" s="70" t="str">
        <f>IF('Income&amp;Cost'!$AF97&lt;&gt;"-",('Income&amp;Cost'!$AF97/$M$9)*(IF('Income&amp;Cost'!$K97&lt;&gt;"",'Income&amp;Cost'!$K97,1)),"-")</f>
        <v>-</v>
      </c>
      <c r="AJ97" s="9" t="str">
        <f>IFERROR((VLOOKUP('Income&amp;Cost'!$T97,'FBE Fees'!$D:$M,8,0)/$M$9)*(IF('Income&amp;Cost'!$K97&lt;&gt;"",'Income&amp;Cost'!$K97,1)),"-")</f>
        <v>-</v>
      </c>
      <c r="AK97" s="79" t="str">
        <f>IF('Income&amp;Cost'!$AB97&lt;&gt;"-",IFERROR(VLOOKUP($G$10,Storage!$E:$F,2,0),Storage!$F$4)/$M$9*'Income&amp;Cost'!$AB97,"-")</f>
        <v>-</v>
      </c>
      <c r="AL97" s="70" t="str">
        <f>IF(OR('Income&amp;Cost'!$AJ97&lt;&gt;"-",'Income&amp;Cost'!$AK97&lt;&gt;"-"),SUM('Income&amp;Cost'!$AJ97,('Income&amp;Cost'!$AK97*$M$10)),"-")</f>
        <v>-</v>
      </c>
      <c r="AM97" s="70" t="str">
        <f>IF(AND('Income&amp;Cost'!$AI97&lt;&gt;"-",'Income&amp;Cost'!$AL97&lt;&gt;"-"),'Income&amp;Cost'!$AI97+'Income&amp;Cost'!$AL97,"-")</f>
        <v>-</v>
      </c>
      <c r="AN97" s="70" t="str">
        <f>IF(AND('Income&amp;Cost'!$AH97&lt;&gt;"-",'Income&amp;Cost'!$AM97&lt;&gt;"-"),'Income&amp;Cost'!$AH97-'Income&amp;Cost'!$AM97,"-")</f>
        <v>-</v>
      </c>
      <c r="AO97" s="80" t="str">
        <f>IF(AND('Income&amp;Cost'!$AH97&lt;&gt;"-",'Income&amp;Cost'!$AN97&lt;&gt;"-"),'Income&amp;Cost'!$AN97/'Income&amp;Cost'!$AH97,"-")</f>
        <v>-</v>
      </c>
      <c r="AP97" s="70" t="str">
        <f>IF(AND('Income&amp;Cost'!$AE97&lt;&gt;"-",'Income&amp;Cost'!$AM97&lt;&gt;"-"),('Income&amp;Cost'!$AE97/$M$9*(IF('Income&amp;Cost'!$K97&lt;&gt;"",'Income&amp;Cost'!$K97,1)))-'Income&amp;Cost'!$AM97,"-")</f>
        <v>-</v>
      </c>
      <c r="AQ97" s="80" t="str">
        <f>IF(AND('Income&amp;Cost'!$AP97&lt;&gt;"-",'Income&amp;Cost'!$AE97&lt;&gt;"-"),'Income&amp;Cost'!$AP97/('Income&amp;Cost'!$AE97/$M$9*(IF('Income&amp;Cost'!$K97&lt;&gt;"",'Income&amp;Cost'!$K97,1))),"-")</f>
        <v>-</v>
      </c>
      <c r="AR97" s="70" t="str">
        <f>IF(AND($L97&gt;0,$M97&gt;0,$N97&gt;0,$O97&gt;0),IFERROR(IF($K97&gt;1,VLOOKUP($T97,'FBE Fees'!$D:$M,9,0)/$M$9*$K97,VLOOKUP($T97,'FBE Fees'!$D:$M,9,0)/$M$9),"check data"),"-")</f>
        <v>-</v>
      </c>
      <c r="AS97" s="70" t="str">
        <f>IF(AND($L97&gt;0,$M97&gt;0,$N97&gt;0,$O97&gt;0),IFERROR(IF($K97&gt;1,VLOOKUP($T97,'FBE Fees'!$D:$M,10,0)/$M$9*$K97,VLOOKUP($T97,'FBE Fees'!$D:$M,10,0)/$M$9),"check data"),"-")</f>
        <v>-</v>
      </c>
    </row>
    <row r="98" ht="19.5" customHeight="1">
      <c r="A98" s="3"/>
      <c r="B98" s="3"/>
      <c r="C98" s="3"/>
      <c r="D98" s="9"/>
      <c r="E98" s="9"/>
      <c r="F98" s="69"/>
      <c r="G98" s="70"/>
      <c r="H98" s="70"/>
      <c r="I98" s="71"/>
      <c r="J98" s="72"/>
      <c r="K98" s="73"/>
      <c r="L98" s="74"/>
      <c r="M98" s="74"/>
      <c r="N98" s="74"/>
      <c r="O98" s="74"/>
      <c r="P98" s="74" t="str">
        <f t="array" ref="P98">IF(AND($L98&gt;0,$M98&gt;0,$N98&gt;0,$O98&gt;0),IFERROR(INDEX(Classes!$O$3:$O$37,MATCH(L98,Classes!$O$3:$O$37,-1)),"check data"),"-")</f>
        <v>-</v>
      </c>
      <c r="Q98" s="74" t="str">
        <f t="array" ref="Q98">IF(AND($L98&gt;0,$M98&gt;0,$N98&gt;0,$O98&gt;0),IFERROR(INDEX(Classes!$I$3:$I$9,MATCH((MAX($M98:$O98)),Classes!$I$3:$I$9,-1)),"check data"),"-")</f>
        <v>-</v>
      </c>
      <c r="R98" s="74" t="str">
        <f t="array" ref="R98">IF(AND($L98&gt;0,$M98&gt;0,$N98&gt;0,$O98&gt;0),IFERROR(INDEX(Classes!$K$3:$K$10,MATCH((MEDIAN($M98:$O98)),Classes!$K$3:$K$10,-1)),"check data"),"-")</f>
        <v>-</v>
      </c>
      <c r="S98" s="74" t="str">
        <f t="array" ref="S98">IF(AND($L98&gt;0,$M98&gt;0,$N98&gt;0,$O98&gt;0),IFERROR(INDEX(Classes!$M$3:$M$11,MATCH(MIN($M98:$O98),Classes!$M$3:$M$11,-1)),"check data"),"-")</f>
        <v>-</v>
      </c>
      <c r="T98" s="74" t="str">
        <f t="shared" si="1"/>
        <v>-</v>
      </c>
      <c r="U98" s="75" t="str">
        <f>IF('Income&amp;Cost'!$J98&lt;&gt;"",$G$8,"-")</f>
        <v>-</v>
      </c>
      <c r="V98" s="76" t="str">
        <f>IF('Income&amp;Cost'!$J98&lt;&gt;"",$G$9,"-")</f>
        <v>-</v>
      </c>
      <c r="W98" s="77" t="str">
        <f>IF('Income&amp;Cost'!$J98&lt;&gt;"",IFERROR(VLOOKUP('Income&amp;Cost'!$J98,GRID!$A:$M,5,0),"seek guidance"),"-")</f>
        <v>-</v>
      </c>
      <c r="X98" s="78" t="str">
        <f>IF('Income&amp;Cost'!$J98&lt;&gt;"",IFERROR(VLOOKUP('Income&amp;Cost'!$J98,GRID!$A:$M,9,0),"seek guidance"),"-")</f>
        <v>-</v>
      </c>
      <c r="Y98" s="73" t="str">
        <f t="shared" si="2"/>
        <v>-</v>
      </c>
      <c r="Z98" s="73" t="str">
        <f t="array" ref="Z98">IF(AND($L98&gt;0,$M98&gt;0,$N98&gt;0,$O98&gt;0),IFERROR(INDEX(Classes!$D$3:$D$11,MATCH('Income&amp;Cost'!$Y98,Classes!$D$3:$D$11,-1)),"check data"),"-")</f>
        <v>-</v>
      </c>
      <c r="AA98" s="78" t="str">
        <f>IF(AND($L98&gt;0,$M98&gt;0,$N98&gt;0,$O98&gt;0),IFERROR(VLOOKUP($Z98,Classes!$D:$E,2,0),"check data"),"-")</f>
        <v>-</v>
      </c>
      <c r="AB98" s="79" t="str">
        <f t="shared" si="3"/>
        <v>-</v>
      </c>
      <c r="AC98" s="80" t="str">
        <f>IF('Income&amp;Cost'!$J98&lt;&gt;"",IFERROR(IF(ISNUMBER(SEARCH("*",$F$11)),VLOOKUP('Income&amp;Cost'!$J98,GRID!$A:$M,13,0),VLOOKUP('Income&amp;Cost'!$J98,GRID!$A:$M,12,0)),"seek guidance"),"-")</f>
        <v>-</v>
      </c>
      <c r="AD98" s="70">
        <f>IF('Income&amp;Cost'!$H98&lt;&gt;"",('Income&amp;Cost'!$H98*IF('Income&amp;Cost'!$I98&lt;&gt;"",1+'Income&amp;Cost'!$I98,1.19))*$M$9,'Income&amp;Cost'!$G98*$M$9)</f>
        <v>0</v>
      </c>
      <c r="AE98" s="70">
        <f>'Income&amp;Cost'!$AD98/(IF('Income&amp;Cost'!$I98&lt;&gt;"",1+'Income&amp;Cost'!$I98,1.19))</f>
        <v>0</v>
      </c>
      <c r="AF98" s="70" t="str">
        <f>IF(AND('Income&amp;Cost'!$AC98&lt;&gt;"-",'Income&amp;Cost'!$AE98&lt;&gt;"-"),'Income&amp;Cost'!$AE98*'Income&amp;Cost'!$AC98,"-")</f>
        <v>-</v>
      </c>
      <c r="AG98" s="70">
        <f>'Income&amp;Cost'!$AD98*(IF('Income&amp;Cost'!$K98&lt;&gt;"",'Income&amp;Cost'!$K98,1))</f>
        <v>0</v>
      </c>
      <c r="AH98" s="70">
        <f>'Income&amp;Cost'!$AG98/$M$9</f>
        <v>0</v>
      </c>
      <c r="AI98" s="70" t="str">
        <f>IF('Income&amp;Cost'!$AF98&lt;&gt;"-",('Income&amp;Cost'!$AF98/$M$9)*(IF('Income&amp;Cost'!$K98&lt;&gt;"",'Income&amp;Cost'!$K98,1)),"-")</f>
        <v>-</v>
      </c>
      <c r="AJ98" s="9" t="str">
        <f>IFERROR((VLOOKUP('Income&amp;Cost'!$T98,'FBE Fees'!$D:$M,8,0)/$M$9)*(IF('Income&amp;Cost'!$K98&lt;&gt;"",'Income&amp;Cost'!$K98,1)),"-")</f>
        <v>-</v>
      </c>
      <c r="AK98" s="79" t="str">
        <f>IF('Income&amp;Cost'!$AB98&lt;&gt;"-",IFERROR(VLOOKUP($G$10,Storage!$E:$F,2,0),Storage!$F$4)/$M$9*'Income&amp;Cost'!$AB98,"-")</f>
        <v>-</v>
      </c>
      <c r="AL98" s="70" t="str">
        <f>IF(OR('Income&amp;Cost'!$AJ98&lt;&gt;"-",'Income&amp;Cost'!$AK98&lt;&gt;"-"),SUM('Income&amp;Cost'!$AJ98,('Income&amp;Cost'!$AK98*$M$10)),"-")</f>
        <v>-</v>
      </c>
      <c r="AM98" s="70" t="str">
        <f>IF(AND('Income&amp;Cost'!$AI98&lt;&gt;"-",'Income&amp;Cost'!$AL98&lt;&gt;"-"),'Income&amp;Cost'!$AI98+'Income&amp;Cost'!$AL98,"-")</f>
        <v>-</v>
      </c>
      <c r="AN98" s="70" t="str">
        <f>IF(AND('Income&amp;Cost'!$AH98&lt;&gt;"-",'Income&amp;Cost'!$AM98&lt;&gt;"-"),'Income&amp;Cost'!$AH98-'Income&amp;Cost'!$AM98,"-")</f>
        <v>-</v>
      </c>
      <c r="AO98" s="80" t="str">
        <f>IF(AND('Income&amp;Cost'!$AH98&lt;&gt;"-",'Income&amp;Cost'!$AN98&lt;&gt;"-"),'Income&amp;Cost'!$AN98/'Income&amp;Cost'!$AH98,"-")</f>
        <v>-</v>
      </c>
      <c r="AP98" s="70" t="str">
        <f>IF(AND('Income&amp;Cost'!$AE98&lt;&gt;"-",'Income&amp;Cost'!$AM98&lt;&gt;"-"),('Income&amp;Cost'!$AE98/$M$9*(IF('Income&amp;Cost'!$K98&lt;&gt;"",'Income&amp;Cost'!$K98,1)))-'Income&amp;Cost'!$AM98,"-")</f>
        <v>-</v>
      </c>
      <c r="AQ98" s="80" t="str">
        <f>IF(AND('Income&amp;Cost'!$AP98&lt;&gt;"-",'Income&amp;Cost'!$AE98&lt;&gt;"-"),'Income&amp;Cost'!$AP98/('Income&amp;Cost'!$AE98/$M$9*(IF('Income&amp;Cost'!$K98&lt;&gt;"",'Income&amp;Cost'!$K98,1))),"-")</f>
        <v>-</v>
      </c>
      <c r="AR98" s="70" t="str">
        <f>IF(AND($L98&gt;0,$M98&gt;0,$N98&gt;0,$O98&gt;0),IFERROR(IF($K98&gt;1,VLOOKUP($T98,'FBE Fees'!$D:$M,9,0)/$M$9*$K98,VLOOKUP($T98,'FBE Fees'!$D:$M,9,0)/$M$9),"check data"),"-")</f>
        <v>-</v>
      </c>
      <c r="AS98" s="70" t="str">
        <f>IF(AND($L98&gt;0,$M98&gt;0,$N98&gt;0,$O98&gt;0),IFERROR(IF($K98&gt;1,VLOOKUP($T98,'FBE Fees'!$D:$M,10,0)/$M$9*$K98,VLOOKUP($T98,'FBE Fees'!$D:$M,10,0)/$M$9),"check data"),"-")</f>
        <v>-</v>
      </c>
    </row>
    <row r="99" ht="19.5" customHeight="1">
      <c r="A99" s="3"/>
      <c r="B99" s="3"/>
      <c r="C99" s="3"/>
      <c r="D99" s="9"/>
      <c r="E99" s="9"/>
      <c r="F99" s="69"/>
      <c r="G99" s="70"/>
      <c r="H99" s="70"/>
      <c r="I99" s="71"/>
      <c r="J99" s="72"/>
      <c r="K99" s="73"/>
      <c r="L99" s="74"/>
      <c r="M99" s="74"/>
      <c r="N99" s="74"/>
      <c r="O99" s="74"/>
      <c r="P99" s="74" t="str">
        <f t="array" ref="P99">IF(AND($L99&gt;0,$M99&gt;0,$N99&gt;0,$O99&gt;0),IFERROR(INDEX(Classes!$O$3:$O$37,MATCH(L99,Classes!$O$3:$O$37,-1)),"check data"),"-")</f>
        <v>-</v>
      </c>
      <c r="Q99" s="74" t="str">
        <f t="array" ref="Q99">IF(AND($L99&gt;0,$M99&gt;0,$N99&gt;0,$O99&gt;0),IFERROR(INDEX(Classes!$I$3:$I$9,MATCH((MAX($M99:$O99)),Classes!$I$3:$I$9,-1)),"check data"),"-")</f>
        <v>-</v>
      </c>
      <c r="R99" s="74" t="str">
        <f t="array" ref="R99">IF(AND($L99&gt;0,$M99&gt;0,$N99&gt;0,$O99&gt;0),IFERROR(INDEX(Classes!$K$3:$K$10,MATCH((MEDIAN($M99:$O99)),Classes!$K$3:$K$10,-1)),"check data"),"-")</f>
        <v>-</v>
      </c>
      <c r="S99" s="74" t="str">
        <f t="array" ref="S99">IF(AND($L99&gt;0,$M99&gt;0,$N99&gt;0,$O99&gt;0),IFERROR(INDEX(Classes!$M$3:$M$11,MATCH(MIN($M99:$O99),Classes!$M$3:$M$11,-1)),"check data"),"-")</f>
        <v>-</v>
      </c>
      <c r="T99" s="74" t="str">
        <f t="shared" si="1"/>
        <v>-</v>
      </c>
      <c r="U99" s="75" t="str">
        <f>IF('Income&amp;Cost'!$J99&lt;&gt;"",$G$8,"-")</f>
        <v>-</v>
      </c>
      <c r="V99" s="76" t="str">
        <f>IF('Income&amp;Cost'!$J99&lt;&gt;"",$G$9,"-")</f>
        <v>-</v>
      </c>
      <c r="W99" s="77" t="str">
        <f>IF('Income&amp;Cost'!$J99&lt;&gt;"",IFERROR(VLOOKUP('Income&amp;Cost'!$J99,GRID!$A:$M,5,0),"seek guidance"),"-")</f>
        <v>-</v>
      </c>
      <c r="X99" s="78" t="str">
        <f>IF('Income&amp;Cost'!$J99&lt;&gt;"",IFERROR(VLOOKUP('Income&amp;Cost'!$J99,GRID!$A:$M,9,0),"seek guidance"),"-")</f>
        <v>-</v>
      </c>
      <c r="Y99" s="73" t="str">
        <f t="shared" si="2"/>
        <v>-</v>
      </c>
      <c r="Z99" s="73" t="str">
        <f t="array" ref="Z99">IF(AND($L99&gt;0,$M99&gt;0,$N99&gt;0,$O99&gt;0),IFERROR(INDEX(Classes!$D$3:$D$11,MATCH('Income&amp;Cost'!$Y99,Classes!$D$3:$D$11,-1)),"check data"),"-")</f>
        <v>-</v>
      </c>
      <c r="AA99" s="78" t="str">
        <f>IF(AND($L99&gt;0,$M99&gt;0,$N99&gt;0,$O99&gt;0),IFERROR(VLOOKUP($Z99,Classes!$D:$E,2,0),"check data"),"-")</f>
        <v>-</v>
      </c>
      <c r="AB99" s="79" t="str">
        <f t="shared" si="3"/>
        <v>-</v>
      </c>
      <c r="AC99" s="80" t="str">
        <f>IF('Income&amp;Cost'!$J99&lt;&gt;"",IFERROR(IF(ISNUMBER(SEARCH("*",$F$11)),VLOOKUP('Income&amp;Cost'!$J99,GRID!$A:$M,13,0),VLOOKUP('Income&amp;Cost'!$J99,GRID!$A:$M,12,0)),"seek guidance"),"-")</f>
        <v>-</v>
      </c>
      <c r="AD99" s="70">
        <f>IF('Income&amp;Cost'!$H99&lt;&gt;"",('Income&amp;Cost'!$H99*IF('Income&amp;Cost'!$I99&lt;&gt;"",1+'Income&amp;Cost'!$I99,1.19))*$M$9,'Income&amp;Cost'!$G99*$M$9)</f>
        <v>0</v>
      </c>
      <c r="AE99" s="70">
        <f>'Income&amp;Cost'!$AD99/(IF('Income&amp;Cost'!$I99&lt;&gt;"",1+'Income&amp;Cost'!$I99,1.19))</f>
        <v>0</v>
      </c>
      <c r="AF99" s="70" t="str">
        <f>IF(AND('Income&amp;Cost'!$AC99&lt;&gt;"-",'Income&amp;Cost'!$AE99&lt;&gt;"-"),'Income&amp;Cost'!$AE99*'Income&amp;Cost'!$AC99,"-")</f>
        <v>-</v>
      </c>
      <c r="AG99" s="70">
        <f>'Income&amp;Cost'!$AD99*(IF('Income&amp;Cost'!$K99&lt;&gt;"",'Income&amp;Cost'!$K99,1))</f>
        <v>0</v>
      </c>
      <c r="AH99" s="70">
        <f>'Income&amp;Cost'!$AG99/$M$9</f>
        <v>0</v>
      </c>
      <c r="AI99" s="70" t="str">
        <f>IF('Income&amp;Cost'!$AF99&lt;&gt;"-",('Income&amp;Cost'!$AF99/$M$9)*(IF('Income&amp;Cost'!$K99&lt;&gt;"",'Income&amp;Cost'!$K99,1)),"-")</f>
        <v>-</v>
      </c>
      <c r="AJ99" s="9" t="str">
        <f>IFERROR((VLOOKUP('Income&amp;Cost'!$T99,'FBE Fees'!$D:$M,8,0)/$M$9)*(IF('Income&amp;Cost'!$K99&lt;&gt;"",'Income&amp;Cost'!$K99,1)),"-")</f>
        <v>-</v>
      </c>
      <c r="AK99" s="79" t="str">
        <f>IF('Income&amp;Cost'!$AB99&lt;&gt;"-",IFERROR(VLOOKUP($G$10,Storage!$E:$F,2,0),Storage!$F$4)/$M$9*'Income&amp;Cost'!$AB99,"-")</f>
        <v>-</v>
      </c>
      <c r="AL99" s="70" t="str">
        <f>IF(OR('Income&amp;Cost'!$AJ99&lt;&gt;"-",'Income&amp;Cost'!$AK99&lt;&gt;"-"),SUM('Income&amp;Cost'!$AJ99,('Income&amp;Cost'!$AK99*$M$10)),"-")</f>
        <v>-</v>
      </c>
      <c r="AM99" s="70" t="str">
        <f>IF(AND('Income&amp;Cost'!$AI99&lt;&gt;"-",'Income&amp;Cost'!$AL99&lt;&gt;"-"),'Income&amp;Cost'!$AI99+'Income&amp;Cost'!$AL99,"-")</f>
        <v>-</v>
      </c>
      <c r="AN99" s="70" t="str">
        <f>IF(AND('Income&amp;Cost'!$AH99&lt;&gt;"-",'Income&amp;Cost'!$AM99&lt;&gt;"-"),'Income&amp;Cost'!$AH99-'Income&amp;Cost'!$AM99,"-")</f>
        <v>-</v>
      </c>
      <c r="AO99" s="80" t="str">
        <f>IF(AND('Income&amp;Cost'!$AH99&lt;&gt;"-",'Income&amp;Cost'!$AN99&lt;&gt;"-"),'Income&amp;Cost'!$AN99/'Income&amp;Cost'!$AH99,"-")</f>
        <v>-</v>
      </c>
      <c r="AP99" s="70" t="str">
        <f>IF(AND('Income&amp;Cost'!$AE99&lt;&gt;"-",'Income&amp;Cost'!$AM99&lt;&gt;"-"),('Income&amp;Cost'!$AE99/$M$9*(IF('Income&amp;Cost'!$K99&lt;&gt;"",'Income&amp;Cost'!$K99,1)))-'Income&amp;Cost'!$AM99,"-")</f>
        <v>-</v>
      </c>
      <c r="AQ99" s="80" t="str">
        <f>IF(AND('Income&amp;Cost'!$AP99&lt;&gt;"-",'Income&amp;Cost'!$AE99&lt;&gt;"-"),'Income&amp;Cost'!$AP99/('Income&amp;Cost'!$AE99/$M$9*(IF('Income&amp;Cost'!$K99&lt;&gt;"",'Income&amp;Cost'!$K99,1))),"-")</f>
        <v>-</v>
      </c>
      <c r="AR99" s="70" t="str">
        <f>IF(AND($L99&gt;0,$M99&gt;0,$N99&gt;0,$O99&gt;0),IFERROR(IF($K99&gt;1,VLOOKUP($T99,'FBE Fees'!$D:$M,9,0)/$M$9*$K99,VLOOKUP($T99,'FBE Fees'!$D:$M,9,0)/$M$9),"check data"),"-")</f>
        <v>-</v>
      </c>
      <c r="AS99" s="70" t="str">
        <f>IF(AND($L99&gt;0,$M99&gt;0,$N99&gt;0,$O99&gt;0),IFERROR(IF($K99&gt;1,VLOOKUP($T99,'FBE Fees'!$D:$M,10,0)/$M$9*$K99,VLOOKUP($T99,'FBE Fees'!$D:$M,10,0)/$M$9),"check data"),"-")</f>
        <v>-</v>
      </c>
    </row>
    <row r="100" ht="19.5" customHeight="1">
      <c r="A100" s="3"/>
      <c r="B100" s="3"/>
      <c r="C100" s="3"/>
      <c r="D100" s="9"/>
      <c r="E100" s="9"/>
      <c r="F100" s="69"/>
      <c r="G100" s="70"/>
      <c r="H100" s="70"/>
      <c r="I100" s="71"/>
      <c r="J100" s="72"/>
      <c r="K100" s="73"/>
      <c r="L100" s="74"/>
      <c r="M100" s="74"/>
      <c r="N100" s="74"/>
      <c r="O100" s="74"/>
      <c r="P100" s="74" t="str">
        <f t="array" ref="P100">IF(AND($L100&gt;0,$M100&gt;0,$N100&gt;0,$O100&gt;0),IFERROR(INDEX(Classes!$O$3:$O$37,MATCH(L100,Classes!$O$3:$O$37,-1)),"check data"),"-")</f>
        <v>-</v>
      </c>
      <c r="Q100" s="74" t="str">
        <f t="array" ref="Q100">IF(AND($L100&gt;0,$M100&gt;0,$N100&gt;0,$O100&gt;0),IFERROR(INDEX(Classes!$I$3:$I$9,MATCH((MAX($M100:$O100)),Classes!$I$3:$I$9,-1)),"check data"),"-")</f>
        <v>-</v>
      </c>
      <c r="R100" s="74" t="str">
        <f t="array" ref="R100">IF(AND($L100&gt;0,$M100&gt;0,$N100&gt;0,$O100&gt;0),IFERROR(INDEX(Classes!$K$3:$K$10,MATCH((MEDIAN($M100:$O100)),Classes!$K$3:$K$10,-1)),"check data"),"-")</f>
        <v>-</v>
      </c>
      <c r="S100" s="74" t="str">
        <f t="array" ref="S100">IF(AND($L100&gt;0,$M100&gt;0,$N100&gt;0,$O100&gt;0),IFERROR(INDEX(Classes!$M$3:$M$11,MATCH(MIN($M100:$O100),Classes!$M$3:$M$11,-1)),"check data"),"-")</f>
        <v>-</v>
      </c>
      <c r="T100" s="74" t="str">
        <f t="shared" si="1"/>
        <v>-</v>
      </c>
      <c r="U100" s="75" t="str">
        <f>IF('Income&amp;Cost'!$J100&lt;&gt;"",$G$8,"-")</f>
        <v>-</v>
      </c>
      <c r="V100" s="76" t="str">
        <f>IF('Income&amp;Cost'!$J100&lt;&gt;"",$G$9,"-")</f>
        <v>-</v>
      </c>
      <c r="W100" s="77" t="str">
        <f>IF('Income&amp;Cost'!$J100&lt;&gt;"",IFERROR(VLOOKUP('Income&amp;Cost'!$J100,GRID!$A:$M,5,0),"seek guidance"),"-")</f>
        <v>-</v>
      </c>
      <c r="X100" s="78" t="str">
        <f>IF('Income&amp;Cost'!$J100&lt;&gt;"",IFERROR(VLOOKUP('Income&amp;Cost'!$J100,GRID!$A:$M,9,0),"seek guidance"),"-")</f>
        <v>-</v>
      </c>
      <c r="Y100" s="73" t="str">
        <f t="shared" si="2"/>
        <v>-</v>
      </c>
      <c r="Z100" s="73" t="str">
        <f t="array" ref="Z100">IF(AND($L100&gt;0,$M100&gt;0,$N100&gt;0,$O100&gt;0),IFERROR(INDEX(Classes!$D$3:$D$11,MATCH('Income&amp;Cost'!$Y100,Classes!$D$3:$D$11,-1)),"check data"),"-")</f>
        <v>-</v>
      </c>
      <c r="AA100" s="78" t="str">
        <f>IF(AND($L100&gt;0,$M100&gt;0,$N100&gt;0,$O100&gt;0),IFERROR(VLOOKUP($Z100,Classes!$D:$E,2,0),"check data"),"-")</f>
        <v>-</v>
      </c>
      <c r="AB100" s="79" t="str">
        <f t="shared" si="3"/>
        <v>-</v>
      </c>
      <c r="AC100" s="80" t="str">
        <f>IF('Income&amp;Cost'!$J100&lt;&gt;"",IFERROR(IF(ISNUMBER(SEARCH("*",$F$11)),VLOOKUP('Income&amp;Cost'!$J100,GRID!$A:$M,13,0),VLOOKUP('Income&amp;Cost'!$J100,GRID!$A:$M,12,0)),"seek guidance"),"-")</f>
        <v>-</v>
      </c>
      <c r="AD100" s="70">
        <f>IF('Income&amp;Cost'!$H100&lt;&gt;"",('Income&amp;Cost'!$H100*IF('Income&amp;Cost'!$I100&lt;&gt;"",1+'Income&amp;Cost'!$I100,1.19))*$M$9,'Income&amp;Cost'!$G100*$M$9)</f>
        <v>0</v>
      </c>
      <c r="AE100" s="70">
        <f>'Income&amp;Cost'!$AD100/(IF('Income&amp;Cost'!$I100&lt;&gt;"",1+'Income&amp;Cost'!$I100,1.19))</f>
        <v>0</v>
      </c>
      <c r="AF100" s="70" t="str">
        <f>IF(AND('Income&amp;Cost'!$AC100&lt;&gt;"-",'Income&amp;Cost'!$AE100&lt;&gt;"-"),'Income&amp;Cost'!$AE100*'Income&amp;Cost'!$AC100,"-")</f>
        <v>-</v>
      </c>
      <c r="AG100" s="70">
        <f>'Income&amp;Cost'!$AD100*(IF('Income&amp;Cost'!$K100&lt;&gt;"",'Income&amp;Cost'!$K100,1))</f>
        <v>0</v>
      </c>
      <c r="AH100" s="70">
        <f>'Income&amp;Cost'!$AG100/$M$9</f>
        <v>0</v>
      </c>
      <c r="AI100" s="70" t="str">
        <f>IF('Income&amp;Cost'!$AF100&lt;&gt;"-",('Income&amp;Cost'!$AF100/$M$9)*(IF('Income&amp;Cost'!$K100&lt;&gt;"",'Income&amp;Cost'!$K100,1)),"-")</f>
        <v>-</v>
      </c>
      <c r="AJ100" s="9" t="str">
        <f>IFERROR((VLOOKUP('Income&amp;Cost'!$T100,'FBE Fees'!$D:$M,8,0)/$M$9)*(IF('Income&amp;Cost'!$K100&lt;&gt;"",'Income&amp;Cost'!$K100,1)),"-")</f>
        <v>-</v>
      </c>
      <c r="AK100" s="79" t="str">
        <f>IF('Income&amp;Cost'!$AB100&lt;&gt;"-",IFERROR(VLOOKUP($G$10,Storage!$E:$F,2,0),Storage!$F$4)/$M$9*'Income&amp;Cost'!$AB100,"-")</f>
        <v>-</v>
      </c>
      <c r="AL100" s="70" t="str">
        <f>IF(OR('Income&amp;Cost'!$AJ100&lt;&gt;"-",'Income&amp;Cost'!$AK100&lt;&gt;"-"),SUM('Income&amp;Cost'!$AJ100,('Income&amp;Cost'!$AK100*$M$10)),"-")</f>
        <v>-</v>
      </c>
      <c r="AM100" s="70" t="str">
        <f>IF(AND('Income&amp;Cost'!$AI100&lt;&gt;"-",'Income&amp;Cost'!$AL100&lt;&gt;"-"),'Income&amp;Cost'!$AI100+'Income&amp;Cost'!$AL100,"-")</f>
        <v>-</v>
      </c>
      <c r="AN100" s="70" t="str">
        <f>IF(AND('Income&amp;Cost'!$AH100&lt;&gt;"-",'Income&amp;Cost'!$AM100&lt;&gt;"-"),'Income&amp;Cost'!$AH100-'Income&amp;Cost'!$AM100,"-")</f>
        <v>-</v>
      </c>
      <c r="AO100" s="80" t="str">
        <f>IF(AND('Income&amp;Cost'!$AH100&lt;&gt;"-",'Income&amp;Cost'!$AN100&lt;&gt;"-"),'Income&amp;Cost'!$AN100/'Income&amp;Cost'!$AH100,"-")</f>
        <v>-</v>
      </c>
      <c r="AP100" s="70" t="str">
        <f>IF(AND('Income&amp;Cost'!$AE100&lt;&gt;"-",'Income&amp;Cost'!$AM100&lt;&gt;"-"),('Income&amp;Cost'!$AE100/$M$9*(IF('Income&amp;Cost'!$K100&lt;&gt;"",'Income&amp;Cost'!$K100,1)))-'Income&amp;Cost'!$AM100,"-")</f>
        <v>-</v>
      </c>
      <c r="AQ100" s="80" t="str">
        <f>IF(AND('Income&amp;Cost'!$AP100&lt;&gt;"-",'Income&amp;Cost'!$AE100&lt;&gt;"-"),'Income&amp;Cost'!$AP100/('Income&amp;Cost'!$AE100/$M$9*(IF('Income&amp;Cost'!$K100&lt;&gt;"",'Income&amp;Cost'!$K100,1))),"-")</f>
        <v>-</v>
      </c>
      <c r="AR100" s="70" t="str">
        <f>IF(AND($L100&gt;0,$M100&gt;0,$N100&gt;0,$O100&gt;0),IFERROR(IF($K100&gt;1,VLOOKUP($T100,'FBE Fees'!$D:$M,9,0)/$M$9*$K100,VLOOKUP($T100,'FBE Fees'!$D:$M,9,0)/$M$9),"check data"),"-")</f>
        <v>-</v>
      </c>
      <c r="AS100" s="70" t="str">
        <f>IF(AND($L100&gt;0,$M100&gt;0,$N100&gt;0,$O100&gt;0),IFERROR(IF($K100&gt;1,VLOOKUP($T100,'FBE Fees'!$D:$M,10,0)/$M$9*$K100,VLOOKUP($T100,'FBE Fees'!$D:$M,10,0)/$M$9),"check data"),"-")</f>
        <v>-</v>
      </c>
    </row>
    <row r="101" ht="19.5" customHeight="1">
      <c r="A101" s="3"/>
      <c r="B101" s="3"/>
      <c r="C101" s="3"/>
      <c r="D101" s="9"/>
      <c r="E101" s="9"/>
      <c r="F101" s="69"/>
      <c r="G101" s="70"/>
      <c r="H101" s="70"/>
      <c r="I101" s="71"/>
      <c r="J101" s="72"/>
      <c r="K101" s="73"/>
      <c r="L101" s="74"/>
      <c r="M101" s="74"/>
      <c r="N101" s="74"/>
      <c r="O101" s="74"/>
      <c r="P101" s="74" t="str">
        <f t="array" ref="P101">IF(AND($L101&gt;0,$M101&gt;0,$N101&gt;0,$O101&gt;0),IFERROR(INDEX(Classes!$O$3:$O$37,MATCH(L101,Classes!$O$3:$O$37,-1)),"check data"),"-")</f>
        <v>-</v>
      </c>
      <c r="Q101" s="74" t="str">
        <f t="array" ref="Q101">IF(AND($L101&gt;0,$M101&gt;0,$N101&gt;0,$O101&gt;0),IFERROR(INDEX(Classes!$I$3:$I$9,MATCH((MAX($M101:$O101)),Classes!$I$3:$I$9,-1)),"check data"),"-")</f>
        <v>-</v>
      </c>
      <c r="R101" s="74" t="str">
        <f t="array" ref="R101">IF(AND($L101&gt;0,$M101&gt;0,$N101&gt;0,$O101&gt;0),IFERROR(INDEX(Classes!$K$3:$K$10,MATCH((MEDIAN($M101:$O101)),Classes!$K$3:$K$10,-1)),"check data"),"-")</f>
        <v>-</v>
      </c>
      <c r="S101" s="74" t="str">
        <f t="array" ref="S101">IF(AND($L101&gt;0,$M101&gt;0,$N101&gt;0,$O101&gt;0),IFERROR(INDEX(Classes!$M$3:$M$11,MATCH(MIN($M101:$O101),Classes!$M$3:$M$11,-1)),"check data"),"-")</f>
        <v>-</v>
      </c>
      <c r="T101" s="74" t="str">
        <f t="shared" si="1"/>
        <v>-</v>
      </c>
      <c r="U101" s="75" t="str">
        <f>IF('Income&amp;Cost'!$J101&lt;&gt;"",$G$8,"-")</f>
        <v>-</v>
      </c>
      <c r="V101" s="76" t="str">
        <f>IF('Income&amp;Cost'!$J101&lt;&gt;"",$G$9,"-")</f>
        <v>-</v>
      </c>
      <c r="W101" s="77" t="str">
        <f>IF('Income&amp;Cost'!$J101&lt;&gt;"",IFERROR(VLOOKUP('Income&amp;Cost'!$J101,GRID!$A:$M,5,0),"seek guidance"),"-")</f>
        <v>-</v>
      </c>
      <c r="X101" s="78" t="str">
        <f>IF('Income&amp;Cost'!$J101&lt;&gt;"",IFERROR(VLOOKUP('Income&amp;Cost'!$J101,GRID!$A:$M,9,0),"seek guidance"),"-")</f>
        <v>-</v>
      </c>
      <c r="Y101" s="73" t="str">
        <f t="shared" si="2"/>
        <v>-</v>
      </c>
      <c r="Z101" s="73" t="str">
        <f t="array" ref="Z101">IF(AND($L101&gt;0,$M101&gt;0,$N101&gt;0,$O101&gt;0),IFERROR(INDEX(Classes!$D$3:$D$11,MATCH('Income&amp;Cost'!$Y101,Classes!$D$3:$D$11,-1)),"check data"),"-")</f>
        <v>-</v>
      </c>
      <c r="AA101" s="78" t="str">
        <f>IF(AND($L101&gt;0,$M101&gt;0,$N101&gt;0,$O101&gt;0),IFERROR(VLOOKUP($Z101,Classes!$D:$E,2,0),"check data"),"-")</f>
        <v>-</v>
      </c>
      <c r="AB101" s="79" t="str">
        <f t="shared" si="3"/>
        <v>-</v>
      </c>
      <c r="AC101" s="80" t="str">
        <f>IF('Income&amp;Cost'!$J101&lt;&gt;"",IFERROR(IF(ISNUMBER(SEARCH("*",$F$11)),VLOOKUP('Income&amp;Cost'!$J101,GRID!$A:$M,13,0),VLOOKUP('Income&amp;Cost'!$J101,GRID!$A:$M,12,0)),"seek guidance"),"-")</f>
        <v>-</v>
      </c>
      <c r="AD101" s="70">
        <f>IF('Income&amp;Cost'!$H101&lt;&gt;"",('Income&amp;Cost'!$H101*IF('Income&amp;Cost'!$I101&lt;&gt;"",1+'Income&amp;Cost'!$I101,1.19))*$M$9,'Income&amp;Cost'!$G101*$M$9)</f>
        <v>0</v>
      </c>
      <c r="AE101" s="70">
        <f>'Income&amp;Cost'!$AD101/(IF('Income&amp;Cost'!$I101&lt;&gt;"",1+'Income&amp;Cost'!$I101,1.19))</f>
        <v>0</v>
      </c>
      <c r="AF101" s="70" t="str">
        <f>IF(AND('Income&amp;Cost'!$AC101&lt;&gt;"-",'Income&amp;Cost'!$AE101&lt;&gt;"-"),'Income&amp;Cost'!$AE101*'Income&amp;Cost'!$AC101,"-")</f>
        <v>-</v>
      </c>
      <c r="AG101" s="70">
        <f>'Income&amp;Cost'!$AD101*(IF('Income&amp;Cost'!$K101&lt;&gt;"",'Income&amp;Cost'!$K101,1))</f>
        <v>0</v>
      </c>
      <c r="AH101" s="70">
        <f>'Income&amp;Cost'!$AG101/$M$9</f>
        <v>0</v>
      </c>
      <c r="AI101" s="70" t="str">
        <f>IF('Income&amp;Cost'!$AF101&lt;&gt;"-",('Income&amp;Cost'!$AF101/$M$9)*(IF('Income&amp;Cost'!$K101&lt;&gt;"",'Income&amp;Cost'!$K101,1)),"-")</f>
        <v>-</v>
      </c>
      <c r="AJ101" s="9" t="str">
        <f>IFERROR((VLOOKUP('Income&amp;Cost'!$T101,'FBE Fees'!$D:$M,8,0)/$M$9)*(IF('Income&amp;Cost'!$K101&lt;&gt;"",'Income&amp;Cost'!$K101,1)),"-")</f>
        <v>-</v>
      </c>
      <c r="AK101" s="79" t="str">
        <f>IF('Income&amp;Cost'!$AB101&lt;&gt;"-",IFERROR(VLOOKUP($G$10,Storage!$E:$F,2,0),Storage!$F$4)/$M$9*'Income&amp;Cost'!$AB101,"-")</f>
        <v>-</v>
      </c>
      <c r="AL101" s="70" t="str">
        <f>IF(OR('Income&amp;Cost'!$AJ101&lt;&gt;"-",'Income&amp;Cost'!$AK101&lt;&gt;"-"),SUM('Income&amp;Cost'!$AJ101,('Income&amp;Cost'!$AK101*$M$10)),"-")</f>
        <v>-</v>
      </c>
      <c r="AM101" s="70" t="str">
        <f>IF(AND('Income&amp;Cost'!$AI101&lt;&gt;"-",'Income&amp;Cost'!$AL101&lt;&gt;"-"),'Income&amp;Cost'!$AI101+'Income&amp;Cost'!$AL101,"-")</f>
        <v>-</v>
      </c>
      <c r="AN101" s="70" t="str">
        <f>IF(AND('Income&amp;Cost'!$AH101&lt;&gt;"-",'Income&amp;Cost'!$AM101&lt;&gt;"-"),'Income&amp;Cost'!$AH101-'Income&amp;Cost'!$AM101,"-")</f>
        <v>-</v>
      </c>
      <c r="AO101" s="80" t="str">
        <f>IF(AND('Income&amp;Cost'!$AH101&lt;&gt;"-",'Income&amp;Cost'!$AN101&lt;&gt;"-"),'Income&amp;Cost'!$AN101/'Income&amp;Cost'!$AH101,"-")</f>
        <v>-</v>
      </c>
      <c r="AP101" s="70" t="str">
        <f>IF(AND('Income&amp;Cost'!$AE101&lt;&gt;"-",'Income&amp;Cost'!$AM101&lt;&gt;"-"),('Income&amp;Cost'!$AE101/$M$9*(IF('Income&amp;Cost'!$K101&lt;&gt;"",'Income&amp;Cost'!$K101,1)))-'Income&amp;Cost'!$AM101,"-")</f>
        <v>-</v>
      </c>
      <c r="AQ101" s="80" t="str">
        <f>IF(AND('Income&amp;Cost'!$AP101&lt;&gt;"-",'Income&amp;Cost'!$AE101&lt;&gt;"-"),'Income&amp;Cost'!$AP101/('Income&amp;Cost'!$AE101/$M$9*(IF('Income&amp;Cost'!$K101&lt;&gt;"",'Income&amp;Cost'!$K101,1))),"-")</f>
        <v>-</v>
      </c>
      <c r="AR101" s="70" t="str">
        <f>IF(AND($L101&gt;0,$M101&gt;0,$N101&gt;0,$O101&gt;0),IFERROR(IF($K101&gt;1,VLOOKUP($T101,'FBE Fees'!$D:$M,9,0)/$M$9*$K101,VLOOKUP($T101,'FBE Fees'!$D:$M,9,0)/$M$9),"check data"),"-")</f>
        <v>-</v>
      </c>
      <c r="AS101" s="70" t="str">
        <f>IF(AND($L101&gt;0,$M101&gt;0,$N101&gt;0,$O101&gt;0),IFERROR(IF($K101&gt;1,VLOOKUP($T101,'FBE Fees'!$D:$M,10,0)/$M$9*$K101,VLOOKUP($T101,'FBE Fees'!$D:$M,10,0)/$M$9),"check data"),"-")</f>
        <v>-</v>
      </c>
    </row>
    <row r="102" ht="19.5" customHeight="1">
      <c r="A102" s="3"/>
      <c r="B102" s="3"/>
      <c r="C102" s="3"/>
      <c r="D102" s="9"/>
      <c r="E102" s="9"/>
      <c r="F102" s="69"/>
      <c r="G102" s="70"/>
      <c r="H102" s="70"/>
      <c r="I102" s="71"/>
      <c r="J102" s="72"/>
      <c r="K102" s="73"/>
      <c r="L102" s="74"/>
      <c r="M102" s="74"/>
      <c r="N102" s="74"/>
      <c r="O102" s="74"/>
      <c r="P102" s="74" t="str">
        <f t="array" ref="P102">IF(AND($L102&gt;0,$M102&gt;0,$N102&gt;0,$O102&gt;0),IFERROR(INDEX(Classes!$O$3:$O$37,MATCH(L102,Classes!$O$3:$O$37,-1)),"check data"),"-")</f>
        <v>-</v>
      </c>
      <c r="Q102" s="74" t="str">
        <f t="array" ref="Q102">IF(AND($L102&gt;0,$M102&gt;0,$N102&gt;0,$O102&gt;0),IFERROR(INDEX(Classes!$I$3:$I$9,MATCH((MAX($M102:$O102)),Classes!$I$3:$I$9,-1)),"check data"),"-")</f>
        <v>-</v>
      </c>
      <c r="R102" s="74" t="str">
        <f t="array" ref="R102">IF(AND($L102&gt;0,$M102&gt;0,$N102&gt;0,$O102&gt;0),IFERROR(INDEX(Classes!$K$3:$K$10,MATCH((MEDIAN($M102:$O102)),Classes!$K$3:$K$10,-1)),"check data"),"-")</f>
        <v>-</v>
      </c>
      <c r="S102" s="74" t="str">
        <f t="array" ref="S102">IF(AND($L102&gt;0,$M102&gt;0,$N102&gt;0,$O102&gt;0),IFERROR(INDEX(Classes!$M$3:$M$11,MATCH(MIN($M102:$O102),Classes!$M$3:$M$11,-1)),"check data"),"-")</f>
        <v>-</v>
      </c>
      <c r="T102" s="74" t="str">
        <f t="shared" si="1"/>
        <v>-</v>
      </c>
      <c r="U102" s="75" t="str">
        <f>IF('Income&amp;Cost'!$J102&lt;&gt;"",$G$8,"-")</f>
        <v>-</v>
      </c>
      <c r="V102" s="76" t="str">
        <f>IF('Income&amp;Cost'!$J102&lt;&gt;"",$G$9,"-")</f>
        <v>-</v>
      </c>
      <c r="W102" s="77" t="str">
        <f>IF('Income&amp;Cost'!$J102&lt;&gt;"",IFERROR(VLOOKUP('Income&amp;Cost'!$J102,GRID!$A:$M,5,0),"seek guidance"),"-")</f>
        <v>-</v>
      </c>
      <c r="X102" s="78" t="str">
        <f>IF('Income&amp;Cost'!$J102&lt;&gt;"",IFERROR(VLOOKUP('Income&amp;Cost'!$J102,GRID!$A:$M,9,0),"seek guidance"),"-")</f>
        <v>-</v>
      </c>
      <c r="Y102" s="73" t="str">
        <f t="shared" si="2"/>
        <v>-</v>
      </c>
      <c r="Z102" s="73" t="str">
        <f t="array" ref="Z102">IF(AND($L102&gt;0,$M102&gt;0,$N102&gt;0,$O102&gt;0),IFERROR(INDEX(Classes!$D$3:$D$11,MATCH('Income&amp;Cost'!$Y102,Classes!$D$3:$D$11,-1)),"check data"),"-")</f>
        <v>-</v>
      </c>
      <c r="AA102" s="78" t="str">
        <f>IF(AND($L102&gt;0,$M102&gt;0,$N102&gt;0,$O102&gt;0),IFERROR(VLOOKUP($Z102,Classes!$D:$E,2,0),"check data"),"-")</f>
        <v>-</v>
      </c>
      <c r="AB102" s="79" t="str">
        <f t="shared" si="3"/>
        <v>-</v>
      </c>
      <c r="AC102" s="80" t="str">
        <f>IF('Income&amp;Cost'!$J102&lt;&gt;"",IFERROR(IF(ISNUMBER(SEARCH("*",$F$11)),VLOOKUP('Income&amp;Cost'!$J102,GRID!$A:$M,13,0),VLOOKUP('Income&amp;Cost'!$J102,GRID!$A:$M,12,0)),"seek guidance"),"-")</f>
        <v>-</v>
      </c>
      <c r="AD102" s="70">
        <f>IF('Income&amp;Cost'!$H102&lt;&gt;"",('Income&amp;Cost'!$H102*IF('Income&amp;Cost'!$I102&lt;&gt;"",1+'Income&amp;Cost'!$I102,1.19))*$M$9,'Income&amp;Cost'!$G102*$M$9)</f>
        <v>0</v>
      </c>
      <c r="AE102" s="70">
        <f>'Income&amp;Cost'!$AD102/(IF('Income&amp;Cost'!$I102&lt;&gt;"",1+'Income&amp;Cost'!$I102,1.19))</f>
        <v>0</v>
      </c>
      <c r="AF102" s="70" t="str">
        <f>IF(AND('Income&amp;Cost'!$AC102&lt;&gt;"-",'Income&amp;Cost'!$AE102&lt;&gt;"-"),'Income&amp;Cost'!$AE102*'Income&amp;Cost'!$AC102,"-")</f>
        <v>-</v>
      </c>
      <c r="AG102" s="70">
        <f>'Income&amp;Cost'!$AD102*(IF('Income&amp;Cost'!$K102&lt;&gt;"",'Income&amp;Cost'!$K102,1))</f>
        <v>0</v>
      </c>
      <c r="AH102" s="70">
        <f>'Income&amp;Cost'!$AG102/$M$9</f>
        <v>0</v>
      </c>
      <c r="AI102" s="70" t="str">
        <f>IF('Income&amp;Cost'!$AF102&lt;&gt;"-",('Income&amp;Cost'!$AF102/$M$9)*(IF('Income&amp;Cost'!$K102&lt;&gt;"",'Income&amp;Cost'!$K102,1)),"-")</f>
        <v>-</v>
      </c>
      <c r="AJ102" s="9" t="str">
        <f>IFERROR((VLOOKUP('Income&amp;Cost'!$T102,'FBE Fees'!$D:$M,8,0)/$M$9)*(IF('Income&amp;Cost'!$K102&lt;&gt;"",'Income&amp;Cost'!$K102,1)),"-")</f>
        <v>-</v>
      </c>
      <c r="AK102" s="79" t="str">
        <f>IF('Income&amp;Cost'!$AB102&lt;&gt;"-",IFERROR(VLOOKUP($G$10,Storage!$E:$F,2,0),Storage!$F$4)/$M$9*'Income&amp;Cost'!$AB102,"-")</f>
        <v>-</v>
      </c>
      <c r="AL102" s="70" t="str">
        <f>IF(OR('Income&amp;Cost'!$AJ102&lt;&gt;"-",'Income&amp;Cost'!$AK102&lt;&gt;"-"),SUM('Income&amp;Cost'!$AJ102,('Income&amp;Cost'!$AK102*$M$10)),"-")</f>
        <v>-</v>
      </c>
      <c r="AM102" s="70" t="str">
        <f>IF(AND('Income&amp;Cost'!$AI102&lt;&gt;"-",'Income&amp;Cost'!$AL102&lt;&gt;"-"),'Income&amp;Cost'!$AI102+'Income&amp;Cost'!$AL102,"-")</f>
        <v>-</v>
      </c>
      <c r="AN102" s="70" t="str">
        <f>IF(AND('Income&amp;Cost'!$AH102&lt;&gt;"-",'Income&amp;Cost'!$AM102&lt;&gt;"-"),'Income&amp;Cost'!$AH102-'Income&amp;Cost'!$AM102,"-")</f>
        <v>-</v>
      </c>
      <c r="AO102" s="80" t="str">
        <f>IF(AND('Income&amp;Cost'!$AH102&lt;&gt;"-",'Income&amp;Cost'!$AN102&lt;&gt;"-"),'Income&amp;Cost'!$AN102/'Income&amp;Cost'!$AH102,"-")</f>
        <v>-</v>
      </c>
      <c r="AP102" s="70" t="str">
        <f>IF(AND('Income&amp;Cost'!$AE102&lt;&gt;"-",'Income&amp;Cost'!$AM102&lt;&gt;"-"),('Income&amp;Cost'!$AE102/$M$9*(IF('Income&amp;Cost'!$K102&lt;&gt;"",'Income&amp;Cost'!$K102,1)))-'Income&amp;Cost'!$AM102,"-")</f>
        <v>-</v>
      </c>
      <c r="AQ102" s="80" t="str">
        <f>IF(AND('Income&amp;Cost'!$AP102&lt;&gt;"-",'Income&amp;Cost'!$AE102&lt;&gt;"-"),'Income&amp;Cost'!$AP102/('Income&amp;Cost'!$AE102/$M$9*(IF('Income&amp;Cost'!$K102&lt;&gt;"",'Income&amp;Cost'!$K102,1))),"-")</f>
        <v>-</v>
      </c>
      <c r="AR102" s="70" t="str">
        <f>IF(AND($L102&gt;0,$M102&gt;0,$N102&gt;0,$O102&gt;0),IFERROR(IF($K102&gt;1,VLOOKUP($T102,'FBE Fees'!$D:$M,9,0)/$M$9*$K102,VLOOKUP($T102,'FBE Fees'!$D:$M,9,0)/$M$9),"check data"),"-")</f>
        <v>-</v>
      </c>
      <c r="AS102" s="70" t="str">
        <f>IF(AND($L102&gt;0,$M102&gt;0,$N102&gt;0,$O102&gt;0),IFERROR(IF($K102&gt;1,VLOOKUP($T102,'FBE Fees'!$D:$M,10,0)/$M$9*$K102,VLOOKUP($T102,'FBE Fees'!$D:$M,10,0)/$M$9),"check data"),"-")</f>
        <v>-</v>
      </c>
    </row>
    <row r="103" ht="19.5" customHeight="1">
      <c r="A103" s="3"/>
      <c r="B103" s="3"/>
      <c r="C103" s="3"/>
      <c r="D103" s="9"/>
      <c r="E103" s="9"/>
      <c r="F103" s="69"/>
      <c r="G103" s="70"/>
      <c r="H103" s="70"/>
      <c r="I103" s="71"/>
      <c r="J103" s="72"/>
      <c r="K103" s="73"/>
      <c r="L103" s="74"/>
      <c r="M103" s="74"/>
      <c r="N103" s="74"/>
      <c r="O103" s="74"/>
      <c r="P103" s="74" t="str">
        <f t="array" ref="P103">IF(AND($L103&gt;0,$M103&gt;0,$N103&gt;0,$O103&gt;0),IFERROR(INDEX(Classes!$O$3:$O$37,MATCH(L103,Classes!$O$3:$O$37,-1)),"check data"),"-")</f>
        <v>-</v>
      </c>
      <c r="Q103" s="74" t="str">
        <f t="array" ref="Q103">IF(AND($L103&gt;0,$M103&gt;0,$N103&gt;0,$O103&gt;0),IFERROR(INDEX(Classes!$I$3:$I$9,MATCH((MAX($M103:$O103)),Classes!$I$3:$I$9,-1)),"check data"),"-")</f>
        <v>-</v>
      </c>
      <c r="R103" s="74" t="str">
        <f t="array" ref="R103">IF(AND($L103&gt;0,$M103&gt;0,$N103&gt;0,$O103&gt;0),IFERROR(INDEX(Classes!$K$3:$K$10,MATCH((MEDIAN($M103:$O103)),Classes!$K$3:$K$10,-1)),"check data"),"-")</f>
        <v>-</v>
      </c>
      <c r="S103" s="74" t="str">
        <f t="array" ref="S103">IF(AND($L103&gt;0,$M103&gt;0,$N103&gt;0,$O103&gt;0),IFERROR(INDEX(Classes!$M$3:$M$11,MATCH(MIN($M103:$O103),Classes!$M$3:$M$11,-1)),"check data"),"-")</f>
        <v>-</v>
      </c>
      <c r="T103" s="74" t="str">
        <f t="shared" si="1"/>
        <v>-</v>
      </c>
      <c r="U103" s="75" t="str">
        <f>IF('Income&amp;Cost'!$J103&lt;&gt;"",$G$8,"-")</f>
        <v>-</v>
      </c>
      <c r="V103" s="76" t="str">
        <f>IF('Income&amp;Cost'!$J103&lt;&gt;"",$G$9,"-")</f>
        <v>-</v>
      </c>
      <c r="W103" s="77" t="str">
        <f>IF('Income&amp;Cost'!$J103&lt;&gt;"",IFERROR(VLOOKUP('Income&amp;Cost'!$J103,GRID!$A:$M,5,0),"seek guidance"),"-")</f>
        <v>-</v>
      </c>
      <c r="X103" s="78" t="str">
        <f>IF('Income&amp;Cost'!$J103&lt;&gt;"",IFERROR(VLOOKUP('Income&amp;Cost'!$J103,GRID!$A:$M,9,0),"seek guidance"),"-")</f>
        <v>-</v>
      </c>
      <c r="Y103" s="73" t="str">
        <f t="shared" si="2"/>
        <v>-</v>
      </c>
      <c r="Z103" s="73" t="str">
        <f t="array" ref="Z103">IF(AND($L103&gt;0,$M103&gt;0,$N103&gt;0,$O103&gt;0),IFERROR(INDEX(Classes!$D$3:$D$11,MATCH('Income&amp;Cost'!$Y103,Classes!$D$3:$D$11,-1)),"check data"),"-")</f>
        <v>-</v>
      </c>
      <c r="AA103" s="78" t="str">
        <f>IF(AND($L103&gt;0,$M103&gt;0,$N103&gt;0,$O103&gt;0),IFERROR(VLOOKUP($Z103,Classes!$D:$E,2,0),"check data"),"-")</f>
        <v>-</v>
      </c>
      <c r="AB103" s="79" t="str">
        <f t="shared" si="3"/>
        <v>-</v>
      </c>
      <c r="AC103" s="80" t="str">
        <f>IF('Income&amp;Cost'!$J103&lt;&gt;"",IFERROR(IF(ISNUMBER(SEARCH("*",$F$11)),VLOOKUP('Income&amp;Cost'!$J103,GRID!$A:$M,13,0),VLOOKUP('Income&amp;Cost'!$J103,GRID!$A:$M,12,0)),"seek guidance"),"-")</f>
        <v>-</v>
      </c>
      <c r="AD103" s="70">
        <f>IF('Income&amp;Cost'!$H103&lt;&gt;"",('Income&amp;Cost'!$H103*IF('Income&amp;Cost'!$I103&lt;&gt;"",1+'Income&amp;Cost'!$I103,1.19))*$M$9,'Income&amp;Cost'!$G103*$M$9)</f>
        <v>0</v>
      </c>
      <c r="AE103" s="70">
        <f>'Income&amp;Cost'!$AD103/(IF('Income&amp;Cost'!$I103&lt;&gt;"",1+'Income&amp;Cost'!$I103,1.19))</f>
        <v>0</v>
      </c>
      <c r="AF103" s="70" t="str">
        <f>IF(AND('Income&amp;Cost'!$AC103&lt;&gt;"-",'Income&amp;Cost'!$AE103&lt;&gt;"-"),'Income&amp;Cost'!$AE103*'Income&amp;Cost'!$AC103,"-")</f>
        <v>-</v>
      </c>
      <c r="AG103" s="70">
        <f>'Income&amp;Cost'!$AD103*(IF('Income&amp;Cost'!$K103&lt;&gt;"",'Income&amp;Cost'!$K103,1))</f>
        <v>0</v>
      </c>
      <c r="AH103" s="70">
        <f>'Income&amp;Cost'!$AG103/$M$9</f>
        <v>0</v>
      </c>
      <c r="AI103" s="70" t="str">
        <f>IF('Income&amp;Cost'!$AF103&lt;&gt;"-",('Income&amp;Cost'!$AF103/$M$9)*(IF('Income&amp;Cost'!$K103&lt;&gt;"",'Income&amp;Cost'!$K103,1)),"-")</f>
        <v>-</v>
      </c>
      <c r="AJ103" s="9" t="str">
        <f>IFERROR((VLOOKUP('Income&amp;Cost'!$T103,'FBE Fees'!$D:$M,8,0)/$M$9)*(IF('Income&amp;Cost'!$K103&lt;&gt;"",'Income&amp;Cost'!$K103,1)),"-")</f>
        <v>-</v>
      </c>
      <c r="AK103" s="79" t="str">
        <f>IF('Income&amp;Cost'!$AB103&lt;&gt;"-",IFERROR(VLOOKUP($G$10,Storage!$E:$F,2,0),Storage!$F$4)/$M$9*'Income&amp;Cost'!$AB103,"-")</f>
        <v>-</v>
      </c>
      <c r="AL103" s="70" t="str">
        <f>IF(OR('Income&amp;Cost'!$AJ103&lt;&gt;"-",'Income&amp;Cost'!$AK103&lt;&gt;"-"),SUM('Income&amp;Cost'!$AJ103,('Income&amp;Cost'!$AK103*$M$10)),"-")</f>
        <v>-</v>
      </c>
      <c r="AM103" s="70" t="str">
        <f>IF(AND('Income&amp;Cost'!$AI103&lt;&gt;"-",'Income&amp;Cost'!$AL103&lt;&gt;"-"),'Income&amp;Cost'!$AI103+'Income&amp;Cost'!$AL103,"-")</f>
        <v>-</v>
      </c>
      <c r="AN103" s="70" t="str">
        <f>IF(AND('Income&amp;Cost'!$AH103&lt;&gt;"-",'Income&amp;Cost'!$AM103&lt;&gt;"-"),'Income&amp;Cost'!$AH103-'Income&amp;Cost'!$AM103,"-")</f>
        <v>-</v>
      </c>
      <c r="AO103" s="80" t="str">
        <f>IF(AND('Income&amp;Cost'!$AH103&lt;&gt;"-",'Income&amp;Cost'!$AN103&lt;&gt;"-"),'Income&amp;Cost'!$AN103/'Income&amp;Cost'!$AH103,"-")</f>
        <v>-</v>
      </c>
      <c r="AP103" s="70" t="str">
        <f>IF(AND('Income&amp;Cost'!$AE103&lt;&gt;"-",'Income&amp;Cost'!$AM103&lt;&gt;"-"),('Income&amp;Cost'!$AE103/$M$9*(IF('Income&amp;Cost'!$K103&lt;&gt;"",'Income&amp;Cost'!$K103,1)))-'Income&amp;Cost'!$AM103,"-")</f>
        <v>-</v>
      </c>
      <c r="AQ103" s="80" t="str">
        <f>IF(AND('Income&amp;Cost'!$AP103&lt;&gt;"-",'Income&amp;Cost'!$AE103&lt;&gt;"-"),'Income&amp;Cost'!$AP103/('Income&amp;Cost'!$AE103/$M$9*(IF('Income&amp;Cost'!$K103&lt;&gt;"",'Income&amp;Cost'!$K103,1))),"-")</f>
        <v>-</v>
      </c>
      <c r="AR103" s="70" t="str">
        <f>IF(AND($L103&gt;0,$M103&gt;0,$N103&gt;0,$O103&gt;0),IFERROR(IF($K103&gt;1,VLOOKUP($T103,'FBE Fees'!$D:$M,9,0)/$M$9*$K103,VLOOKUP($T103,'FBE Fees'!$D:$M,9,0)/$M$9),"check data"),"-")</f>
        <v>-</v>
      </c>
      <c r="AS103" s="70" t="str">
        <f>IF(AND($L103&gt;0,$M103&gt;0,$N103&gt;0,$O103&gt;0),IFERROR(IF($K103&gt;1,VLOOKUP($T103,'FBE Fees'!$D:$M,10,0)/$M$9*$K103,VLOOKUP($T103,'FBE Fees'!$D:$M,10,0)/$M$9),"check data"),"-")</f>
        <v>-</v>
      </c>
    </row>
    <row r="104" ht="19.5" customHeight="1">
      <c r="A104" s="3"/>
      <c r="B104" s="3"/>
      <c r="C104" s="3"/>
      <c r="D104" s="9"/>
      <c r="E104" s="9"/>
      <c r="F104" s="69"/>
      <c r="G104" s="70"/>
      <c r="H104" s="70"/>
      <c r="I104" s="71"/>
      <c r="J104" s="72"/>
      <c r="K104" s="73"/>
      <c r="L104" s="74"/>
      <c r="M104" s="74"/>
      <c r="N104" s="74"/>
      <c r="O104" s="74"/>
      <c r="P104" s="74" t="str">
        <f t="array" ref="P104">IF(AND($L104&gt;0,$M104&gt;0,$N104&gt;0,$O104&gt;0),IFERROR(INDEX(Classes!$O$3:$O$37,MATCH(L104,Classes!$O$3:$O$37,-1)),"check data"),"-")</f>
        <v>-</v>
      </c>
      <c r="Q104" s="74" t="str">
        <f t="array" ref="Q104">IF(AND($L104&gt;0,$M104&gt;0,$N104&gt;0,$O104&gt;0),IFERROR(INDEX(Classes!$I$3:$I$9,MATCH((MAX($M104:$O104)),Classes!$I$3:$I$9,-1)),"check data"),"-")</f>
        <v>-</v>
      </c>
      <c r="R104" s="74" t="str">
        <f t="array" ref="R104">IF(AND($L104&gt;0,$M104&gt;0,$N104&gt;0,$O104&gt;0),IFERROR(INDEX(Classes!$K$3:$K$10,MATCH((MEDIAN($M104:$O104)),Classes!$K$3:$K$10,-1)),"check data"),"-")</f>
        <v>-</v>
      </c>
      <c r="S104" s="74" t="str">
        <f t="array" ref="S104">IF(AND($L104&gt;0,$M104&gt;0,$N104&gt;0,$O104&gt;0),IFERROR(INDEX(Classes!$M$3:$M$11,MATCH(MIN($M104:$O104),Classes!$M$3:$M$11,-1)),"check data"),"-")</f>
        <v>-</v>
      </c>
      <c r="T104" s="74" t="str">
        <f t="shared" si="1"/>
        <v>-</v>
      </c>
      <c r="U104" s="75" t="str">
        <f>IF('Income&amp;Cost'!$J104&lt;&gt;"",$G$8,"-")</f>
        <v>-</v>
      </c>
      <c r="V104" s="76" t="str">
        <f>IF('Income&amp;Cost'!$J104&lt;&gt;"",$G$9,"-")</f>
        <v>-</v>
      </c>
      <c r="W104" s="77" t="str">
        <f>IF('Income&amp;Cost'!$J104&lt;&gt;"",IFERROR(VLOOKUP('Income&amp;Cost'!$J104,GRID!$A:$M,5,0),"seek guidance"),"-")</f>
        <v>-</v>
      </c>
      <c r="X104" s="78" t="str">
        <f>IF('Income&amp;Cost'!$J104&lt;&gt;"",IFERROR(VLOOKUP('Income&amp;Cost'!$J104,GRID!$A:$M,9,0),"seek guidance"),"-")</f>
        <v>-</v>
      </c>
      <c r="Y104" s="73" t="str">
        <f t="shared" si="2"/>
        <v>-</v>
      </c>
      <c r="Z104" s="73" t="str">
        <f t="array" ref="Z104">IF(AND($L104&gt;0,$M104&gt;0,$N104&gt;0,$O104&gt;0),IFERROR(INDEX(Classes!$D$3:$D$11,MATCH('Income&amp;Cost'!$Y104,Classes!$D$3:$D$11,-1)),"check data"),"-")</f>
        <v>-</v>
      </c>
      <c r="AA104" s="78" t="str">
        <f>IF(AND($L104&gt;0,$M104&gt;0,$N104&gt;0,$O104&gt;0),IFERROR(VLOOKUP($Z104,Classes!$D:$E,2,0),"check data"),"-")</f>
        <v>-</v>
      </c>
      <c r="AB104" s="79" t="str">
        <f t="shared" si="3"/>
        <v>-</v>
      </c>
      <c r="AC104" s="80" t="str">
        <f>IF('Income&amp;Cost'!$J104&lt;&gt;"",IFERROR(IF(ISNUMBER(SEARCH("*",$F$11)),VLOOKUP('Income&amp;Cost'!$J104,GRID!$A:$M,13,0),VLOOKUP('Income&amp;Cost'!$J104,GRID!$A:$M,12,0)),"seek guidance"),"-")</f>
        <v>-</v>
      </c>
      <c r="AD104" s="70">
        <f>IF('Income&amp;Cost'!$H104&lt;&gt;"",('Income&amp;Cost'!$H104*IF('Income&amp;Cost'!$I104&lt;&gt;"",1+'Income&amp;Cost'!$I104,1.19))*$M$9,'Income&amp;Cost'!$G104*$M$9)</f>
        <v>0</v>
      </c>
      <c r="AE104" s="70">
        <f>'Income&amp;Cost'!$AD104/(IF('Income&amp;Cost'!$I104&lt;&gt;"",1+'Income&amp;Cost'!$I104,1.19))</f>
        <v>0</v>
      </c>
      <c r="AF104" s="70" t="str">
        <f>IF(AND('Income&amp;Cost'!$AC104&lt;&gt;"-",'Income&amp;Cost'!$AE104&lt;&gt;"-"),'Income&amp;Cost'!$AE104*'Income&amp;Cost'!$AC104,"-")</f>
        <v>-</v>
      </c>
      <c r="AG104" s="70">
        <f>'Income&amp;Cost'!$AD104*(IF('Income&amp;Cost'!$K104&lt;&gt;"",'Income&amp;Cost'!$K104,1))</f>
        <v>0</v>
      </c>
      <c r="AH104" s="70">
        <f>'Income&amp;Cost'!$AG104/$M$9</f>
        <v>0</v>
      </c>
      <c r="AI104" s="70" t="str">
        <f>IF('Income&amp;Cost'!$AF104&lt;&gt;"-",('Income&amp;Cost'!$AF104/$M$9)*(IF('Income&amp;Cost'!$K104&lt;&gt;"",'Income&amp;Cost'!$K104,1)),"-")</f>
        <v>-</v>
      </c>
      <c r="AJ104" s="9" t="str">
        <f>IFERROR((VLOOKUP('Income&amp;Cost'!$T104,'FBE Fees'!$D:$M,8,0)/$M$9)*(IF('Income&amp;Cost'!$K104&lt;&gt;"",'Income&amp;Cost'!$K104,1)),"-")</f>
        <v>-</v>
      </c>
      <c r="AK104" s="79" t="str">
        <f>IF('Income&amp;Cost'!$AB104&lt;&gt;"-",IFERROR(VLOOKUP($G$10,Storage!$E:$F,2,0),Storage!$F$4)/$M$9*'Income&amp;Cost'!$AB104,"-")</f>
        <v>-</v>
      </c>
      <c r="AL104" s="70" t="str">
        <f>IF(OR('Income&amp;Cost'!$AJ104&lt;&gt;"-",'Income&amp;Cost'!$AK104&lt;&gt;"-"),SUM('Income&amp;Cost'!$AJ104,('Income&amp;Cost'!$AK104*$M$10)),"-")</f>
        <v>-</v>
      </c>
      <c r="AM104" s="70" t="str">
        <f>IF(AND('Income&amp;Cost'!$AI104&lt;&gt;"-",'Income&amp;Cost'!$AL104&lt;&gt;"-"),'Income&amp;Cost'!$AI104+'Income&amp;Cost'!$AL104,"-")</f>
        <v>-</v>
      </c>
      <c r="AN104" s="70" t="str">
        <f>IF(AND('Income&amp;Cost'!$AH104&lt;&gt;"-",'Income&amp;Cost'!$AM104&lt;&gt;"-"),'Income&amp;Cost'!$AH104-'Income&amp;Cost'!$AM104,"-")</f>
        <v>-</v>
      </c>
      <c r="AO104" s="80" t="str">
        <f>IF(AND('Income&amp;Cost'!$AH104&lt;&gt;"-",'Income&amp;Cost'!$AN104&lt;&gt;"-"),'Income&amp;Cost'!$AN104/'Income&amp;Cost'!$AH104,"-")</f>
        <v>-</v>
      </c>
      <c r="AP104" s="70" t="str">
        <f>IF(AND('Income&amp;Cost'!$AE104&lt;&gt;"-",'Income&amp;Cost'!$AM104&lt;&gt;"-"),('Income&amp;Cost'!$AE104/$M$9*(IF('Income&amp;Cost'!$K104&lt;&gt;"",'Income&amp;Cost'!$K104,1)))-'Income&amp;Cost'!$AM104,"-")</f>
        <v>-</v>
      </c>
      <c r="AQ104" s="80" t="str">
        <f>IF(AND('Income&amp;Cost'!$AP104&lt;&gt;"-",'Income&amp;Cost'!$AE104&lt;&gt;"-"),'Income&amp;Cost'!$AP104/('Income&amp;Cost'!$AE104/$M$9*(IF('Income&amp;Cost'!$K104&lt;&gt;"",'Income&amp;Cost'!$K104,1))),"-")</f>
        <v>-</v>
      </c>
      <c r="AR104" s="70" t="str">
        <f>IF(AND($L104&gt;0,$M104&gt;0,$N104&gt;0,$O104&gt;0),IFERROR(IF($K104&gt;1,VLOOKUP($T104,'FBE Fees'!$D:$M,9,0)/$M$9*$K104,VLOOKUP($T104,'FBE Fees'!$D:$M,9,0)/$M$9),"check data"),"-")</f>
        <v>-</v>
      </c>
      <c r="AS104" s="70" t="str">
        <f>IF(AND($L104&gt;0,$M104&gt;0,$N104&gt;0,$O104&gt;0),IFERROR(IF($K104&gt;1,VLOOKUP($T104,'FBE Fees'!$D:$M,10,0)/$M$9*$K104,VLOOKUP($T104,'FBE Fees'!$D:$M,10,0)/$M$9),"check data"),"-")</f>
        <v>-</v>
      </c>
    </row>
    <row r="105" ht="19.5" customHeight="1">
      <c r="A105" s="3"/>
      <c r="B105" s="3"/>
      <c r="C105" s="3"/>
      <c r="D105" s="9"/>
      <c r="E105" s="9"/>
      <c r="F105" s="69"/>
      <c r="G105" s="70"/>
      <c r="H105" s="70"/>
      <c r="I105" s="71"/>
      <c r="J105" s="72"/>
      <c r="K105" s="73"/>
      <c r="L105" s="74"/>
      <c r="M105" s="74"/>
      <c r="N105" s="74"/>
      <c r="O105" s="74"/>
      <c r="P105" s="74" t="str">
        <f t="array" ref="P105">IF(AND($L105&gt;0,$M105&gt;0,$N105&gt;0,$O105&gt;0),IFERROR(INDEX(Classes!$O$3:$O$37,MATCH(L105,Classes!$O$3:$O$37,-1)),"check data"),"-")</f>
        <v>-</v>
      </c>
      <c r="Q105" s="74" t="str">
        <f t="array" ref="Q105">IF(AND($L105&gt;0,$M105&gt;0,$N105&gt;0,$O105&gt;0),IFERROR(INDEX(Classes!$I$3:$I$9,MATCH((MAX($M105:$O105)),Classes!$I$3:$I$9,-1)),"check data"),"-")</f>
        <v>-</v>
      </c>
      <c r="R105" s="74" t="str">
        <f t="array" ref="R105">IF(AND($L105&gt;0,$M105&gt;0,$N105&gt;0,$O105&gt;0),IFERROR(INDEX(Classes!$K$3:$K$10,MATCH((MEDIAN($M105:$O105)),Classes!$K$3:$K$10,-1)),"check data"),"-")</f>
        <v>-</v>
      </c>
      <c r="S105" s="74" t="str">
        <f t="array" ref="S105">IF(AND($L105&gt;0,$M105&gt;0,$N105&gt;0,$O105&gt;0),IFERROR(INDEX(Classes!$M$3:$M$11,MATCH(MIN($M105:$O105),Classes!$M$3:$M$11,-1)),"check data"),"-")</f>
        <v>-</v>
      </c>
      <c r="T105" s="74" t="str">
        <f t="shared" si="1"/>
        <v>-</v>
      </c>
      <c r="U105" s="75" t="str">
        <f>IF('Income&amp;Cost'!$J105&lt;&gt;"",$G$8,"-")</f>
        <v>-</v>
      </c>
      <c r="V105" s="76" t="str">
        <f>IF('Income&amp;Cost'!$J105&lt;&gt;"",$G$9,"-")</f>
        <v>-</v>
      </c>
      <c r="W105" s="77" t="str">
        <f>IF('Income&amp;Cost'!$J105&lt;&gt;"",IFERROR(VLOOKUP('Income&amp;Cost'!$J105,GRID!$A:$M,5,0),"seek guidance"),"-")</f>
        <v>-</v>
      </c>
      <c r="X105" s="78" t="str">
        <f>IF('Income&amp;Cost'!$J105&lt;&gt;"",IFERROR(VLOOKUP('Income&amp;Cost'!$J105,GRID!$A:$M,9,0),"seek guidance"),"-")</f>
        <v>-</v>
      </c>
      <c r="Y105" s="73" t="str">
        <f t="shared" si="2"/>
        <v>-</v>
      </c>
      <c r="Z105" s="73" t="str">
        <f t="array" ref="Z105">IF(AND($L105&gt;0,$M105&gt;0,$N105&gt;0,$O105&gt;0),IFERROR(INDEX(Classes!$D$3:$D$11,MATCH('Income&amp;Cost'!$Y105,Classes!$D$3:$D$11,-1)),"check data"),"-")</f>
        <v>-</v>
      </c>
      <c r="AA105" s="78" t="str">
        <f>IF(AND($L105&gt;0,$M105&gt;0,$N105&gt;0,$O105&gt;0),IFERROR(VLOOKUP($Z105,Classes!$D:$E,2,0),"check data"),"-")</f>
        <v>-</v>
      </c>
      <c r="AB105" s="79" t="str">
        <f t="shared" si="3"/>
        <v>-</v>
      </c>
      <c r="AC105" s="80" t="str">
        <f>IF('Income&amp;Cost'!$J105&lt;&gt;"",IFERROR(IF(ISNUMBER(SEARCH("*",$F$11)),VLOOKUP('Income&amp;Cost'!$J105,GRID!$A:$M,13,0),VLOOKUP('Income&amp;Cost'!$J105,GRID!$A:$M,12,0)),"seek guidance"),"-")</f>
        <v>-</v>
      </c>
      <c r="AD105" s="70">
        <f>IF('Income&amp;Cost'!$H105&lt;&gt;"",('Income&amp;Cost'!$H105*IF('Income&amp;Cost'!$I105&lt;&gt;"",1+'Income&amp;Cost'!$I105,1.19))*$M$9,'Income&amp;Cost'!$G105*$M$9)</f>
        <v>0</v>
      </c>
      <c r="AE105" s="70">
        <f>'Income&amp;Cost'!$AD105/(IF('Income&amp;Cost'!$I105&lt;&gt;"",1+'Income&amp;Cost'!$I105,1.19))</f>
        <v>0</v>
      </c>
      <c r="AF105" s="70" t="str">
        <f>IF(AND('Income&amp;Cost'!$AC105&lt;&gt;"-",'Income&amp;Cost'!$AE105&lt;&gt;"-"),'Income&amp;Cost'!$AE105*'Income&amp;Cost'!$AC105,"-")</f>
        <v>-</v>
      </c>
      <c r="AG105" s="70">
        <f>'Income&amp;Cost'!$AD105*(IF('Income&amp;Cost'!$K105&lt;&gt;"",'Income&amp;Cost'!$K105,1))</f>
        <v>0</v>
      </c>
      <c r="AH105" s="70">
        <f>'Income&amp;Cost'!$AG105/$M$9</f>
        <v>0</v>
      </c>
      <c r="AI105" s="70" t="str">
        <f>IF('Income&amp;Cost'!$AF105&lt;&gt;"-",('Income&amp;Cost'!$AF105/$M$9)*(IF('Income&amp;Cost'!$K105&lt;&gt;"",'Income&amp;Cost'!$K105,1)),"-")</f>
        <v>-</v>
      </c>
      <c r="AJ105" s="9" t="str">
        <f>IFERROR((VLOOKUP('Income&amp;Cost'!$T105,'FBE Fees'!$D:$M,8,0)/$M$9)*(IF('Income&amp;Cost'!$K105&lt;&gt;"",'Income&amp;Cost'!$K105,1)),"-")</f>
        <v>-</v>
      </c>
      <c r="AK105" s="79" t="str">
        <f>IF('Income&amp;Cost'!$AB105&lt;&gt;"-",IFERROR(VLOOKUP($G$10,Storage!$E:$F,2,0),Storage!$F$4)/$M$9*'Income&amp;Cost'!$AB105,"-")</f>
        <v>-</v>
      </c>
      <c r="AL105" s="70" t="str">
        <f>IF(OR('Income&amp;Cost'!$AJ105&lt;&gt;"-",'Income&amp;Cost'!$AK105&lt;&gt;"-"),SUM('Income&amp;Cost'!$AJ105,('Income&amp;Cost'!$AK105*$M$10)),"-")</f>
        <v>-</v>
      </c>
      <c r="AM105" s="70" t="str">
        <f>IF(AND('Income&amp;Cost'!$AI105&lt;&gt;"-",'Income&amp;Cost'!$AL105&lt;&gt;"-"),'Income&amp;Cost'!$AI105+'Income&amp;Cost'!$AL105,"-")</f>
        <v>-</v>
      </c>
      <c r="AN105" s="70" t="str">
        <f>IF(AND('Income&amp;Cost'!$AH105&lt;&gt;"-",'Income&amp;Cost'!$AM105&lt;&gt;"-"),'Income&amp;Cost'!$AH105-'Income&amp;Cost'!$AM105,"-")</f>
        <v>-</v>
      </c>
      <c r="AO105" s="80" t="str">
        <f>IF(AND('Income&amp;Cost'!$AH105&lt;&gt;"-",'Income&amp;Cost'!$AN105&lt;&gt;"-"),'Income&amp;Cost'!$AN105/'Income&amp;Cost'!$AH105,"-")</f>
        <v>-</v>
      </c>
      <c r="AP105" s="70" t="str">
        <f>IF(AND('Income&amp;Cost'!$AE105&lt;&gt;"-",'Income&amp;Cost'!$AM105&lt;&gt;"-"),('Income&amp;Cost'!$AE105/$M$9*(IF('Income&amp;Cost'!$K105&lt;&gt;"",'Income&amp;Cost'!$K105,1)))-'Income&amp;Cost'!$AM105,"-")</f>
        <v>-</v>
      </c>
      <c r="AQ105" s="80" t="str">
        <f>IF(AND('Income&amp;Cost'!$AP105&lt;&gt;"-",'Income&amp;Cost'!$AE105&lt;&gt;"-"),'Income&amp;Cost'!$AP105/('Income&amp;Cost'!$AE105/$M$9*(IF('Income&amp;Cost'!$K105&lt;&gt;"",'Income&amp;Cost'!$K105,1))),"-")</f>
        <v>-</v>
      </c>
      <c r="AR105" s="70" t="str">
        <f>IF(AND($L105&gt;0,$M105&gt;0,$N105&gt;0,$O105&gt;0),IFERROR(IF($K105&gt;1,VLOOKUP($T105,'FBE Fees'!$D:$M,9,0)/$M$9*$K105,VLOOKUP($T105,'FBE Fees'!$D:$M,9,0)/$M$9),"check data"),"-")</f>
        <v>-</v>
      </c>
      <c r="AS105" s="70" t="str">
        <f>IF(AND($L105&gt;0,$M105&gt;0,$N105&gt;0,$O105&gt;0),IFERROR(IF($K105&gt;1,VLOOKUP($T105,'FBE Fees'!$D:$M,10,0)/$M$9*$K105,VLOOKUP($T105,'FBE Fees'!$D:$M,10,0)/$M$9),"check data"),"-")</f>
        <v>-</v>
      </c>
    </row>
    <row r="106" ht="19.5" customHeight="1">
      <c r="A106" s="3"/>
      <c r="B106" s="3"/>
      <c r="C106" s="3"/>
      <c r="D106" s="9"/>
      <c r="E106" s="9"/>
      <c r="F106" s="69"/>
      <c r="G106" s="70"/>
      <c r="H106" s="70"/>
      <c r="I106" s="71"/>
      <c r="J106" s="72"/>
      <c r="K106" s="73"/>
      <c r="L106" s="74"/>
      <c r="M106" s="74"/>
      <c r="N106" s="74"/>
      <c r="O106" s="74"/>
      <c r="P106" s="74" t="str">
        <f t="array" ref="P106">IF(AND($L106&gt;0,$M106&gt;0,$N106&gt;0,$O106&gt;0),IFERROR(INDEX(Classes!$O$3:$O$37,MATCH(L106,Classes!$O$3:$O$37,-1)),"check data"),"-")</f>
        <v>-</v>
      </c>
      <c r="Q106" s="74" t="str">
        <f t="array" ref="Q106">IF(AND($L106&gt;0,$M106&gt;0,$N106&gt;0,$O106&gt;0),IFERROR(INDEX(Classes!$I$3:$I$9,MATCH((MAX($M106:$O106)),Classes!$I$3:$I$9,-1)),"check data"),"-")</f>
        <v>-</v>
      </c>
      <c r="R106" s="74" t="str">
        <f t="array" ref="R106">IF(AND($L106&gt;0,$M106&gt;0,$N106&gt;0,$O106&gt;0),IFERROR(INDEX(Classes!$K$3:$K$10,MATCH((MEDIAN($M106:$O106)),Classes!$K$3:$K$10,-1)),"check data"),"-")</f>
        <v>-</v>
      </c>
      <c r="S106" s="74" t="str">
        <f t="array" ref="S106">IF(AND($L106&gt;0,$M106&gt;0,$N106&gt;0,$O106&gt;0),IFERROR(INDEX(Classes!$M$3:$M$11,MATCH(MIN($M106:$O106),Classes!$M$3:$M$11,-1)),"check data"),"-")</f>
        <v>-</v>
      </c>
      <c r="T106" s="74" t="str">
        <f t="shared" si="1"/>
        <v>-</v>
      </c>
      <c r="U106" s="75" t="str">
        <f>IF('Income&amp;Cost'!$J106&lt;&gt;"",$G$8,"-")</f>
        <v>-</v>
      </c>
      <c r="V106" s="76" t="str">
        <f>IF('Income&amp;Cost'!$J106&lt;&gt;"",$G$9,"-")</f>
        <v>-</v>
      </c>
      <c r="W106" s="77" t="str">
        <f>IF('Income&amp;Cost'!$J106&lt;&gt;"",IFERROR(VLOOKUP('Income&amp;Cost'!$J106,GRID!$A:$M,5,0),"seek guidance"),"-")</f>
        <v>-</v>
      </c>
      <c r="X106" s="78" t="str">
        <f>IF('Income&amp;Cost'!$J106&lt;&gt;"",IFERROR(VLOOKUP('Income&amp;Cost'!$J106,GRID!$A:$M,9,0),"seek guidance"),"-")</f>
        <v>-</v>
      </c>
      <c r="Y106" s="73" t="str">
        <f t="shared" si="2"/>
        <v>-</v>
      </c>
      <c r="Z106" s="73" t="str">
        <f t="array" ref="Z106">IF(AND($L106&gt;0,$M106&gt;0,$N106&gt;0,$O106&gt;0),IFERROR(INDEX(Classes!$D$3:$D$11,MATCH('Income&amp;Cost'!$Y106,Classes!$D$3:$D$11,-1)),"check data"),"-")</f>
        <v>-</v>
      </c>
      <c r="AA106" s="78" t="str">
        <f>IF(AND($L106&gt;0,$M106&gt;0,$N106&gt;0,$O106&gt;0),IFERROR(VLOOKUP($Z106,Classes!$D:$E,2,0),"check data"),"-")</f>
        <v>-</v>
      </c>
      <c r="AB106" s="79" t="str">
        <f t="shared" si="3"/>
        <v>-</v>
      </c>
      <c r="AC106" s="80" t="str">
        <f>IF('Income&amp;Cost'!$J106&lt;&gt;"",IFERROR(IF(ISNUMBER(SEARCH("*",$F$11)),VLOOKUP('Income&amp;Cost'!$J106,GRID!$A:$M,13,0),VLOOKUP('Income&amp;Cost'!$J106,GRID!$A:$M,12,0)),"seek guidance"),"-")</f>
        <v>-</v>
      </c>
      <c r="AD106" s="70">
        <f>IF('Income&amp;Cost'!$H106&lt;&gt;"",('Income&amp;Cost'!$H106*IF('Income&amp;Cost'!$I106&lt;&gt;"",1+'Income&amp;Cost'!$I106,1.19))*$M$9,'Income&amp;Cost'!$G106*$M$9)</f>
        <v>0</v>
      </c>
      <c r="AE106" s="70">
        <f>'Income&amp;Cost'!$AD106/(IF('Income&amp;Cost'!$I106&lt;&gt;"",1+'Income&amp;Cost'!$I106,1.19))</f>
        <v>0</v>
      </c>
      <c r="AF106" s="70" t="str">
        <f>IF(AND('Income&amp;Cost'!$AC106&lt;&gt;"-",'Income&amp;Cost'!$AE106&lt;&gt;"-"),'Income&amp;Cost'!$AE106*'Income&amp;Cost'!$AC106,"-")</f>
        <v>-</v>
      </c>
      <c r="AG106" s="70">
        <f>'Income&amp;Cost'!$AD106*(IF('Income&amp;Cost'!$K106&lt;&gt;"",'Income&amp;Cost'!$K106,1))</f>
        <v>0</v>
      </c>
      <c r="AH106" s="70">
        <f>'Income&amp;Cost'!$AG106/$M$9</f>
        <v>0</v>
      </c>
      <c r="AI106" s="70" t="str">
        <f>IF('Income&amp;Cost'!$AF106&lt;&gt;"-",('Income&amp;Cost'!$AF106/$M$9)*(IF('Income&amp;Cost'!$K106&lt;&gt;"",'Income&amp;Cost'!$K106,1)),"-")</f>
        <v>-</v>
      </c>
      <c r="AJ106" s="9" t="str">
        <f>IFERROR((VLOOKUP('Income&amp;Cost'!$T106,'FBE Fees'!$D:$M,8,0)/$M$9)*(IF('Income&amp;Cost'!$K106&lt;&gt;"",'Income&amp;Cost'!$K106,1)),"-")</f>
        <v>-</v>
      </c>
      <c r="AK106" s="79" t="str">
        <f>IF('Income&amp;Cost'!$AB106&lt;&gt;"-",IFERROR(VLOOKUP($G$10,Storage!$E:$F,2,0),Storage!$F$4)/$M$9*'Income&amp;Cost'!$AB106,"-")</f>
        <v>-</v>
      </c>
      <c r="AL106" s="70" t="str">
        <f>IF(OR('Income&amp;Cost'!$AJ106&lt;&gt;"-",'Income&amp;Cost'!$AK106&lt;&gt;"-"),SUM('Income&amp;Cost'!$AJ106,('Income&amp;Cost'!$AK106*$M$10)),"-")</f>
        <v>-</v>
      </c>
      <c r="AM106" s="70" t="str">
        <f>IF(AND('Income&amp;Cost'!$AI106&lt;&gt;"-",'Income&amp;Cost'!$AL106&lt;&gt;"-"),'Income&amp;Cost'!$AI106+'Income&amp;Cost'!$AL106,"-")</f>
        <v>-</v>
      </c>
      <c r="AN106" s="70" t="str">
        <f>IF(AND('Income&amp;Cost'!$AH106&lt;&gt;"-",'Income&amp;Cost'!$AM106&lt;&gt;"-"),'Income&amp;Cost'!$AH106-'Income&amp;Cost'!$AM106,"-")</f>
        <v>-</v>
      </c>
      <c r="AO106" s="80" t="str">
        <f>IF(AND('Income&amp;Cost'!$AH106&lt;&gt;"-",'Income&amp;Cost'!$AN106&lt;&gt;"-"),'Income&amp;Cost'!$AN106/'Income&amp;Cost'!$AH106,"-")</f>
        <v>-</v>
      </c>
      <c r="AP106" s="70" t="str">
        <f>IF(AND('Income&amp;Cost'!$AE106&lt;&gt;"-",'Income&amp;Cost'!$AM106&lt;&gt;"-"),('Income&amp;Cost'!$AE106/$M$9*(IF('Income&amp;Cost'!$K106&lt;&gt;"",'Income&amp;Cost'!$K106,1)))-'Income&amp;Cost'!$AM106,"-")</f>
        <v>-</v>
      </c>
      <c r="AQ106" s="80" t="str">
        <f>IF(AND('Income&amp;Cost'!$AP106&lt;&gt;"-",'Income&amp;Cost'!$AE106&lt;&gt;"-"),'Income&amp;Cost'!$AP106/('Income&amp;Cost'!$AE106/$M$9*(IF('Income&amp;Cost'!$K106&lt;&gt;"",'Income&amp;Cost'!$K106,1))),"-")</f>
        <v>-</v>
      </c>
      <c r="AR106" s="70" t="str">
        <f>IF(AND($L106&gt;0,$M106&gt;0,$N106&gt;0,$O106&gt;0),IFERROR(IF($K106&gt;1,VLOOKUP($T106,'FBE Fees'!$D:$M,9,0)/$M$9*$K106,VLOOKUP($T106,'FBE Fees'!$D:$M,9,0)/$M$9),"check data"),"-")</f>
        <v>-</v>
      </c>
      <c r="AS106" s="70" t="str">
        <f>IF(AND($L106&gt;0,$M106&gt;0,$N106&gt;0,$O106&gt;0),IFERROR(IF($K106&gt;1,VLOOKUP($T106,'FBE Fees'!$D:$M,10,0)/$M$9*$K106,VLOOKUP($T106,'FBE Fees'!$D:$M,10,0)/$M$9),"check data"),"-")</f>
        <v>-</v>
      </c>
    </row>
    <row r="107" ht="19.5" customHeight="1">
      <c r="A107" s="3"/>
      <c r="B107" s="3"/>
      <c r="C107" s="3"/>
      <c r="D107" s="9"/>
      <c r="E107" s="9"/>
      <c r="F107" s="69"/>
      <c r="G107" s="70"/>
      <c r="H107" s="70"/>
      <c r="I107" s="71"/>
      <c r="J107" s="72"/>
      <c r="K107" s="73"/>
      <c r="L107" s="74"/>
      <c r="M107" s="74"/>
      <c r="N107" s="74"/>
      <c r="O107" s="74"/>
      <c r="P107" s="74" t="str">
        <f t="array" ref="P107">IF(AND($L107&gt;0,$M107&gt;0,$N107&gt;0,$O107&gt;0),IFERROR(INDEX(Classes!$O$3:$O$37,MATCH(L107,Classes!$O$3:$O$37,-1)),"check data"),"-")</f>
        <v>-</v>
      </c>
      <c r="Q107" s="74" t="str">
        <f t="array" ref="Q107">IF(AND($L107&gt;0,$M107&gt;0,$N107&gt;0,$O107&gt;0),IFERROR(INDEX(Classes!$I$3:$I$9,MATCH((MAX($M107:$O107)),Classes!$I$3:$I$9,-1)),"check data"),"-")</f>
        <v>-</v>
      </c>
      <c r="R107" s="74" t="str">
        <f t="array" ref="R107">IF(AND($L107&gt;0,$M107&gt;0,$N107&gt;0,$O107&gt;0),IFERROR(INDEX(Classes!$K$3:$K$10,MATCH((MEDIAN($M107:$O107)),Classes!$K$3:$K$10,-1)),"check data"),"-")</f>
        <v>-</v>
      </c>
      <c r="S107" s="74" t="str">
        <f t="array" ref="S107">IF(AND($L107&gt;0,$M107&gt;0,$N107&gt;0,$O107&gt;0),IFERROR(INDEX(Classes!$M$3:$M$11,MATCH(MIN($M107:$O107),Classes!$M$3:$M$11,-1)),"check data"),"-")</f>
        <v>-</v>
      </c>
      <c r="T107" s="74" t="str">
        <f t="shared" si="1"/>
        <v>-</v>
      </c>
      <c r="U107" s="75" t="str">
        <f>IF('Income&amp;Cost'!$J107&lt;&gt;"",$G$8,"-")</f>
        <v>-</v>
      </c>
      <c r="V107" s="76" t="str">
        <f>IF('Income&amp;Cost'!$J107&lt;&gt;"",$G$9,"-")</f>
        <v>-</v>
      </c>
      <c r="W107" s="77" t="str">
        <f>IF('Income&amp;Cost'!$J107&lt;&gt;"",IFERROR(VLOOKUP('Income&amp;Cost'!$J107,GRID!$A:$M,5,0),"seek guidance"),"-")</f>
        <v>-</v>
      </c>
      <c r="X107" s="78" t="str">
        <f>IF('Income&amp;Cost'!$J107&lt;&gt;"",IFERROR(VLOOKUP('Income&amp;Cost'!$J107,GRID!$A:$M,9,0),"seek guidance"),"-")</f>
        <v>-</v>
      </c>
      <c r="Y107" s="73" t="str">
        <f t="shared" si="2"/>
        <v>-</v>
      </c>
      <c r="Z107" s="73" t="str">
        <f t="array" ref="Z107">IF(AND($L107&gt;0,$M107&gt;0,$N107&gt;0,$O107&gt;0),IFERROR(INDEX(Classes!$D$3:$D$11,MATCH('Income&amp;Cost'!$Y107,Classes!$D$3:$D$11,-1)),"check data"),"-")</f>
        <v>-</v>
      </c>
      <c r="AA107" s="78" t="str">
        <f>IF(AND($L107&gt;0,$M107&gt;0,$N107&gt;0,$O107&gt;0),IFERROR(VLOOKUP($Z107,Classes!$D:$E,2,0),"check data"),"-")</f>
        <v>-</v>
      </c>
      <c r="AB107" s="79" t="str">
        <f t="shared" si="3"/>
        <v>-</v>
      </c>
      <c r="AC107" s="80" t="str">
        <f>IF('Income&amp;Cost'!$J107&lt;&gt;"",IFERROR(IF(ISNUMBER(SEARCH("*",$F$11)),VLOOKUP('Income&amp;Cost'!$J107,GRID!$A:$M,13,0),VLOOKUP('Income&amp;Cost'!$J107,GRID!$A:$M,12,0)),"seek guidance"),"-")</f>
        <v>-</v>
      </c>
      <c r="AD107" s="70">
        <f>IF('Income&amp;Cost'!$H107&lt;&gt;"",('Income&amp;Cost'!$H107*IF('Income&amp;Cost'!$I107&lt;&gt;"",1+'Income&amp;Cost'!$I107,1.19))*$M$9,'Income&amp;Cost'!$G107*$M$9)</f>
        <v>0</v>
      </c>
      <c r="AE107" s="70">
        <f>'Income&amp;Cost'!$AD107/(IF('Income&amp;Cost'!$I107&lt;&gt;"",1+'Income&amp;Cost'!$I107,1.19))</f>
        <v>0</v>
      </c>
      <c r="AF107" s="70" t="str">
        <f>IF(AND('Income&amp;Cost'!$AC107&lt;&gt;"-",'Income&amp;Cost'!$AE107&lt;&gt;"-"),'Income&amp;Cost'!$AE107*'Income&amp;Cost'!$AC107,"-")</f>
        <v>-</v>
      </c>
      <c r="AG107" s="70">
        <f>'Income&amp;Cost'!$AD107*(IF('Income&amp;Cost'!$K107&lt;&gt;"",'Income&amp;Cost'!$K107,1))</f>
        <v>0</v>
      </c>
      <c r="AH107" s="70">
        <f>'Income&amp;Cost'!$AG107/$M$9</f>
        <v>0</v>
      </c>
      <c r="AI107" s="70" t="str">
        <f>IF('Income&amp;Cost'!$AF107&lt;&gt;"-",('Income&amp;Cost'!$AF107/$M$9)*(IF('Income&amp;Cost'!$K107&lt;&gt;"",'Income&amp;Cost'!$K107,1)),"-")</f>
        <v>-</v>
      </c>
      <c r="AJ107" s="9" t="str">
        <f>IFERROR((VLOOKUP('Income&amp;Cost'!$T107,'FBE Fees'!$D:$M,8,0)/$M$9)*(IF('Income&amp;Cost'!$K107&lt;&gt;"",'Income&amp;Cost'!$K107,1)),"-")</f>
        <v>-</v>
      </c>
      <c r="AK107" s="79" t="str">
        <f>IF('Income&amp;Cost'!$AB107&lt;&gt;"-",IFERROR(VLOOKUP($G$10,Storage!$E:$F,2,0),Storage!$F$4)/$M$9*'Income&amp;Cost'!$AB107,"-")</f>
        <v>-</v>
      </c>
      <c r="AL107" s="70" t="str">
        <f>IF(OR('Income&amp;Cost'!$AJ107&lt;&gt;"-",'Income&amp;Cost'!$AK107&lt;&gt;"-"),SUM('Income&amp;Cost'!$AJ107,('Income&amp;Cost'!$AK107*$M$10)),"-")</f>
        <v>-</v>
      </c>
      <c r="AM107" s="70" t="str">
        <f>IF(AND('Income&amp;Cost'!$AI107&lt;&gt;"-",'Income&amp;Cost'!$AL107&lt;&gt;"-"),'Income&amp;Cost'!$AI107+'Income&amp;Cost'!$AL107,"-")</f>
        <v>-</v>
      </c>
      <c r="AN107" s="70" t="str">
        <f>IF(AND('Income&amp;Cost'!$AH107&lt;&gt;"-",'Income&amp;Cost'!$AM107&lt;&gt;"-"),'Income&amp;Cost'!$AH107-'Income&amp;Cost'!$AM107,"-")</f>
        <v>-</v>
      </c>
      <c r="AO107" s="80" t="str">
        <f>IF(AND('Income&amp;Cost'!$AH107&lt;&gt;"-",'Income&amp;Cost'!$AN107&lt;&gt;"-"),'Income&amp;Cost'!$AN107/'Income&amp;Cost'!$AH107,"-")</f>
        <v>-</v>
      </c>
      <c r="AP107" s="70" t="str">
        <f>IF(AND('Income&amp;Cost'!$AE107&lt;&gt;"-",'Income&amp;Cost'!$AM107&lt;&gt;"-"),('Income&amp;Cost'!$AE107/$M$9*(IF('Income&amp;Cost'!$K107&lt;&gt;"",'Income&amp;Cost'!$K107,1)))-'Income&amp;Cost'!$AM107,"-")</f>
        <v>-</v>
      </c>
      <c r="AQ107" s="80" t="str">
        <f>IF(AND('Income&amp;Cost'!$AP107&lt;&gt;"-",'Income&amp;Cost'!$AE107&lt;&gt;"-"),'Income&amp;Cost'!$AP107/('Income&amp;Cost'!$AE107/$M$9*(IF('Income&amp;Cost'!$K107&lt;&gt;"",'Income&amp;Cost'!$K107,1))),"-")</f>
        <v>-</v>
      </c>
      <c r="AR107" s="70" t="str">
        <f>IF(AND($L107&gt;0,$M107&gt;0,$N107&gt;0,$O107&gt;0),IFERROR(IF($K107&gt;1,VLOOKUP($T107,'FBE Fees'!$D:$M,9,0)/$M$9*$K107,VLOOKUP($T107,'FBE Fees'!$D:$M,9,0)/$M$9),"check data"),"-")</f>
        <v>-</v>
      </c>
      <c r="AS107" s="70" t="str">
        <f>IF(AND($L107&gt;0,$M107&gt;0,$N107&gt;0,$O107&gt;0),IFERROR(IF($K107&gt;1,VLOOKUP($T107,'FBE Fees'!$D:$M,10,0)/$M$9*$K107,VLOOKUP($T107,'FBE Fees'!$D:$M,10,0)/$M$9),"check data"),"-")</f>
        <v>-</v>
      </c>
    </row>
    <row r="108" ht="19.5" customHeight="1">
      <c r="A108" s="3"/>
      <c r="B108" s="3"/>
      <c r="C108" s="3"/>
      <c r="D108" s="9"/>
      <c r="E108" s="9"/>
      <c r="F108" s="69"/>
      <c r="G108" s="70"/>
      <c r="H108" s="70"/>
      <c r="I108" s="71"/>
      <c r="J108" s="72"/>
      <c r="K108" s="73"/>
      <c r="L108" s="74"/>
      <c r="M108" s="74"/>
      <c r="N108" s="74"/>
      <c r="O108" s="74"/>
      <c r="P108" s="74" t="str">
        <f t="array" ref="P108">IF(AND($L108&gt;0,$M108&gt;0,$N108&gt;0,$O108&gt;0),IFERROR(INDEX(Classes!$O$3:$O$37,MATCH(L108,Classes!$O$3:$O$37,-1)),"check data"),"-")</f>
        <v>-</v>
      </c>
      <c r="Q108" s="74" t="str">
        <f t="array" ref="Q108">IF(AND($L108&gt;0,$M108&gt;0,$N108&gt;0,$O108&gt;0),IFERROR(INDEX(Classes!$I$3:$I$9,MATCH((MAX($M108:$O108)),Classes!$I$3:$I$9,-1)),"check data"),"-")</f>
        <v>-</v>
      </c>
      <c r="R108" s="74" t="str">
        <f t="array" ref="R108">IF(AND($L108&gt;0,$M108&gt;0,$N108&gt;0,$O108&gt;0),IFERROR(INDEX(Classes!$K$3:$K$10,MATCH((MEDIAN($M108:$O108)),Classes!$K$3:$K$10,-1)),"check data"),"-")</f>
        <v>-</v>
      </c>
      <c r="S108" s="74" t="str">
        <f t="array" ref="S108">IF(AND($L108&gt;0,$M108&gt;0,$N108&gt;0,$O108&gt;0),IFERROR(INDEX(Classes!$M$3:$M$11,MATCH(MIN($M108:$O108),Classes!$M$3:$M$11,-1)),"check data"),"-")</f>
        <v>-</v>
      </c>
      <c r="T108" s="74" t="str">
        <f t="shared" si="1"/>
        <v>-</v>
      </c>
      <c r="U108" s="75" t="str">
        <f>IF('Income&amp;Cost'!$J108&lt;&gt;"",$G$8,"-")</f>
        <v>-</v>
      </c>
      <c r="V108" s="76" t="str">
        <f>IF('Income&amp;Cost'!$J108&lt;&gt;"",$G$9,"-")</f>
        <v>-</v>
      </c>
      <c r="W108" s="77" t="str">
        <f>IF('Income&amp;Cost'!$J108&lt;&gt;"",IFERROR(VLOOKUP('Income&amp;Cost'!$J108,GRID!$A:$M,5,0),"seek guidance"),"-")</f>
        <v>-</v>
      </c>
      <c r="X108" s="78" t="str">
        <f>IF('Income&amp;Cost'!$J108&lt;&gt;"",IFERROR(VLOOKUP('Income&amp;Cost'!$J108,GRID!$A:$M,9,0),"seek guidance"),"-")</f>
        <v>-</v>
      </c>
      <c r="Y108" s="73" t="str">
        <f t="shared" si="2"/>
        <v>-</v>
      </c>
      <c r="Z108" s="73" t="str">
        <f t="array" ref="Z108">IF(AND($L108&gt;0,$M108&gt;0,$N108&gt;0,$O108&gt;0),IFERROR(INDEX(Classes!$D$3:$D$11,MATCH('Income&amp;Cost'!$Y108,Classes!$D$3:$D$11,-1)),"check data"),"-")</f>
        <v>-</v>
      </c>
      <c r="AA108" s="78" t="str">
        <f>IF(AND($L108&gt;0,$M108&gt;0,$N108&gt;0,$O108&gt;0),IFERROR(VLOOKUP($Z108,Classes!$D:$E,2,0),"check data"),"-")</f>
        <v>-</v>
      </c>
      <c r="AB108" s="79" t="str">
        <f t="shared" si="3"/>
        <v>-</v>
      </c>
      <c r="AC108" s="80" t="str">
        <f>IF('Income&amp;Cost'!$J108&lt;&gt;"",IFERROR(IF(ISNUMBER(SEARCH("*",$F$11)),VLOOKUP('Income&amp;Cost'!$J108,GRID!$A:$M,13,0),VLOOKUP('Income&amp;Cost'!$J108,GRID!$A:$M,12,0)),"seek guidance"),"-")</f>
        <v>-</v>
      </c>
      <c r="AD108" s="70">
        <f>IF('Income&amp;Cost'!$H108&lt;&gt;"",('Income&amp;Cost'!$H108*IF('Income&amp;Cost'!$I108&lt;&gt;"",1+'Income&amp;Cost'!$I108,1.19))*$M$9,'Income&amp;Cost'!$G108*$M$9)</f>
        <v>0</v>
      </c>
      <c r="AE108" s="70">
        <f>'Income&amp;Cost'!$AD108/(IF('Income&amp;Cost'!$I108&lt;&gt;"",1+'Income&amp;Cost'!$I108,1.19))</f>
        <v>0</v>
      </c>
      <c r="AF108" s="70" t="str">
        <f>IF(AND('Income&amp;Cost'!$AC108&lt;&gt;"-",'Income&amp;Cost'!$AE108&lt;&gt;"-"),'Income&amp;Cost'!$AE108*'Income&amp;Cost'!$AC108,"-")</f>
        <v>-</v>
      </c>
      <c r="AG108" s="70">
        <f>'Income&amp;Cost'!$AD108*(IF('Income&amp;Cost'!$K108&lt;&gt;"",'Income&amp;Cost'!$K108,1))</f>
        <v>0</v>
      </c>
      <c r="AH108" s="70">
        <f>'Income&amp;Cost'!$AG108/$M$9</f>
        <v>0</v>
      </c>
      <c r="AI108" s="70" t="str">
        <f>IF('Income&amp;Cost'!$AF108&lt;&gt;"-",('Income&amp;Cost'!$AF108/$M$9)*(IF('Income&amp;Cost'!$K108&lt;&gt;"",'Income&amp;Cost'!$K108,1)),"-")</f>
        <v>-</v>
      </c>
      <c r="AJ108" s="9" t="str">
        <f>IFERROR((VLOOKUP('Income&amp;Cost'!$T108,'FBE Fees'!$D:$M,8,0)/$M$9)*(IF('Income&amp;Cost'!$K108&lt;&gt;"",'Income&amp;Cost'!$K108,1)),"-")</f>
        <v>-</v>
      </c>
      <c r="AK108" s="79" t="str">
        <f>IF('Income&amp;Cost'!$AB108&lt;&gt;"-",IFERROR(VLOOKUP($G$10,Storage!$E:$F,2,0),Storage!$F$4)/$M$9*'Income&amp;Cost'!$AB108,"-")</f>
        <v>-</v>
      </c>
      <c r="AL108" s="70" t="str">
        <f>IF(OR('Income&amp;Cost'!$AJ108&lt;&gt;"-",'Income&amp;Cost'!$AK108&lt;&gt;"-"),SUM('Income&amp;Cost'!$AJ108,('Income&amp;Cost'!$AK108*$M$10)),"-")</f>
        <v>-</v>
      </c>
      <c r="AM108" s="70" t="str">
        <f>IF(AND('Income&amp;Cost'!$AI108&lt;&gt;"-",'Income&amp;Cost'!$AL108&lt;&gt;"-"),'Income&amp;Cost'!$AI108+'Income&amp;Cost'!$AL108,"-")</f>
        <v>-</v>
      </c>
      <c r="AN108" s="70" t="str">
        <f>IF(AND('Income&amp;Cost'!$AH108&lt;&gt;"-",'Income&amp;Cost'!$AM108&lt;&gt;"-"),'Income&amp;Cost'!$AH108-'Income&amp;Cost'!$AM108,"-")</f>
        <v>-</v>
      </c>
      <c r="AO108" s="80" t="str">
        <f>IF(AND('Income&amp;Cost'!$AH108&lt;&gt;"-",'Income&amp;Cost'!$AN108&lt;&gt;"-"),'Income&amp;Cost'!$AN108/'Income&amp;Cost'!$AH108,"-")</f>
        <v>-</v>
      </c>
      <c r="AP108" s="70" t="str">
        <f>IF(AND('Income&amp;Cost'!$AE108&lt;&gt;"-",'Income&amp;Cost'!$AM108&lt;&gt;"-"),('Income&amp;Cost'!$AE108/$M$9*(IF('Income&amp;Cost'!$K108&lt;&gt;"",'Income&amp;Cost'!$K108,1)))-'Income&amp;Cost'!$AM108,"-")</f>
        <v>-</v>
      </c>
      <c r="AQ108" s="80" t="str">
        <f>IF(AND('Income&amp;Cost'!$AP108&lt;&gt;"-",'Income&amp;Cost'!$AE108&lt;&gt;"-"),'Income&amp;Cost'!$AP108/('Income&amp;Cost'!$AE108/$M$9*(IF('Income&amp;Cost'!$K108&lt;&gt;"",'Income&amp;Cost'!$K108,1))),"-")</f>
        <v>-</v>
      </c>
      <c r="AR108" s="70" t="str">
        <f>IF(AND($L108&gt;0,$M108&gt;0,$N108&gt;0,$O108&gt;0),IFERROR(IF($K108&gt;1,VLOOKUP($T108,'FBE Fees'!$D:$M,9,0)/$M$9*$K108,VLOOKUP($T108,'FBE Fees'!$D:$M,9,0)/$M$9),"check data"),"-")</f>
        <v>-</v>
      </c>
      <c r="AS108" s="70" t="str">
        <f>IF(AND($L108&gt;0,$M108&gt;0,$N108&gt;0,$O108&gt;0),IFERROR(IF($K108&gt;1,VLOOKUP($T108,'FBE Fees'!$D:$M,10,0)/$M$9*$K108,VLOOKUP($T108,'FBE Fees'!$D:$M,10,0)/$M$9),"check data"),"-")</f>
        <v>-</v>
      </c>
    </row>
    <row r="109" ht="19.5" customHeight="1">
      <c r="A109" s="3"/>
      <c r="B109" s="3"/>
      <c r="C109" s="3"/>
      <c r="D109" s="9"/>
      <c r="E109" s="9"/>
      <c r="F109" s="69"/>
      <c r="G109" s="70"/>
      <c r="H109" s="70"/>
      <c r="I109" s="71"/>
      <c r="J109" s="72"/>
      <c r="K109" s="73"/>
      <c r="L109" s="74"/>
      <c r="M109" s="74"/>
      <c r="N109" s="74"/>
      <c r="O109" s="74"/>
      <c r="P109" s="74" t="str">
        <f t="array" ref="P109">IF(AND($L109&gt;0,$M109&gt;0,$N109&gt;0,$O109&gt;0),IFERROR(INDEX(Classes!$O$3:$O$37,MATCH(L109,Classes!$O$3:$O$37,-1)),"check data"),"-")</f>
        <v>-</v>
      </c>
      <c r="Q109" s="74" t="str">
        <f t="array" ref="Q109">IF(AND($L109&gt;0,$M109&gt;0,$N109&gt;0,$O109&gt;0),IFERROR(INDEX(Classes!$I$3:$I$9,MATCH((MAX($M109:$O109)),Classes!$I$3:$I$9,-1)),"check data"),"-")</f>
        <v>-</v>
      </c>
      <c r="R109" s="74" t="str">
        <f t="array" ref="R109">IF(AND($L109&gt;0,$M109&gt;0,$N109&gt;0,$O109&gt;0),IFERROR(INDEX(Classes!$K$3:$K$10,MATCH((MEDIAN($M109:$O109)),Classes!$K$3:$K$10,-1)),"check data"),"-")</f>
        <v>-</v>
      </c>
      <c r="S109" s="74" t="str">
        <f t="array" ref="S109">IF(AND($L109&gt;0,$M109&gt;0,$N109&gt;0,$O109&gt;0),IFERROR(INDEX(Classes!$M$3:$M$11,MATCH(MIN($M109:$O109),Classes!$M$3:$M$11,-1)),"check data"),"-")</f>
        <v>-</v>
      </c>
      <c r="T109" s="74" t="str">
        <f t="shared" si="1"/>
        <v>-</v>
      </c>
      <c r="U109" s="75" t="str">
        <f>IF('Income&amp;Cost'!$J109&lt;&gt;"",$G$8,"-")</f>
        <v>-</v>
      </c>
      <c r="V109" s="76" t="str">
        <f>IF('Income&amp;Cost'!$J109&lt;&gt;"",$G$9,"-")</f>
        <v>-</v>
      </c>
      <c r="W109" s="77" t="str">
        <f>IF('Income&amp;Cost'!$J109&lt;&gt;"",IFERROR(VLOOKUP('Income&amp;Cost'!$J109,GRID!$A:$M,5,0),"seek guidance"),"-")</f>
        <v>-</v>
      </c>
      <c r="X109" s="78" t="str">
        <f>IF('Income&amp;Cost'!$J109&lt;&gt;"",IFERROR(VLOOKUP('Income&amp;Cost'!$J109,GRID!$A:$M,9,0),"seek guidance"),"-")</f>
        <v>-</v>
      </c>
      <c r="Y109" s="73" t="str">
        <f t="shared" si="2"/>
        <v>-</v>
      </c>
      <c r="Z109" s="73" t="str">
        <f t="array" ref="Z109">IF(AND($L109&gt;0,$M109&gt;0,$N109&gt;0,$O109&gt;0),IFERROR(INDEX(Classes!$D$3:$D$11,MATCH('Income&amp;Cost'!$Y109,Classes!$D$3:$D$11,-1)),"check data"),"-")</f>
        <v>-</v>
      </c>
      <c r="AA109" s="78" t="str">
        <f>IF(AND($L109&gt;0,$M109&gt;0,$N109&gt;0,$O109&gt;0),IFERROR(VLOOKUP($Z109,Classes!$D:$E,2,0),"check data"),"-")</f>
        <v>-</v>
      </c>
      <c r="AB109" s="79" t="str">
        <f t="shared" si="3"/>
        <v>-</v>
      </c>
      <c r="AC109" s="80" t="str">
        <f>IF('Income&amp;Cost'!$J109&lt;&gt;"",IFERROR(IF(ISNUMBER(SEARCH("*",$F$11)),VLOOKUP('Income&amp;Cost'!$J109,GRID!$A:$M,13,0),VLOOKUP('Income&amp;Cost'!$J109,GRID!$A:$M,12,0)),"seek guidance"),"-")</f>
        <v>-</v>
      </c>
      <c r="AD109" s="70">
        <f>IF('Income&amp;Cost'!$H109&lt;&gt;"",('Income&amp;Cost'!$H109*IF('Income&amp;Cost'!$I109&lt;&gt;"",1+'Income&amp;Cost'!$I109,1.19))*$M$9,'Income&amp;Cost'!$G109*$M$9)</f>
        <v>0</v>
      </c>
      <c r="AE109" s="70">
        <f>'Income&amp;Cost'!$AD109/(IF('Income&amp;Cost'!$I109&lt;&gt;"",1+'Income&amp;Cost'!$I109,1.19))</f>
        <v>0</v>
      </c>
      <c r="AF109" s="70" t="str">
        <f>IF(AND('Income&amp;Cost'!$AC109&lt;&gt;"-",'Income&amp;Cost'!$AE109&lt;&gt;"-"),'Income&amp;Cost'!$AE109*'Income&amp;Cost'!$AC109,"-")</f>
        <v>-</v>
      </c>
      <c r="AG109" s="70">
        <f>'Income&amp;Cost'!$AD109*(IF('Income&amp;Cost'!$K109&lt;&gt;"",'Income&amp;Cost'!$K109,1))</f>
        <v>0</v>
      </c>
      <c r="AH109" s="70">
        <f>'Income&amp;Cost'!$AG109/$M$9</f>
        <v>0</v>
      </c>
      <c r="AI109" s="70" t="str">
        <f>IF('Income&amp;Cost'!$AF109&lt;&gt;"-",('Income&amp;Cost'!$AF109/$M$9)*(IF('Income&amp;Cost'!$K109&lt;&gt;"",'Income&amp;Cost'!$K109,1)),"-")</f>
        <v>-</v>
      </c>
      <c r="AJ109" s="9" t="str">
        <f>IFERROR((VLOOKUP('Income&amp;Cost'!$T109,'FBE Fees'!$D:$M,8,0)/$M$9)*(IF('Income&amp;Cost'!$K109&lt;&gt;"",'Income&amp;Cost'!$K109,1)),"-")</f>
        <v>-</v>
      </c>
      <c r="AK109" s="79" t="str">
        <f>IF('Income&amp;Cost'!$AB109&lt;&gt;"-",IFERROR(VLOOKUP($G$10,Storage!$E:$F,2,0),Storage!$F$4)/$M$9*'Income&amp;Cost'!$AB109,"-")</f>
        <v>-</v>
      </c>
      <c r="AL109" s="70" t="str">
        <f>IF(OR('Income&amp;Cost'!$AJ109&lt;&gt;"-",'Income&amp;Cost'!$AK109&lt;&gt;"-"),SUM('Income&amp;Cost'!$AJ109,('Income&amp;Cost'!$AK109*$M$10)),"-")</f>
        <v>-</v>
      </c>
      <c r="AM109" s="70" t="str">
        <f>IF(AND('Income&amp;Cost'!$AI109&lt;&gt;"-",'Income&amp;Cost'!$AL109&lt;&gt;"-"),'Income&amp;Cost'!$AI109+'Income&amp;Cost'!$AL109,"-")</f>
        <v>-</v>
      </c>
      <c r="AN109" s="70" t="str">
        <f>IF(AND('Income&amp;Cost'!$AH109&lt;&gt;"-",'Income&amp;Cost'!$AM109&lt;&gt;"-"),'Income&amp;Cost'!$AH109-'Income&amp;Cost'!$AM109,"-")</f>
        <v>-</v>
      </c>
      <c r="AO109" s="80" t="str">
        <f>IF(AND('Income&amp;Cost'!$AH109&lt;&gt;"-",'Income&amp;Cost'!$AN109&lt;&gt;"-"),'Income&amp;Cost'!$AN109/'Income&amp;Cost'!$AH109,"-")</f>
        <v>-</v>
      </c>
      <c r="AP109" s="70" t="str">
        <f>IF(AND('Income&amp;Cost'!$AE109&lt;&gt;"-",'Income&amp;Cost'!$AM109&lt;&gt;"-"),('Income&amp;Cost'!$AE109/$M$9*(IF('Income&amp;Cost'!$K109&lt;&gt;"",'Income&amp;Cost'!$K109,1)))-'Income&amp;Cost'!$AM109,"-")</f>
        <v>-</v>
      </c>
      <c r="AQ109" s="80" t="str">
        <f>IF(AND('Income&amp;Cost'!$AP109&lt;&gt;"-",'Income&amp;Cost'!$AE109&lt;&gt;"-"),'Income&amp;Cost'!$AP109/('Income&amp;Cost'!$AE109/$M$9*(IF('Income&amp;Cost'!$K109&lt;&gt;"",'Income&amp;Cost'!$K109,1))),"-")</f>
        <v>-</v>
      </c>
      <c r="AR109" s="70" t="str">
        <f>IF(AND($L109&gt;0,$M109&gt;0,$N109&gt;0,$O109&gt;0),IFERROR(IF($K109&gt;1,VLOOKUP($T109,'FBE Fees'!$D:$M,9,0)/$M$9*$K109,VLOOKUP($T109,'FBE Fees'!$D:$M,9,0)/$M$9),"check data"),"-")</f>
        <v>-</v>
      </c>
      <c r="AS109" s="70" t="str">
        <f>IF(AND($L109&gt;0,$M109&gt;0,$N109&gt;0,$O109&gt;0),IFERROR(IF($K109&gt;1,VLOOKUP($T109,'FBE Fees'!$D:$M,10,0)/$M$9*$K109,VLOOKUP($T109,'FBE Fees'!$D:$M,10,0)/$M$9),"check data"),"-")</f>
        <v>-</v>
      </c>
    </row>
    <row r="110" ht="19.5" customHeight="1">
      <c r="A110" s="3"/>
      <c r="B110" s="3"/>
      <c r="C110" s="3"/>
      <c r="D110" s="9"/>
      <c r="E110" s="9"/>
      <c r="F110" s="69"/>
      <c r="G110" s="70"/>
      <c r="H110" s="70"/>
      <c r="I110" s="71"/>
      <c r="J110" s="72"/>
      <c r="K110" s="73"/>
      <c r="L110" s="74"/>
      <c r="M110" s="74"/>
      <c r="N110" s="74"/>
      <c r="O110" s="74"/>
      <c r="P110" s="74" t="str">
        <f t="array" ref="P110">IF(AND($L110&gt;0,$M110&gt;0,$N110&gt;0,$O110&gt;0),IFERROR(INDEX(Classes!$O$3:$O$37,MATCH(L110,Classes!$O$3:$O$37,-1)),"check data"),"-")</f>
        <v>-</v>
      </c>
      <c r="Q110" s="74" t="str">
        <f t="array" ref="Q110">IF(AND($L110&gt;0,$M110&gt;0,$N110&gt;0,$O110&gt;0),IFERROR(INDEX(Classes!$I$3:$I$9,MATCH((MAX($M110:$O110)),Classes!$I$3:$I$9,-1)),"check data"),"-")</f>
        <v>-</v>
      </c>
      <c r="R110" s="74" t="str">
        <f t="array" ref="R110">IF(AND($L110&gt;0,$M110&gt;0,$N110&gt;0,$O110&gt;0),IFERROR(INDEX(Classes!$K$3:$K$10,MATCH((MEDIAN($M110:$O110)),Classes!$K$3:$K$10,-1)),"check data"),"-")</f>
        <v>-</v>
      </c>
      <c r="S110" s="74" t="str">
        <f t="array" ref="S110">IF(AND($L110&gt;0,$M110&gt;0,$N110&gt;0,$O110&gt;0),IFERROR(INDEX(Classes!$M$3:$M$11,MATCH(MIN($M110:$O110),Classes!$M$3:$M$11,-1)),"check data"),"-")</f>
        <v>-</v>
      </c>
      <c r="T110" s="74" t="str">
        <f t="shared" si="1"/>
        <v>-</v>
      </c>
      <c r="U110" s="75" t="str">
        <f>IF('Income&amp;Cost'!$J110&lt;&gt;"",$G$8,"-")</f>
        <v>-</v>
      </c>
      <c r="V110" s="76" t="str">
        <f>IF('Income&amp;Cost'!$J110&lt;&gt;"",$G$9,"-")</f>
        <v>-</v>
      </c>
      <c r="W110" s="77" t="str">
        <f>IF('Income&amp;Cost'!$J110&lt;&gt;"",IFERROR(VLOOKUP('Income&amp;Cost'!$J110,GRID!$A:$M,5,0),"seek guidance"),"-")</f>
        <v>-</v>
      </c>
      <c r="X110" s="78" t="str">
        <f>IF('Income&amp;Cost'!$J110&lt;&gt;"",IFERROR(VLOOKUP('Income&amp;Cost'!$J110,GRID!$A:$M,9,0),"seek guidance"),"-")</f>
        <v>-</v>
      </c>
      <c r="Y110" s="73" t="str">
        <f t="shared" si="2"/>
        <v>-</v>
      </c>
      <c r="Z110" s="73" t="str">
        <f t="array" ref="Z110">IF(AND($L110&gt;0,$M110&gt;0,$N110&gt;0,$O110&gt;0),IFERROR(INDEX(Classes!$D$3:$D$11,MATCH('Income&amp;Cost'!$Y110,Classes!$D$3:$D$11,-1)),"check data"),"-")</f>
        <v>-</v>
      </c>
      <c r="AA110" s="78" t="str">
        <f>IF(AND($L110&gt;0,$M110&gt;0,$N110&gt;0,$O110&gt;0),IFERROR(VLOOKUP($Z110,Classes!$D:$E,2,0),"check data"),"-")</f>
        <v>-</v>
      </c>
      <c r="AB110" s="79" t="str">
        <f t="shared" si="3"/>
        <v>-</v>
      </c>
      <c r="AC110" s="80" t="str">
        <f>IF('Income&amp;Cost'!$J110&lt;&gt;"",IFERROR(IF(ISNUMBER(SEARCH("*",$F$11)),VLOOKUP('Income&amp;Cost'!$J110,GRID!$A:$M,13,0),VLOOKUP('Income&amp;Cost'!$J110,GRID!$A:$M,12,0)),"seek guidance"),"-")</f>
        <v>-</v>
      </c>
      <c r="AD110" s="70">
        <f>IF('Income&amp;Cost'!$H110&lt;&gt;"",('Income&amp;Cost'!$H110*IF('Income&amp;Cost'!$I110&lt;&gt;"",1+'Income&amp;Cost'!$I110,1.19))*$M$9,'Income&amp;Cost'!$G110*$M$9)</f>
        <v>0</v>
      </c>
      <c r="AE110" s="70">
        <f>'Income&amp;Cost'!$AD110/(IF('Income&amp;Cost'!$I110&lt;&gt;"",1+'Income&amp;Cost'!$I110,1.19))</f>
        <v>0</v>
      </c>
      <c r="AF110" s="70" t="str">
        <f>IF(AND('Income&amp;Cost'!$AC110&lt;&gt;"-",'Income&amp;Cost'!$AE110&lt;&gt;"-"),'Income&amp;Cost'!$AE110*'Income&amp;Cost'!$AC110,"-")</f>
        <v>-</v>
      </c>
      <c r="AG110" s="70">
        <f>'Income&amp;Cost'!$AD110*(IF('Income&amp;Cost'!$K110&lt;&gt;"",'Income&amp;Cost'!$K110,1))</f>
        <v>0</v>
      </c>
      <c r="AH110" s="70">
        <f>'Income&amp;Cost'!$AG110/$M$9</f>
        <v>0</v>
      </c>
      <c r="AI110" s="70" t="str">
        <f>IF('Income&amp;Cost'!$AF110&lt;&gt;"-",('Income&amp;Cost'!$AF110/$M$9)*(IF('Income&amp;Cost'!$K110&lt;&gt;"",'Income&amp;Cost'!$K110,1)),"-")</f>
        <v>-</v>
      </c>
      <c r="AJ110" s="9" t="str">
        <f>IFERROR((VLOOKUP('Income&amp;Cost'!$T110,'FBE Fees'!$D:$M,8,0)/$M$9)*(IF('Income&amp;Cost'!$K110&lt;&gt;"",'Income&amp;Cost'!$K110,1)),"-")</f>
        <v>-</v>
      </c>
      <c r="AK110" s="79" t="str">
        <f>IF('Income&amp;Cost'!$AB110&lt;&gt;"-",IFERROR(VLOOKUP($G$10,Storage!$E:$F,2,0),Storage!$F$4)/$M$9*'Income&amp;Cost'!$AB110,"-")</f>
        <v>-</v>
      </c>
      <c r="AL110" s="70" t="str">
        <f>IF(OR('Income&amp;Cost'!$AJ110&lt;&gt;"-",'Income&amp;Cost'!$AK110&lt;&gt;"-"),SUM('Income&amp;Cost'!$AJ110,('Income&amp;Cost'!$AK110*$M$10)),"-")</f>
        <v>-</v>
      </c>
      <c r="AM110" s="70" t="str">
        <f>IF(AND('Income&amp;Cost'!$AI110&lt;&gt;"-",'Income&amp;Cost'!$AL110&lt;&gt;"-"),'Income&amp;Cost'!$AI110+'Income&amp;Cost'!$AL110,"-")</f>
        <v>-</v>
      </c>
      <c r="AN110" s="70" t="str">
        <f>IF(AND('Income&amp;Cost'!$AH110&lt;&gt;"-",'Income&amp;Cost'!$AM110&lt;&gt;"-"),'Income&amp;Cost'!$AH110-'Income&amp;Cost'!$AM110,"-")</f>
        <v>-</v>
      </c>
      <c r="AO110" s="80" t="str">
        <f>IF(AND('Income&amp;Cost'!$AH110&lt;&gt;"-",'Income&amp;Cost'!$AN110&lt;&gt;"-"),'Income&amp;Cost'!$AN110/'Income&amp;Cost'!$AH110,"-")</f>
        <v>-</v>
      </c>
      <c r="AP110" s="70" t="str">
        <f>IF(AND('Income&amp;Cost'!$AE110&lt;&gt;"-",'Income&amp;Cost'!$AM110&lt;&gt;"-"),('Income&amp;Cost'!$AE110/$M$9*(IF('Income&amp;Cost'!$K110&lt;&gt;"",'Income&amp;Cost'!$K110,1)))-'Income&amp;Cost'!$AM110,"-")</f>
        <v>-</v>
      </c>
      <c r="AQ110" s="80" t="str">
        <f>IF(AND('Income&amp;Cost'!$AP110&lt;&gt;"-",'Income&amp;Cost'!$AE110&lt;&gt;"-"),'Income&amp;Cost'!$AP110/('Income&amp;Cost'!$AE110/$M$9*(IF('Income&amp;Cost'!$K110&lt;&gt;"",'Income&amp;Cost'!$K110,1))),"-")</f>
        <v>-</v>
      </c>
      <c r="AR110" s="70" t="str">
        <f>IF(AND($L110&gt;0,$M110&gt;0,$N110&gt;0,$O110&gt;0),IFERROR(IF($K110&gt;1,VLOOKUP($T110,'FBE Fees'!$D:$M,9,0)/$M$9*$K110,VLOOKUP($T110,'FBE Fees'!$D:$M,9,0)/$M$9),"check data"),"-")</f>
        <v>-</v>
      </c>
      <c r="AS110" s="70" t="str">
        <f>IF(AND($L110&gt;0,$M110&gt;0,$N110&gt;0,$O110&gt;0),IFERROR(IF($K110&gt;1,VLOOKUP($T110,'FBE Fees'!$D:$M,10,0)/$M$9*$K110,VLOOKUP($T110,'FBE Fees'!$D:$M,10,0)/$M$9),"check data"),"-")</f>
        <v>-</v>
      </c>
    </row>
    <row r="111" ht="19.5" customHeight="1">
      <c r="A111" s="3"/>
      <c r="B111" s="3"/>
      <c r="C111" s="3"/>
      <c r="D111" s="9"/>
      <c r="E111" s="9"/>
      <c r="F111" s="69"/>
      <c r="G111" s="70"/>
      <c r="H111" s="70"/>
      <c r="I111" s="71"/>
      <c r="J111" s="72"/>
      <c r="K111" s="73"/>
      <c r="L111" s="74"/>
      <c r="M111" s="74"/>
      <c r="N111" s="74"/>
      <c r="O111" s="74"/>
      <c r="P111" s="74" t="str">
        <f t="array" ref="P111">IF(AND($L111&gt;0,$M111&gt;0,$N111&gt;0,$O111&gt;0),IFERROR(INDEX(Classes!$O$3:$O$37,MATCH(L111,Classes!$O$3:$O$37,-1)),"check data"),"-")</f>
        <v>-</v>
      </c>
      <c r="Q111" s="74" t="str">
        <f t="array" ref="Q111">IF(AND($L111&gt;0,$M111&gt;0,$N111&gt;0,$O111&gt;0),IFERROR(INDEX(Classes!$I$3:$I$9,MATCH((MAX($M111:$O111)),Classes!$I$3:$I$9,-1)),"check data"),"-")</f>
        <v>-</v>
      </c>
      <c r="R111" s="74" t="str">
        <f t="array" ref="R111">IF(AND($L111&gt;0,$M111&gt;0,$N111&gt;0,$O111&gt;0),IFERROR(INDEX(Classes!$K$3:$K$10,MATCH((MEDIAN($M111:$O111)),Classes!$K$3:$K$10,-1)),"check data"),"-")</f>
        <v>-</v>
      </c>
      <c r="S111" s="74" t="str">
        <f t="array" ref="S111">IF(AND($L111&gt;0,$M111&gt;0,$N111&gt;0,$O111&gt;0),IFERROR(INDEX(Classes!$M$3:$M$11,MATCH(MIN($M111:$O111),Classes!$M$3:$M$11,-1)),"check data"),"-")</f>
        <v>-</v>
      </c>
      <c r="T111" s="74" t="str">
        <f t="shared" si="1"/>
        <v>-</v>
      </c>
      <c r="U111" s="75" t="str">
        <f>IF('Income&amp;Cost'!$J111&lt;&gt;"",$G$8,"-")</f>
        <v>-</v>
      </c>
      <c r="V111" s="76" t="str">
        <f>IF('Income&amp;Cost'!$J111&lt;&gt;"",$G$9,"-")</f>
        <v>-</v>
      </c>
      <c r="W111" s="77" t="str">
        <f>IF('Income&amp;Cost'!$J111&lt;&gt;"",IFERROR(VLOOKUP('Income&amp;Cost'!$J111,GRID!$A:$M,5,0),"seek guidance"),"-")</f>
        <v>-</v>
      </c>
      <c r="X111" s="78" t="str">
        <f>IF('Income&amp;Cost'!$J111&lt;&gt;"",IFERROR(VLOOKUP('Income&amp;Cost'!$J111,GRID!$A:$M,9,0),"seek guidance"),"-")</f>
        <v>-</v>
      </c>
      <c r="Y111" s="73" t="str">
        <f t="shared" si="2"/>
        <v>-</v>
      </c>
      <c r="Z111" s="73" t="str">
        <f t="array" ref="Z111">IF(AND($L111&gt;0,$M111&gt;0,$N111&gt;0,$O111&gt;0),IFERROR(INDEX(Classes!$D$3:$D$11,MATCH('Income&amp;Cost'!$Y111,Classes!$D$3:$D$11,-1)),"check data"),"-")</f>
        <v>-</v>
      </c>
      <c r="AA111" s="78" t="str">
        <f>IF(AND($L111&gt;0,$M111&gt;0,$N111&gt;0,$O111&gt;0),IFERROR(VLOOKUP($Z111,Classes!$D:$E,2,0),"check data"),"-")</f>
        <v>-</v>
      </c>
      <c r="AB111" s="79" t="str">
        <f t="shared" si="3"/>
        <v>-</v>
      </c>
      <c r="AC111" s="80" t="str">
        <f>IF('Income&amp;Cost'!$J111&lt;&gt;"",IFERROR(IF(ISNUMBER(SEARCH("*",$F$11)),VLOOKUP('Income&amp;Cost'!$J111,GRID!$A:$M,13,0),VLOOKUP('Income&amp;Cost'!$J111,GRID!$A:$M,12,0)),"seek guidance"),"-")</f>
        <v>-</v>
      </c>
      <c r="AD111" s="70">
        <f>IF('Income&amp;Cost'!$H111&lt;&gt;"",('Income&amp;Cost'!$H111*IF('Income&amp;Cost'!$I111&lt;&gt;"",1+'Income&amp;Cost'!$I111,1.19))*$M$9,'Income&amp;Cost'!$G111*$M$9)</f>
        <v>0</v>
      </c>
      <c r="AE111" s="70">
        <f>'Income&amp;Cost'!$AD111/(IF('Income&amp;Cost'!$I111&lt;&gt;"",1+'Income&amp;Cost'!$I111,1.19))</f>
        <v>0</v>
      </c>
      <c r="AF111" s="70" t="str">
        <f>IF(AND('Income&amp;Cost'!$AC111&lt;&gt;"-",'Income&amp;Cost'!$AE111&lt;&gt;"-"),'Income&amp;Cost'!$AE111*'Income&amp;Cost'!$AC111,"-")</f>
        <v>-</v>
      </c>
      <c r="AG111" s="70">
        <f>'Income&amp;Cost'!$AD111*(IF('Income&amp;Cost'!$K111&lt;&gt;"",'Income&amp;Cost'!$K111,1))</f>
        <v>0</v>
      </c>
      <c r="AH111" s="70">
        <f>'Income&amp;Cost'!$AG111/$M$9</f>
        <v>0</v>
      </c>
      <c r="AI111" s="70" t="str">
        <f>IF('Income&amp;Cost'!$AF111&lt;&gt;"-",('Income&amp;Cost'!$AF111/$M$9)*(IF('Income&amp;Cost'!$K111&lt;&gt;"",'Income&amp;Cost'!$K111,1)),"-")</f>
        <v>-</v>
      </c>
      <c r="AJ111" s="9" t="str">
        <f>IFERROR((VLOOKUP('Income&amp;Cost'!$T111,'FBE Fees'!$D:$M,8,0)/$M$9)*(IF('Income&amp;Cost'!$K111&lt;&gt;"",'Income&amp;Cost'!$K111,1)),"-")</f>
        <v>-</v>
      </c>
      <c r="AK111" s="79" t="str">
        <f>IF('Income&amp;Cost'!$AB111&lt;&gt;"-",IFERROR(VLOOKUP($G$10,Storage!$E:$F,2,0),Storage!$F$4)/$M$9*'Income&amp;Cost'!$AB111,"-")</f>
        <v>-</v>
      </c>
      <c r="AL111" s="70" t="str">
        <f>IF(OR('Income&amp;Cost'!$AJ111&lt;&gt;"-",'Income&amp;Cost'!$AK111&lt;&gt;"-"),SUM('Income&amp;Cost'!$AJ111,('Income&amp;Cost'!$AK111*$M$10)),"-")</f>
        <v>-</v>
      </c>
      <c r="AM111" s="70" t="str">
        <f>IF(AND('Income&amp;Cost'!$AI111&lt;&gt;"-",'Income&amp;Cost'!$AL111&lt;&gt;"-"),'Income&amp;Cost'!$AI111+'Income&amp;Cost'!$AL111,"-")</f>
        <v>-</v>
      </c>
      <c r="AN111" s="70" t="str">
        <f>IF(AND('Income&amp;Cost'!$AH111&lt;&gt;"-",'Income&amp;Cost'!$AM111&lt;&gt;"-"),'Income&amp;Cost'!$AH111-'Income&amp;Cost'!$AM111,"-")</f>
        <v>-</v>
      </c>
      <c r="AO111" s="80" t="str">
        <f>IF(AND('Income&amp;Cost'!$AH111&lt;&gt;"-",'Income&amp;Cost'!$AN111&lt;&gt;"-"),'Income&amp;Cost'!$AN111/'Income&amp;Cost'!$AH111,"-")</f>
        <v>-</v>
      </c>
      <c r="AP111" s="70" t="str">
        <f>IF(AND('Income&amp;Cost'!$AE111&lt;&gt;"-",'Income&amp;Cost'!$AM111&lt;&gt;"-"),('Income&amp;Cost'!$AE111/$M$9*(IF('Income&amp;Cost'!$K111&lt;&gt;"",'Income&amp;Cost'!$K111,1)))-'Income&amp;Cost'!$AM111,"-")</f>
        <v>-</v>
      </c>
      <c r="AQ111" s="80" t="str">
        <f>IF(AND('Income&amp;Cost'!$AP111&lt;&gt;"-",'Income&amp;Cost'!$AE111&lt;&gt;"-"),'Income&amp;Cost'!$AP111/('Income&amp;Cost'!$AE111/$M$9*(IF('Income&amp;Cost'!$K111&lt;&gt;"",'Income&amp;Cost'!$K111,1))),"-")</f>
        <v>-</v>
      </c>
      <c r="AR111" s="70" t="str">
        <f>IF(AND($L111&gt;0,$M111&gt;0,$N111&gt;0,$O111&gt;0),IFERROR(IF($K111&gt;1,VLOOKUP($T111,'FBE Fees'!$D:$M,9,0)/$M$9*$K111,VLOOKUP($T111,'FBE Fees'!$D:$M,9,0)/$M$9),"check data"),"-")</f>
        <v>-</v>
      </c>
      <c r="AS111" s="70" t="str">
        <f>IF(AND($L111&gt;0,$M111&gt;0,$N111&gt;0,$O111&gt;0),IFERROR(IF($K111&gt;1,VLOOKUP($T111,'FBE Fees'!$D:$M,10,0)/$M$9*$K111,VLOOKUP($T111,'FBE Fees'!$D:$M,10,0)/$M$9),"check data"),"-")</f>
        <v>-</v>
      </c>
    </row>
    <row r="112" ht="19.5" customHeight="1">
      <c r="A112" s="3"/>
      <c r="B112" s="3"/>
      <c r="C112" s="3"/>
      <c r="D112" s="9"/>
      <c r="E112" s="9"/>
      <c r="F112" s="69"/>
      <c r="G112" s="70"/>
      <c r="H112" s="70"/>
      <c r="I112" s="71"/>
      <c r="J112" s="72"/>
      <c r="K112" s="73"/>
      <c r="L112" s="74"/>
      <c r="M112" s="74"/>
      <c r="N112" s="74"/>
      <c r="O112" s="74"/>
      <c r="P112" s="74" t="str">
        <f t="array" ref="P112">IF(AND($L112&gt;0,$M112&gt;0,$N112&gt;0,$O112&gt;0),IFERROR(INDEX(Classes!$O$3:$O$37,MATCH(L112,Classes!$O$3:$O$37,-1)),"check data"),"-")</f>
        <v>-</v>
      </c>
      <c r="Q112" s="74" t="str">
        <f t="array" ref="Q112">IF(AND($L112&gt;0,$M112&gt;0,$N112&gt;0,$O112&gt;0),IFERROR(INDEX(Classes!$I$3:$I$9,MATCH((MAX($M112:$O112)),Classes!$I$3:$I$9,-1)),"check data"),"-")</f>
        <v>-</v>
      </c>
      <c r="R112" s="74" t="str">
        <f t="array" ref="R112">IF(AND($L112&gt;0,$M112&gt;0,$N112&gt;0,$O112&gt;0),IFERROR(INDEX(Classes!$K$3:$K$10,MATCH((MEDIAN($M112:$O112)),Classes!$K$3:$K$10,-1)),"check data"),"-")</f>
        <v>-</v>
      </c>
      <c r="S112" s="74" t="str">
        <f t="array" ref="S112">IF(AND($L112&gt;0,$M112&gt;0,$N112&gt;0,$O112&gt;0),IFERROR(INDEX(Classes!$M$3:$M$11,MATCH(MIN($M112:$O112),Classes!$M$3:$M$11,-1)),"check data"),"-")</f>
        <v>-</v>
      </c>
      <c r="T112" s="74" t="str">
        <f t="shared" si="1"/>
        <v>-</v>
      </c>
      <c r="U112" s="75" t="str">
        <f>IF('Income&amp;Cost'!$J112&lt;&gt;"",$G$8,"-")</f>
        <v>-</v>
      </c>
      <c r="V112" s="76" t="str">
        <f>IF('Income&amp;Cost'!$J112&lt;&gt;"",$G$9,"-")</f>
        <v>-</v>
      </c>
      <c r="W112" s="77" t="str">
        <f>IF('Income&amp;Cost'!$J112&lt;&gt;"",IFERROR(VLOOKUP('Income&amp;Cost'!$J112,GRID!$A:$M,5,0),"seek guidance"),"-")</f>
        <v>-</v>
      </c>
      <c r="X112" s="78" t="str">
        <f>IF('Income&amp;Cost'!$J112&lt;&gt;"",IFERROR(VLOOKUP('Income&amp;Cost'!$J112,GRID!$A:$M,9,0),"seek guidance"),"-")</f>
        <v>-</v>
      </c>
      <c r="Y112" s="73" t="str">
        <f t="shared" si="2"/>
        <v>-</v>
      </c>
      <c r="Z112" s="73" t="str">
        <f t="array" ref="Z112">IF(AND($L112&gt;0,$M112&gt;0,$N112&gt;0,$O112&gt;0),IFERROR(INDEX(Classes!$D$3:$D$11,MATCH('Income&amp;Cost'!$Y112,Classes!$D$3:$D$11,-1)),"check data"),"-")</f>
        <v>-</v>
      </c>
      <c r="AA112" s="78" t="str">
        <f>IF(AND($L112&gt;0,$M112&gt;0,$N112&gt;0,$O112&gt;0),IFERROR(VLOOKUP($Z112,Classes!$D:$E,2,0),"check data"),"-")</f>
        <v>-</v>
      </c>
      <c r="AB112" s="79" t="str">
        <f t="shared" si="3"/>
        <v>-</v>
      </c>
      <c r="AC112" s="80" t="str">
        <f>IF('Income&amp;Cost'!$J112&lt;&gt;"",IFERROR(IF(ISNUMBER(SEARCH("*",$F$11)),VLOOKUP('Income&amp;Cost'!$J112,GRID!$A:$M,13,0),VLOOKUP('Income&amp;Cost'!$J112,GRID!$A:$M,12,0)),"seek guidance"),"-")</f>
        <v>-</v>
      </c>
      <c r="AD112" s="70">
        <f>IF('Income&amp;Cost'!$H112&lt;&gt;"",('Income&amp;Cost'!$H112*IF('Income&amp;Cost'!$I112&lt;&gt;"",1+'Income&amp;Cost'!$I112,1.19))*$M$9,'Income&amp;Cost'!$G112*$M$9)</f>
        <v>0</v>
      </c>
      <c r="AE112" s="70">
        <f>'Income&amp;Cost'!$AD112/(IF('Income&amp;Cost'!$I112&lt;&gt;"",1+'Income&amp;Cost'!$I112,1.19))</f>
        <v>0</v>
      </c>
      <c r="AF112" s="70" t="str">
        <f>IF(AND('Income&amp;Cost'!$AC112&lt;&gt;"-",'Income&amp;Cost'!$AE112&lt;&gt;"-"),'Income&amp;Cost'!$AE112*'Income&amp;Cost'!$AC112,"-")</f>
        <v>-</v>
      </c>
      <c r="AG112" s="70">
        <f>'Income&amp;Cost'!$AD112*(IF('Income&amp;Cost'!$K112&lt;&gt;"",'Income&amp;Cost'!$K112,1))</f>
        <v>0</v>
      </c>
      <c r="AH112" s="70">
        <f>'Income&amp;Cost'!$AG112/$M$9</f>
        <v>0</v>
      </c>
      <c r="AI112" s="70" t="str">
        <f>IF('Income&amp;Cost'!$AF112&lt;&gt;"-",('Income&amp;Cost'!$AF112/$M$9)*(IF('Income&amp;Cost'!$K112&lt;&gt;"",'Income&amp;Cost'!$K112,1)),"-")</f>
        <v>-</v>
      </c>
      <c r="AJ112" s="9" t="str">
        <f>IFERROR((VLOOKUP('Income&amp;Cost'!$T112,'FBE Fees'!$D:$M,8,0)/$M$9)*(IF('Income&amp;Cost'!$K112&lt;&gt;"",'Income&amp;Cost'!$K112,1)),"-")</f>
        <v>-</v>
      </c>
      <c r="AK112" s="79" t="str">
        <f>IF('Income&amp;Cost'!$AB112&lt;&gt;"-",IFERROR(VLOOKUP($G$10,Storage!$E:$F,2,0),Storage!$F$4)/$M$9*'Income&amp;Cost'!$AB112,"-")</f>
        <v>-</v>
      </c>
      <c r="AL112" s="70" t="str">
        <f>IF(OR('Income&amp;Cost'!$AJ112&lt;&gt;"-",'Income&amp;Cost'!$AK112&lt;&gt;"-"),SUM('Income&amp;Cost'!$AJ112,('Income&amp;Cost'!$AK112*$M$10)),"-")</f>
        <v>-</v>
      </c>
      <c r="AM112" s="70" t="str">
        <f>IF(AND('Income&amp;Cost'!$AI112&lt;&gt;"-",'Income&amp;Cost'!$AL112&lt;&gt;"-"),'Income&amp;Cost'!$AI112+'Income&amp;Cost'!$AL112,"-")</f>
        <v>-</v>
      </c>
      <c r="AN112" s="70" t="str">
        <f>IF(AND('Income&amp;Cost'!$AH112&lt;&gt;"-",'Income&amp;Cost'!$AM112&lt;&gt;"-"),'Income&amp;Cost'!$AH112-'Income&amp;Cost'!$AM112,"-")</f>
        <v>-</v>
      </c>
      <c r="AO112" s="80" t="str">
        <f>IF(AND('Income&amp;Cost'!$AH112&lt;&gt;"-",'Income&amp;Cost'!$AN112&lt;&gt;"-"),'Income&amp;Cost'!$AN112/'Income&amp;Cost'!$AH112,"-")</f>
        <v>-</v>
      </c>
      <c r="AP112" s="70" t="str">
        <f>IF(AND('Income&amp;Cost'!$AE112&lt;&gt;"-",'Income&amp;Cost'!$AM112&lt;&gt;"-"),('Income&amp;Cost'!$AE112/$M$9*(IF('Income&amp;Cost'!$K112&lt;&gt;"",'Income&amp;Cost'!$K112,1)))-'Income&amp;Cost'!$AM112,"-")</f>
        <v>-</v>
      </c>
      <c r="AQ112" s="80" t="str">
        <f>IF(AND('Income&amp;Cost'!$AP112&lt;&gt;"-",'Income&amp;Cost'!$AE112&lt;&gt;"-"),'Income&amp;Cost'!$AP112/('Income&amp;Cost'!$AE112/$M$9*(IF('Income&amp;Cost'!$K112&lt;&gt;"",'Income&amp;Cost'!$K112,1))),"-")</f>
        <v>-</v>
      </c>
      <c r="AR112" s="70" t="str">
        <f>IF(AND($L112&gt;0,$M112&gt;0,$N112&gt;0,$O112&gt;0),IFERROR(IF($K112&gt;1,VLOOKUP($T112,'FBE Fees'!$D:$M,9,0)/$M$9*$K112,VLOOKUP($T112,'FBE Fees'!$D:$M,9,0)/$M$9),"check data"),"-")</f>
        <v>-</v>
      </c>
      <c r="AS112" s="70" t="str">
        <f>IF(AND($L112&gt;0,$M112&gt;0,$N112&gt;0,$O112&gt;0),IFERROR(IF($K112&gt;1,VLOOKUP($T112,'FBE Fees'!$D:$M,10,0)/$M$9*$K112,VLOOKUP($T112,'FBE Fees'!$D:$M,10,0)/$M$9),"check data"),"-")</f>
        <v>-</v>
      </c>
    </row>
    <row r="113" ht="19.5" customHeight="1">
      <c r="A113" s="3"/>
      <c r="B113" s="3"/>
      <c r="C113" s="3"/>
      <c r="D113" s="9"/>
      <c r="E113" s="9"/>
      <c r="F113" s="69"/>
      <c r="G113" s="70"/>
      <c r="H113" s="70"/>
      <c r="I113" s="71"/>
      <c r="J113" s="72"/>
      <c r="K113" s="73"/>
      <c r="L113" s="74"/>
      <c r="M113" s="74"/>
      <c r="N113" s="74"/>
      <c r="O113" s="74"/>
      <c r="P113" s="74" t="str">
        <f t="array" ref="P113">IF(AND($L113&gt;0,$M113&gt;0,$N113&gt;0,$O113&gt;0),IFERROR(INDEX(Classes!$O$3:$O$37,MATCH(L113,Classes!$O$3:$O$37,-1)),"check data"),"-")</f>
        <v>-</v>
      </c>
      <c r="Q113" s="74" t="str">
        <f t="array" ref="Q113">IF(AND($L113&gt;0,$M113&gt;0,$N113&gt;0,$O113&gt;0),IFERROR(INDEX(Classes!$I$3:$I$9,MATCH((MAX($M113:$O113)),Classes!$I$3:$I$9,-1)),"check data"),"-")</f>
        <v>-</v>
      </c>
      <c r="R113" s="74" t="str">
        <f t="array" ref="R113">IF(AND($L113&gt;0,$M113&gt;0,$N113&gt;0,$O113&gt;0),IFERROR(INDEX(Classes!$K$3:$K$10,MATCH((MEDIAN($M113:$O113)),Classes!$K$3:$K$10,-1)),"check data"),"-")</f>
        <v>-</v>
      </c>
      <c r="S113" s="74" t="str">
        <f t="array" ref="S113">IF(AND($L113&gt;0,$M113&gt;0,$N113&gt;0,$O113&gt;0),IFERROR(INDEX(Classes!$M$3:$M$11,MATCH(MIN($M113:$O113),Classes!$M$3:$M$11,-1)),"check data"),"-")</f>
        <v>-</v>
      </c>
      <c r="T113" s="74" t="str">
        <f t="shared" si="1"/>
        <v>-</v>
      </c>
      <c r="U113" s="75" t="str">
        <f>IF('Income&amp;Cost'!$J113&lt;&gt;"",$G$8,"-")</f>
        <v>-</v>
      </c>
      <c r="V113" s="76" t="str">
        <f>IF('Income&amp;Cost'!$J113&lt;&gt;"",$G$9,"-")</f>
        <v>-</v>
      </c>
      <c r="W113" s="77" t="str">
        <f>IF('Income&amp;Cost'!$J113&lt;&gt;"",IFERROR(VLOOKUP('Income&amp;Cost'!$J113,GRID!$A:$M,5,0),"seek guidance"),"-")</f>
        <v>-</v>
      </c>
      <c r="X113" s="78" t="str">
        <f>IF('Income&amp;Cost'!$J113&lt;&gt;"",IFERROR(VLOOKUP('Income&amp;Cost'!$J113,GRID!$A:$M,9,0),"seek guidance"),"-")</f>
        <v>-</v>
      </c>
      <c r="Y113" s="73" t="str">
        <f t="shared" si="2"/>
        <v>-</v>
      </c>
      <c r="Z113" s="73" t="str">
        <f t="array" ref="Z113">IF(AND($L113&gt;0,$M113&gt;0,$N113&gt;0,$O113&gt;0),IFERROR(INDEX(Classes!$D$3:$D$11,MATCH('Income&amp;Cost'!$Y113,Classes!$D$3:$D$11,-1)),"check data"),"-")</f>
        <v>-</v>
      </c>
      <c r="AA113" s="78" t="str">
        <f>IF(AND($L113&gt;0,$M113&gt;0,$N113&gt;0,$O113&gt;0),IFERROR(VLOOKUP($Z113,Classes!$D:$E,2,0),"check data"),"-")</f>
        <v>-</v>
      </c>
      <c r="AB113" s="79" t="str">
        <f t="shared" si="3"/>
        <v>-</v>
      </c>
      <c r="AC113" s="80" t="str">
        <f>IF('Income&amp;Cost'!$J113&lt;&gt;"",IFERROR(IF(ISNUMBER(SEARCH("*",$F$11)),VLOOKUP('Income&amp;Cost'!$J113,GRID!$A:$M,13,0),VLOOKUP('Income&amp;Cost'!$J113,GRID!$A:$M,12,0)),"seek guidance"),"-")</f>
        <v>-</v>
      </c>
      <c r="AD113" s="70">
        <f>IF('Income&amp;Cost'!$H113&lt;&gt;"",('Income&amp;Cost'!$H113*IF('Income&amp;Cost'!$I113&lt;&gt;"",1+'Income&amp;Cost'!$I113,1.19))*$M$9,'Income&amp;Cost'!$G113*$M$9)</f>
        <v>0</v>
      </c>
      <c r="AE113" s="70">
        <f>'Income&amp;Cost'!$AD113/(IF('Income&amp;Cost'!$I113&lt;&gt;"",1+'Income&amp;Cost'!$I113,1.19))</f>
        <v>0</v>
      </c>
      <c r="AF113" s="70" t="str">
        <f>IF(AND('Income&amp;Cost'!$AC113&lt;&gt;"-",'Income&amp;Cost'!$AE113&lt;&gt;"-"),'Income&amp;Cost'!$AE113*'Income&amp;Cost'!$AC113,"-")</f>
        <v>-</v>
      </c>
      <c r="AG113" s="70">
        <f>'Income&amp;Cost'!$AD113*(IF('Income&amp;Cost'!$K113&lt;&gt;"",'Income&amp;Cost'!$K113,1))</f>
        <v>0</v>
      </c>
      <c r="AH113" s="70">
        <f>'Income&amp;Cost'!$AG113/$M$9</f>
        <v>0</v>
      </c>
      <c r="AI113" s="70" t="str">
        <f>IF('Income&amp;Cost'!$AF113&lt;&gt;"-",('Income&amp;Cost'!$AF113/$M$9)*(IF('Income&amp;Cost'!$K113&lt;&gt;"",'Income&amp;Cost'!$K113,1)),"-")</f>
        <v>-</v>
      </c>
      <c r="AJ113" s="9" t="str">
        <f>IFERROR((VLOOKUP('Income&amp;Cost'!$T113,'FBE Fees'!$D:$M,8,0)/$M$9)*(IF('Income&amp;Cost'!$K113&lt;&gt;"",'Income&amp;Cost'!$K113,1)),"-")</f>
        <v>-</v>
      </c>
      <c r="AK113" s="79" t="str">
        <f>IF('Income&amp;Cost'!$AB113&lt;&gt;"-",IFERROR(VLOOKUP($G$10,Storage!$E:$F,2,0),Storage!$F$4)/$M$9*'Income&amp;Cost'!$AB113,"-")</f>
        <v>-</v>
      </c>
      <c r="AL113" s="70" t="str">
        <f>IF(OR('Income&amp;Cost'!$AJ113&lt;&gt;"-",'Income&amp;Cost'!$AK113&lt;&gt;"-"),SUM('Income&amp;Cost'!$AJ113,('Income&amp;Cost'!$AK113*$M$10)),"-")</f>
        <v>-</v>
      </c>
      <c r="AM113" s="70" t="str">
        <f>IF(AND('Income&amp;Cost'!$AI113&lt;&gt;"-",'Income&amp;Cost'!$AL113&lt;&gt;"-"),'Income&amp;Cost'!$AI113+'Income&amp;Cost'!$AL113,"-")</f>
        <v>-</v>
      </c>
      <c r="AN113" s="70" t="str">
        <f>IF(AND('Income&amp;Cost'!$AH113&lt;&gt;"-",'Income&amp;Cost'!$AM113&lt;&gt;"-"),'Income&amp;Cost'!$AH113-'Income&amp;Cost'!$AM113,"-")</f>
        <v>-</v>
      </c>
      <c r="AO113" s="80" t="str">
        <f>IF(AND('Income&amp;Cost'!$AH113&lt;&gt;"-",'Income&amp;Cost'!$AN113&lt;&gt;"-"),'Income&amp;Cost'!$AN113/'Income&amp;Cost'!$AH113,"-")</f>
        <v>-</v>
      </c>
      <c r="AP113" s="70" t="str">
        <f>IF(AND('Income&amp;Cost'!$AE113&lt;&gt;"-",'Income&amp;Cost'!$AM113&lt;&gt;"-"),('Income&amp;Cost'!$AE113/$M$9*(IF('Income&amp;Cost'!$K113&lt;&gt;"",'Income&amp;Cost'!$K113,1)))-'Income&amp;Cost'!$AM113,"-")</f>
        <v>-</v>
      </c>
      <c r="AQ113" s="80" t="str">
        <f>IF(AND('Income&amp;Cost'!$AP113&lt;&gt;"-",'Income&amp;Cost'!$AE113&lt;&gt;"-"),'Income&amp;Cost'!$AP113/('Income&amp;Cost'!$AE113/$M$9*(IF('Income&amp;Cost'!$K113&lt;&gt;"",'Income&amp;Cost'!$K113,1))),"-")</f>
        <v>-</v>
      </c>
      <c r="AR113" s="70" t="str">
        <f>IF(AND($L113&gt;0,$M113&gt;0,$N113&gt;0,$O113&gt;0),IFERROR(IF($K113&gt;1,VLOOKUP($T113,'FBE Fees'!$D:$M,9,0)/$M$9*$K113,VLOOKUP($T113,'FBE Fees'!$D:$M,9,0)/$M$9),"check data"),"-")</f>
        <v>-</v>
      </c>
      <c r="AS113" s="70" t="str">
        <f>IF(AND($L113&gt;0,$M113&gt;0,$N113&gt;0,$O113&gt;0),IFERROR(IF($K113&gt;1,VLOOKUP($T113,'FBE Fees'!$D:$M,10,0)/$M$9*$K113,VLOOKUP($T113,'FBE Fees'!$D:$M,10,0)/$M$9),"check data"),"-")</f>
        <v>-</v>
      </c>
    </row>
    <row r="114" ht="19.5" customHeight="1">
      <c r="A114" s="3"/>
      <c r="B114" s="3"/>
      <c r="C114" s="3"/>
      <c r="D114" s="9"/>
      <c r="E114" s="9"/>
      <c r="F114" s="69"/>
      <c r="G114" s="70"/>
      <c r="H114" s="70"/>
      <c r="I114" s="71"/>
      <c r="J114" s="72"/>
      <c r="K114" s="73"/>
      <c r="L114" s="74"/>
      <c r="M114" s="74"/>
      <c r="N114" s="74"/>
      <c r="O114" s="74"/>
      <c r="P114" s="74" t="str">
        <f t="array" ref="P114">IF(AND($L114&gt;0,$M114&gt;0,$N114&gt;0,$O114&gt;0),IFERROR(INDEX(Classes!$O$3:$O$37,MATCH(L114,Classes!$O$3:$O$37,-1)),"check data"),"-")</f>
        <v>-</v>
      </c>
      <c r="Q114" s="74" t="str">
        <f t="array" ref="Q114">IF(AND($L114&gt;0,$M114&gt;0,$N114&gt;0,$O114&gt;0),IFERROR(INDEX(Classes!$I$3:$I$9,MATCH((MAX($M114:$O114)),Classes!$I$3:$I$9,-1)),"check data"),"-")</f>
        <v>-</v>
      </c>
      <c r="R114" s="74" t="str">
        <f t="array" ref="R114">IF(AND($L114&gt;0,$M114&gt;0,$N114&gt;0,$O114&gt;0),IFERROR(INDEX(Classes!$K$3:$K$10,MATCH((MEDIAN($M114:$O114)),Classes!$K$3:$K$10,-1)),"check data"),"-")</f>
        <v>-</v>
      </c>
      <c r="S114" s="74" t="str">
        <f t="array" ref="S114">IF(AND($L114&gt;0,$M114&gt;0,$N114&gt;0,$O114&gt;0),IFERROR(INDEX(Classes!$M$3:$M$11,MATCH(MIN($M114:$O114),Classes!$M$3:$M$11,-1)),"check data"),"-")</f>
        <v>-</v>
      </c>
      <c r="T114" s="74" t="str">
        <f t="shared" si="1"/>
        <v>-</v>
      </c>
      <c r="U114" s="75" t="str">
        <f>IF('Income&amp;Cost'!$J114&lt;&gt;"",$G$8,"-")</f>
        <v>-</v>
      </c>
      <c r="V114" s="76" t="str">
        <f>IF('Income&amp;Cost'!$J114&lt;&gt;"",$G$9,"-")</f>
        <v>-</v>
      </c>
      <c r="W114" s="77" t="str">
        <f>IF('Income&amp;Cost'!$J114&lt;&gt;"",IFERROR(VLOOKUP('Income&amp;Cost'!$J114,GRID!$A:$M,5,0),"seek guidance"),"-")</f>
        <v>-</v>
      </c>
      <c r="X114" s="78" t="str">
        <f>IF('Income&amp;Cost'!$J114&lt;&gt;"",IFERROR(VLOOKUP('Income&amp;Cost'!$J114,GRID!$A:$M,9,0),"seek guidance"),"-")</f>
        <v>-</v>
      </c>
      <c r="Y114" s="73" t="str">
        <f t="shared" si="2"/>
        <v>-</v>
      </c>
      <c r="Z114" s="73" t="str">
        <f t="array" ref="Z114">IF(AND($L114&gt;0,$M114&gt;0,$N114&gt;0,$O114&gt;0),IFERROR(INDEX(Classes!$D$3:$D$11,MATCH('Income&amp;Cost'!$Y114,Classes!$D$3:$D$11,-1)),"check data"),"-")</f>
        <v>-</v>
      </c>
      <c r="AA114" s="78" t="str">
        <f>IF(AND($L114&gt;0,$M114&gt;0,$N114&gt;0,$O114&gt;0),IFERROR(VLOOKUP($Z114,Classes!$D:$E,2,0),"check data"),"-")</f>
        <v>-</v>
      </c>
      <c r="AB114" s="79" t="str">
        <f t="shared" si="3"/>
        <v>-</v>
      </c>
      <c r="AC114" s="80" t="str">
        <f>IF('Income&amp;Cost'!$J114&lt;&gt;"",IFERROR(IF(ISNUMBER(SEARCH("*",$F$11)),VLOOKUP('Income&amp;Cost'!$J114,GRID!$A:$M,13,0),VLOOKUP('Income&amp;Cost'!$J114,GRID!$A:$M,12,0)),"seek guidance"),"-")</f>
        <v>-</v>
      </c>
      <c r="AD114" s="70">
        <f>IF('Income&amp;Cost'!$H114&lt;&gt;"",('Income&amp;Cost'!$H114*IF('Income&amp;Cost'!$I114&lt;&gt;"",1+'Income&amp;Cost'!$I114,1.19))*$M$9,'Income&amp;Cost'!$G114*$M$9)</f>
        <v>0</v>
      </c>
      <c r="AE114" s="70">
        <f>'Income&amp;Cost'!$AD114/(IF('Income&amp;Cost'!$I114&lt;&gt;"",1+'Income&amp;Cost'!$I114,1.19))</f>
        <v>0</v>
      </c>
      <c r="AF114" s="70" t="str">
        <f>IF(AND('Income&amp;Cost'!$AC114&lt;&gt;"-",'Income&amp;Cost'!$AE114&lt;&gt;"-"),'Income&amp;Cost'!$AE114*'Income&amp;Cost'!$AC114,"-")</f>
        <v>-</v>
      </c>
      <c r="AG114" s="70">
        <f>'Income&amp;Cost'!$AD114*(IF('Income&amp;Cost'!$K114&lt;&gt;"",'Income&amp;Cost'!$K114,1))</f>
        <v>0</v>
      </c>
      <c r="AH114" s="70">
        <f>'Income&amp;Cost'!$AG114/$M$9</f>
        <v>0</v>
      </c>
      <c r="AI114" s="70" t="str">
        <f>IF('Income&amp;Cost'!$AF114&lt;&gt;"-",('Income&amp;Cost'!$AF114/$M$9)*(IF('Income&amp;Cost'!$K114&lt;&gt;"",'Income&amp;Cost'!$K114,1)),"-")</f>
        <v>-</v>
      </c>
      <c r="AJ114" s="9" t="str">
        <f>IFERROR((VLOOKUP('Income&amp;Cost'!$T114,'FBE Fees'!$D:$M,8,0)/$M$9)*(IF('Income&amp;Cost'!$K114&lt;&gt;"",'Income&amp;Cost'!$K114,1)),"-")</f>
        <v>-</v>
      </c>
      <c r="AK114" s="79" t="str">
        <f>IF('Income&amp;Cost'!$AB114&lt;&gt;"-",IFERROR(VLOOKUP($G$10,Storage!$E:$F,2,0),Storage!$F$4)/$M$9*'Income&amp;Cost'!$AB114,"-")</f>
        <v>-</v>
      </c>
      <c r="AL114" s="70" t="str">
        <f>IF(OR('Income&amp;Cost'!$AJ114&lt;&gt;"-",'Income&amp;Cost'!$AK114&lt;&gt;"-"),SUM('Income&amp;Cost'!$AJ114,('Income&amp;Cost'!$AK114*$M$10)),"-")</f>
        <v>-</v>
      </c>
      <c r="AM114" s="70" t="str">
        <f>IF(AND('Income&amp;Cost'!$AI114&lt;&gt;"-",'Income&amp;Cost'!$AL114&lt;&gt;"-"),'Income&amp;Cost'!$AI114+'Income&amp;Cost'!$AL114,"-")</f>
        <v>-</v>
      </c>
      <c r="AN114" s="70" t="str">
        <f>IF(AND('Income&amp;Cost'!$AH114&lt;&gt;"-",'Income&amp;Cost'!$AM114&lt;&gt;"-"),'Income&amp;Cost'!$AH114-'Income&amp;Cost'!$AM114,"-")</f>
        <v>-</v>
      </c>
      <c r="AO114" s="80" t="str">
        <f>IF(AND('Income&amp;Cost'!$AH114&lt;&gt;"-",'Income&amp;Cost'!$AN114&lt;&gt;"-"),'Income&amp;Cost'!$AN114/'Income&amp;Cost'!$AH114,"-")</f>
        <v>-</v>
      </c>
      <c r="AP114" s="70" t="str">
        <f>IF(AND('Income&amp;Cost'!$AE114&lt;&gt;"-",'Income&amp;Cost'!$AM114&lt;&gt;"-"),('Income&amp;Cost'!$AE114/$M$9*(IF('Income&amp;Cost'!$K114&lt;&gt;"",'Income&amp;Cost'!$K114,1)))-'Income&amp;Cost'!$AM114,"-")</f>
        <v>-</v>
      </c>
      <c r="AQ114" s="80" t="str">
        <f>IF(AND('Income&amp;Cost'!$AP114&lt;&gt;"-",'Income&amp;Cost'!$AE114&lt;&gt;"-"),'Income&amp;Cost'!$AP114/('Income&amp;Cost'!$AE114/$M$9*(IF('Income&amp;Cost'!$K114&lt;&gt;"",'Income&amp;Cost'!$K114,1))),"-")</f>
        <v>-</v>
      </c>
      <c r="AR114" s="70" t="str">
        <f>IF(AND($L114&gt;0,$M114&gt;0,$N114&gt;0,$O114&gt;0),IFERROR(IF($K114&gt;1,VLOOKUP($T114,'FBE Fees'!$D:$M,9,0)/$M$9*$K114,VLOOKUP($T114,'FBE Fees'!$D:$M,9,0)/$M$9),"check data"),"-")</f>
        <v>-</v>
      </c>
      <c r="AS114" s="70" t="str">
        <f>IF(AND($L114&gt;0,$M114&gt;0,$N114&gt;0,$O114&gt;0),IFERROR(IF($K114&gt;1,VLOOKUP($T114,'FBE Fees'!$D:$M,10,0)/$M$9*$K114,VLOOKUP($T114,'FBE Fees'!$D:$M,10,0)/$M$9),"check data"),"-")</f>
        <v>-</v>
      </c>
    </row>
    <row r="115" ht="19.5" customHeight="1">
      <c r="A115" s="3"/>
      <c r="B115" s="3"/>
      <c r="C115" s="3"/>
      <c r="D115" s="9"/>
      <c r="E115" s="9"/>
      <c r="F115" s="69"/>
      <c r="G115" s="70"/>
      <c r="H115" s="70"/>
      <c r="I115" s="71"/>
      <c r="J115" s="72"/>
      <c r="K115" s="73"/>
      <c r="L115" s="74"/>
      <c r="M115" s="74"/>
      <c r="N115" s="74"/>
      <c r="O115" s="74"/>
      <c r="P115" s="74" t="str">
        <f t="array" ref="P115">IF(AND($L115&gt;0,$M115&gt;0,$N115&gt;0,$O115&gt;0),IFERROR(INDEX(Classes!$O$3:$O$37,MATCH(L115,Classes!$O$3:$O$37,-1)),"check data"),"-")</f>
        <v>-</v>
      </c>
      <c r="Q115" s="74" t="str">
        <f t="array" ref="Q115">IF(AND($L115&gt;0,$M115&gt;0,$N115&gt;0,$O115&gt;0),IFERROR(INDEX(Classes!$I$3:$I$9,MATCH((MAX($M115:$O115)),Classes!$I$3:$I$9,-1)),"check data"),"-")</f>
        <v>-</v>
      </c>
      <c r="R115" s="74" t="str">
        <f t="array" ref="R115">IF(AND($L115&gt;0,$M115&gt;0,$N115&gt;0,$O115&gt;0),IFERROR(INDEX(Classes!$K$3:$K$10,MATCH((MEDIAN($M115:$O115)),Classes!$K$3:$K$10,-1)),"check data"),"-")</f>
        <v>-</v>
      </c>
      <c r="S115" s="74" t="str">
        <f t="array" ref="S115">IF(AND($L115&gt;0,$M115&gt;0,$N115&gt;0,$O115&gt;0),IFERROR(INDEX(Classes!$M$3:$M$11,MATCH(MIN($M115:$O115),Classes!$M$3:$M$11,-1)),"check data"),"-")</f>
        <v>-</v>
      </c>
      <c r="T115" s="74" t="str">
        <f t="shared" si="1"/>
        <v>-</v>
      </c>
      <c r="U115" s="75" t="str">
        <f>IF('Income&amp;Cost'!$J115&lt;&gt;"",$G$8,"-")</f>
        <v>-</v>
      </c>
      <c r="V115" s="76" t="str">
        <f>IF('Income&amp;Cost'!$J115&lt;&gt;"",$G$9,"-")</f>
        <v>-</v>
      </c>
      <c r="W115" s="77" t="str">
        <f>IF('Income&amp;Cost'!$J115&lt;&gt;"",IFERROR(VLOOKUP('Income&amp;Cost'!$J115,GRID!$A:$M,5,0),"seek guidance"),"-")</f>
        <v>-</v>
      </c>
      <c r="X115" s="78" t="str">
        <f>IF('Income&amp;Cost'!$J115&lt;&gt;"",IFERROR(VLOOKUP('Income&amp;Cost'!$J115,GRID!$A:$M,9,0),"seek guidance"),"-")</f>
        <v>-</v>
      </c>
      <c r="Y115" s="73" t="str">
        <f t="shared" si="2"/>
        <v>-</v>
      </c>
      <c r="Z115" s="73" t="str">
        <f t="array" ref="Z115">IF(AND($L115&gt;0,$M115&gt;0,$N115&gt;0,$O115&gt;0),IFERROR(INDEX(Classes!$D$3:$D$11,MATCH('Income&amp;Cost'!$Y115,Classes!$D$3:$D$11,-1)),"check data"),"-")</f>
        <v>-</v>
      </c>
      <c r="AA115" s="78" t="str">
        <f>IF(AND($L115&gt;0,$M115&gt;0,$N115&gt;0,$O115&gt;0),IFERROR(VLOOKUP($Z115,Classes!$D:$E,2,0),"check data"),"-")</f>
        <v>-</v>
      </c>
      <c r="AB115" s="79" t="str">
        <f t="shared" si="3"/>
        <v>-</v>
      </c>
      <c r="AC115" s="80" t="str">
        <f>IF('Income&amp;Cost'!$J115&lt;&gt;"",IFERROR(IF(ISNUMBER(SEARCH("*",$F$11)),VLOOKUP('Income&amp;Cost'!$J115,GRID!$A:$M,13,0),VLOOKUP('Income&amp;Cost'!$J115,GRID!$A:$M,12,0)),"seek guidance"),"-")</f>
        <v>-</v>
      </c>
      <c r="AD115" s="70">
        <f>IF('Income&amp;Cost'!$H115&lt;&gt;"",('Income&amp;Cost'!$H115*IF('Income&amp;Cost'!$I115&lt;&gt;"",1+'Income&amp;Cost'!$I115,1.19))*$M$9,'Income&amp;Cost'!$G115*$M$9)</f>
        <v>0</v>
      </c>
      <c r="AE115" s="70">
        <f>'Income&amp;Cost'!$AD115/(IF('Income&amp;Cost'!$I115&lt;&gt;"",1+'Income&amp;Cost'!$I115,1.19))</f>
        <v>0</v>
      </c>
      <c r="AF115" s="70" t="str">
        <f>IF(AND('Income&amp;Cost'!$AC115&lt;&gt;"-",'Income&amp;Cost'!$AE115&lt;&gt;"-"),'Income&amp;Cost'!$AE115*'Income&amp;Cost'!$AC115,"-")</f>
        <v>-</v>
      </c>
      <c r="AG115" s="70">
        <f>'Income&amp;Cost'!$AD115*(IF('Income&amp;Cost'!$K115&lt;&gt;"",'Income&amp;Cost'!$K115,1))</f>
        <v>0</v>
      </c>
      <c r="AH115" s="70">
        <f>'Income&amp;Cost'!$AG115/$M$9</f>
        <v>0</v>
      </c>
      <c r="AI115" s="70" t="str">
        <f>IF('Income&amp;Cost'!$AF115&lt;&gt;"-",('Income&amp;Cost'!$AF115/$M$9)*(IF('Income&amp;Cost'!$K115&lt;&gt;"",'Income&amp;Cost'!$K115,1)),"-")</f>
        <v>-</v>
      </c>
      <c r="AJ115" s="9" t="str">
        <f>IFERROR((VLOOKUP('Income&amp;Cost'!$T115,'FBE Fees'!$D:$M,8,0)/$M$9)*(IF('Income&amp;Cost'!$K115&lt;&gt;"",'Income&amp;Cost'!$K115,1)),"-")</f>
        <v>-</v>
      </c>
      <c r="AK115" s="79" t="str">
        <f>IF('Income&amp;Cost'!$AB115&lt;&gt;"-",IFERROR(VLOOKUP($G$10,Storage!$E:$F,2,0),Storage!$F$4)/$M$9*'Income&amp;Cost'!$AB115,"-")</f>
        <v>-</v>
      </c>
      <c r="AL115" s="70" t="str">
        <f>IF(OR('Income&amp;Cost'!$AJ115&lt;&gt;"-",'Income&amp;Cost'!$AK115&lt;&gt;"-"),SUM('Income&amp;Cost'!$AJ115,('Income&amp;Cost'!$AK115*$M$10)),"-")</f>
        <v>-</v>
      </c>
      <c r="AM115" s="70" t="str">
        <f>IF(AND('Income&amp;Cost'!$AI115&lt;&gt;"-",'Income&amp;Cost'!$AL115&lt;&gt;"-"),'Income&amp;Cost'!$AI115+'Income&amp;Cost'!$AL115,"-")</f>
        <v>-</v>
      </c>
      <c r="AN115" s="70" t="str">
        <f>IF(AND('Income&amp;Cost'!$AH115&lt;&gt;"-",'Income&amp;Cost'!$AM115&lt;&gt;"-"),'Income&amp;Cost'!$AH115-'Income&amp;Cost'!$AM115,"-")</f>
        <v>-</v>
      </c>
      <c r="AO115" s="80" t="str">
        <f>IF(AND('Income&amp;Cost'!$AH115&lt;&gt;"-",'Income&amp;Cost'!$AN115&lt;&gt;"-"),'Income&amp;Cost'!$AN115/'Income&amp;Cost'!$AH115,"-")</f>
        <v>-</v>
      </c>
      <c r="AP115" s="70" t="str">
        <f>IF(AND('Income&amp;Cost'!$AE115&lt;&gt;"-",'Income&amp;Cost'!$AM115&lt;&gt;"-"),('Income&amp;Cost'!$AE115/$M$9*(IF('Income&amp;Cost'!$K115&lt;&gt;"",'Income&amp;Cost'!$K115,1)))-'Income&amp;Cost'!$AM115,"-")</f>
        <v>-</v>
      </c>
      <c r="AQ115" s="80" t="str">
        <f>IF(AND('Income&amp;Cost'!$AP115&lt;&gt;"-",'Income&amp;Cost'!$AE115&lt;&gt;"-"),'Income&amp;Cost'!$AP115/('Income&amp;Cost'!$AE115/$M$9*(IF('Income&amp;Cost'!$K115&lt;&gt;"",'Income&amp;Cost'!$K115,1))),"-")</f>
        <v>-</v>
      </c>
      <c r="AR115" s="70" t="str">
        <f>IF(AND($L115&gt;0,$M115&gt;0,$N115&gt;0,$O115&gt;0),IFERROR(IF($K115&gt;1,VLOOKUP($T115,'FBE Fees'!$D:$M,9,0)/$M$9*$K115,VLOOKUP($T115,'FBE Fees'!$D:$M,9,0)/$M$9),"check data"),"-")</f>
        <v>-</v>
      </c>
      <c r="AS115" s="70" t="str">
        <f>IF(AND($L115&gt;0,$M115&gt;0,$N115&gt;0,$O115&gt;0),IFERROR(IF($K115&gt;1,VLOOKUP($T115,'FBE Fees'!$D:$M,10,0)/$M$9*$K115,VLOOKUP($T115,'FBE Fees'!$D:$M,10,0)/$M$9),"check data"),"-")</f>
        <v>-</v>
      </c>
    </row>
    <row r="116" ht="19.5" customHeight="1">
      <c r="A116" s="3"/>
      <c r="B116" s="3"/>
      <c r="C116" s="3"/>
      <c r="D116" s="9"/>
      <c r="E116" s="9"/>
      <c r="F116" s="69"/>
      <c r="G116" s="70"/>
      <c r="H116" s="70"/>
      <c r="I116" s="71"/>
      <c r="J116" s="72"/>
      <c r="K116" s="73"/>
      <c r="L116" s="74"/>
      <c r="M116" s="74"/>
      <c r="N116" s="74"/>
      <c r="O116" s="74"/>
      <c r="P116" s="74" t="str">
        <f t="array" ref="P116">IF(AND($L116&gt;0,$M116&gt;0,$N116&gt;0,$O116&gt;0),IFERROR(INDEX(Classes!$O$3:$O$37,MATCH(L116,Classes!$O$3:$O$37,-1)),"check data"),"-")</f>
        <v>-</v>
      </c>
      <c r="Q116" s="74" t="str">
        <f t="array" ref="Q116">IF(AND($L116&gt;0,$M116&gt;0,$N116&gt;0,$O116&gt;0),IFERROR(INDEX(Classes!$I$3:$I$9,MATCH((MAX($M116:$O116)),Classes!$I$3:$I$9,-1)),"check data"),"-")</f>
        <v>-</v>
      </c>
      <c r="R116" s="74" t="str">
        <f t="array" ref="R116">IF(AND($L116&gt;0,$M116&gt;0,$N116&gt;0,$O116&gt;0),IFERROR(INDEX(Classes!$K$3:$K$10,MATCH((MEDIAN($M116:$O116)),Classes!$K$3:$K$10,-1)),"check data"),"-")</f>
        <v>-</v>
      </c>
      <c r="S116" s="74" t="str">
        <f t="array" ref="S116">IF(AND($L116&gt;0,$M116&gt;0,$N116&gt;0,$O116&gt;0),IFERROR(INDEX(Classes!$M$3:$M$11,MATCH(MIN($M116:$O116),Classes!$M$3:$M$11,-1)),"check data"),"-")</f>
        <v>-</v>
      </c>
      <c r="T116" s="74" t="str">
        <f t="shared" si="1"/>
        <v>-</v>
      </c>
      <c r="U116" s="75" t="str">
        <f>IF('Income&amp;Cost'!$J116&lt;&gt;"",$G$8,"-")</f>
        <v>-</v>
      </c>
      <c r="V116" s="76" t="str">
        <f>IF('Income&amp;Cost'!$J116&lt;&gt;"",$G$9,"-")</f>
        <v>-</v>
      </c>
      <c r="W116" s="77" t="str">
        <f>IF('Income&amp;Cost'!$J116&lt;&gt;"",IFERROR(VLOOKUP('Income&amp;Cost'!$J116,GRID!$A:$M,5,0),"seek guidance"),"-")</f>
        <v>-</v>
      </c>
      <c r="X116" s="78" t="str">
        <f>IF('Income&amp;Cost'!$J116&lt;&gt;"",IFERROR(VLOOKUP('Income&amp;Cost'!$J116,GRID!$A:$M,9,0),"seek guidance"),"-")</f>
        <v>-</v>
      </c>
      <c r="Y116" s="73" t="str">
        <f t="shared" si="2"/>
        <v>-</v>
      </c>
      <c r="Z116" s="73" t="str">
        <f t="array" ref="Z116">IF(AND($L116&gt;0,$M116&gt;0,$N116&gt;0,$O116&gt;0),IFERROR(INDEX(Classes!$D$3:$D$11,MATCH('Income&amp;Cost'!$Y116,Classes!$D$3:$D$11,-1)),"check data"),"-")</f>
        <v>-</v>
      </c>
      <c r="AA116" s="78" t="str">
        <f>IF(AND($L116&gt;0,$M116&gt;0,$N116&gt;0,$O116&gt;0),IFERROR(VLOOKUP($Z116,Classes!$D:$E,2,0),"check data"),"-")</f>
        <v>-</v>
      </c>
      <c r="AB116" s="79" t="str">
        <f t="shared" si="3"/>
        <v>-</v>
      </c>
      <c r="AC116" s="80" t="str">
        <f>IF('Income&amp;Cost'!$J116&lt;&gt;"",IFERROR(IF(ISNUMBER(SEARCH("*",$F$11)),VLOOKUP('Income&amp;Cost'!$J116,GRID!$A:$M,13,0),VLOOKUP('Income&amp;Cost'!$J116,GRID!$A:$M,12,0)),"seek guidance"),"-")</f>
        <v>-</v>
      </c>
      <c r="AD116" s="70">
        <f>IF('Income&amp;Cost'!$H116&lt;&gt;"",('Income&amp;Cost'!$H116*IF('Income&amp;Cost'!$I116&lt;&gt;"",1+'Income&amp;Cost'!$I116,1.19))*$M$9,'Income&amp;Cost'!$G116*$M$9)</f>
        <v>0</v>
      </c>
      <c r="AE116" s="70">
        <f>'Income&amp;Cost'!$AD116/(IF('Income&amp;Cost'!$I116&lt;&gt;"",1+'Income&amp;Cost'!$I116,1.19))</f>
        <v>0</v>
      </c>
      <c r="AF116" s="70" t="str">
        <f>IF(AND('Income&amp;Cost'!$AC116&lt;&gt;"-",'Income&amp;Cost'!$AE116&lt;&gt;"-"),'Income&amp;Cost'!$AE116*'Income&amp;Cost'!$AC116,"-")</f>
        <v>-</v>
      </c>
      <c r="AG116" s="70">
        <f>'Income&amp;Cost'!$AD116*(IF('Income&amp;Cost'!$K116&lt;&gt;"",'Income&amp;Cost'!$K116,1))</f>
        <v>0</v>
      </c>
      <c r="AH116" s="70">
        <f>'Income&amp;Cost'!$AG116/$M$9</f>
        <v>0</v>
      </c>
      <c r="AI116" s="70" t="str">
        <f>IF('Income&amp;Cost'!$AF116&lt;&gt;"-",('Income&amp;Cost'!$AF116/$M$9)*(IF('Income&amp;Cost'!$K116&lt;&gt;"",'Income&amp;Cost'!$K116,1)),"-")</f>
        <v>-</v>
      </c>
      <c r="AJ116" s="9" t="str">
        <f>IFERROR((VLOOKUP('Income&amp;Cost'!$T116,'FBE Fees'!$D:$M,8,0)/$M$9)*(IF('Income&amp;Cost'!$K116&lt;&gt;"",'Income&amp;Cost'!$K116,1)),"-")</f>
        <v>-</v>
      </c>
      <c r="AK116" s="79" t="str">
        <f>IF('Income&amp;Cost'!$AB116&lt;&gt;"-",IFERROR(VLOOKUP($G$10,Storage!$E:$F,2,0),Storage!$F$4)/$M$9*'Income&amp;Cost'!$AB116,"-")</f>
        <v>-</v>
      </c>
      <c r="AL116" s="70" t="str">
        <f>IF(OR('Income&amp;Cost'!$AJ116&lt;&gt;"-",'Income&amp;Cost'!$AK116&lt;&gt;"-"),SUM('Income&amp;Cost'!$AJ116,('Income&amp;Cost'!$AK116*$M$10)),"-")</f>
        <v>-</v>
      </c>
      <c r="AM116" s="70" t="str">
        <f>IF(AND('Income&amp;Cost'!$AI116&lt;&gt;"-",'Income&amp;Cost'!$AL116&lt;&gt;"-"),'Income&amp;Cost'!$AI116+'Income&amp;Cost'!$AL116,"-")</f>
        <v>-</v>
      </c>
      <c r="AN116" s="70" t="str">
        <f>IF(AND('Income&amp;Cost'!$AH116&lt;&gt;"-",'Income&amp;Cost'!$AM116&lt;&gt;"-"),'Income&amp;Cost'!$AH116-'Income&amp;Cost'!$AM116,"-")</f>
        <v>-</v>
      </c>
      <c r="AO116" s="80" t="str">
        <f>IF(AND('Income&amp;Cost'!$AH116&lt;&gt;"-",'Income&amp;Cost'!$AN116&lt;&gt;"-"),'Income&amp;Cost'!$AN116/'Income&amp;Cost'!$AH116,"-")</f>
        <v>-</v>
      </c>
      <c r="AP116" s="70" t="str">
        <f>IF(AND('Income&amp;Cost'!$AE116&lt;&gt;"-",'Income&amp;Cost'!$AM116&lt;&gt;"-"),('Income&amp;Cost'!$AE116/$M$9*(IF('Income&amp;Cost'!$K116&lt;&gt;"",'Income&amp;Cost'!$K116,1)))-'Income&amp;Cost'!$AM116,"-")</f>
        <v>-</v>
      </c>
      <c r="AQ116" s="80" t="str">
        <f>IF(AND('Income&amp;Cost'!$AP116&lt;&gt;"-",'Income&amp;Cost'!$AE116&lt;&gt;"-"),'Income&amp;Cost'!$AP116/('Income&amp;Cost'!$AE116/$M$9*(IF('Income&amp;Cost'!$K116&lt;&gt;"",'Income&amp;Cost'!$K116,1))),"-")</f>
        <v>-</v>
      </c>
      <c r="AR116" s="70" t="str">
        <f>IF(AND($L116&gt;0,$M116&gt;0,$N116&gt;0,$O116&gt;0),IFERROR(IF($K116&gt;1,VLOOKUP($T116,'FBE Fees'!$D:$M,9,0)/$M$9*$K116,VLOOKUP($T116,'FBE Fees'!$D:$M,9,0)/$M$9),"check data"),"-")</f>
        <v>-</v>
      </c>
      <c r="AS116" s="70" t="str">
        <f>IF(AND($L116&gt;0,$M116&gt;0,$N116&gt;0,$O116&gt;0),IFERROR(IF($K116&gt;1,VLOOKUP($T116,'FBE Fees'!$D:$M,10,0)/$M$9*$K116,VLOOKUP($T116,'FBE Fees'!$D:$M,10,0)/$M$9),"check data"),"-")</f>
        <v>-</v>
      </c>
    </row>
    <row r="117" ht="19.5" customHeight="1">
      <c r="A117" s="3"/>
      <c r="B117" s="3"/>
      <c r="C117" s="3"/>
      <c r="D117" s="9"/>
      <c r="E117" s="9"/>
      <c r="F117" s="69"/>
      <c r="G117" s="70"/>
      <c r="H117" s="70"/>
      <c r="I117" s="71"/>
      <c r="J117" s="72"/>
      <c r="K117" s="73"/>
      <c r="L117" s="74"/>
      <c r="M117" s="74"/>
      <c r="N117" s="74"/>
      <c r="O117" s="74"/>
      <c r="P117" s="74" t="str">
        <f t="array" ref="P117">IF(AND($L117&gt;0,$M117&gt;0,$N117&gt;0,$O117&gt;0),IFERROR(INDEX(Classes!$O$3:$O$37,MATCH(L117,Classes!$O$3:$O$37,-1)),"check data"),"-")</f>
        <v>-</v>
      </c>
      <c r="Q117" s="74" t="str">
        <f t="array" ref="Q117">IF(AND($L117&gt;0,$M117&gt;0,$N117&gt;0,$O117&gt;0),IFERROR(INDEX(Classes!$I$3:$I$9,MATCH((MAX($M117:$O117)),Classes!$I$3:$I$9,-1)),"check data"),"-")</f>
        <v>-</v>
      </c>
      <c r="R117" s="74" t="str">
        <f t="array" ref="R117">IF(AND($L117&gt;0,$M117&gt;0,$N117&gt;0,$O117&gt;0),IFERROR(INDEX(Classes!$K$3:$K$10,MATCH((MEDIAN($M117:$O117)),Classes!$K$3:$K$10,-1)),"check data"),"-")</f>
        <v>-</v>
      </c>
      <c r="S117" s="74" t="str">
        <f t="array" ref="S117">IF(AND($L117&gt;0,$M117&gt;0,$N117&gt;0,$O117&gt;0),IFERROR(INDEX(Classes!$M$3:$M$11,MATCH(MIN($M117:$O117),Classes!$M$3:$M$11,-1)),"check data"),"-")</f>
        <v>-</v>
      </c>
      <c r="T117" s="74" t="str">
        <f t="shared" si="1"/>
        <v>-</v>
      </c>
      <c r="U117" s="75" t="str">
        <f>IF('Income&amp;Cost'!$J117&lt;&gt;"",$G$8,"-")</f>
        <v>-</v>
      </c>
      <c r="V117" s="76" t="str">
        <f>IF('Income&amp;Cost'!$J117&lt;&gt;"",$G$9,"-")</f>
        <v>-</v>
      </c>
      <c r="W117" s="77" t="str">
        <f>IF('Income&amp;Cost'!$J117&lt;&gt;"",IFERROR(VLOOKUP('Income&amp;Cost'!$J117,GRID!$A:$M,5,0),"seek guidance"),"-")</f>
        <v>-</v>
      </c>
      <c r="X117" s="78" t="str">
        <f>IF('Income&amp;Cost'!$J117&lt;&gt;"",IFERROR(VLOOKUP('Income&amp;Cost'!$J117,GRID!$A:$M,9,0),"seek guidance"),"-")</f>
        <v>-</v>
      </c>
      <c r="Y117" s="73" t="str">
        <f t="shared" si="2"/>
        <v>-</v>
      </c>
      <c r="Z117" s="73" t="str">
        <f t="array" ref="Z117">IF(AND($L117&gt;0,$M117&gt;0,$N117&gt;0,$O117&gt;0),IFERROR(INDEX(Classes!$D$3:$D$11,MATCH('Income&amp;Cost'!$Y117,Classes!$D$3:$D$11,-1)),"check data"),"-")</f>
        <v>-</v>
      </c>
      <c r="AA117" s="78" t="str">
        <f>IF(AND($L117&gt;0,$M117&gt;0,$N117&gt;0,$O117&gt;0),IFERROR(VLOOKUP($Z117,Classes!$D:$E,2,0),"check data"),"-")</f>
        <v>-</v>
      </c>
      <c r="AB117" s="79" t="str">
        <f t="shared" si="3"/>
        <v>-</v>
      </c>
      <c r="AC117" s="80" t="str">
        <f>IF('Income&amp;Cost'!$J117&lt;&gt;"",IFERROR(IF(ISNUMBER(SEARCH("*",$F$11)),VLOOKUP('Income&amp;Cost'!$J117,GRID!$A:$M,13,0),VLOOKUP('Income&amp;Cost'!$J117,GRID!$A:$M,12,0)),"seek guidance"),"-")</f>
        <v>-</v>
      </c>
      <c r="AD117" s="70">
        <f>IF('Income&amp;Cost'!$H117&lt;&gt;"",('Income&amp;Cost'!$H117*IF('Income&amp;Cost'!$I117&lt;&gt;"",1+'Income&amp;Cost'!$I117,1.19))*$M$9,'Income&amp;Cost'!$G117*$M$9)</f>
        <v>0</v>
      </c>
      <c r="AE117" s="70">
        <f>'Income&amp;Cost'!$AD117/(IF('Income&amp;Cost'!$I117&lt;&gt;"",1+'Income&amp;Cost'!$I117,1.19))</f>
        <v>0</v>
      </c>
      <c r="AF117" s="70" t="str">
        <f>IF(AND('Income&amp;Cost'!$AC117&lt;&gt;"-",'Income&amp;Cost'!$AE117&lt;&gt;"-"),'Income&amp;Cost'!$AE117*'Income&amp;Cost'!$AC117,"-")</f>
        <v>-</v>
      </c>
      <c r="AG117" s="70">
        <f>'Income&amp;Cost'!$AD117*(IF('Income&amp;Cost'!$K117&lt;&gt;"",'Income&amp;Cost'!$K117,1))</f>
        <v>0</v>
      </c>
      <c r="AH117" s="70">
        <f>'Income&amp;Cost'!$AG117/$M$9</f>
        <v>0</v>
      </c>
      <c r="AI117" s="70" t="str">
        <f>IF('Income&amp;Cost'!$AF117&lt;&gt;"-",('Income&amp;Cost'!$AF117/$M$9)*(IF('Income&amp;Cost'!$K117&lt;&gt;"",'Income&amp;Cost'!$K117,1)),"-")</f>
        <v>-</v>
      </c>
      <c r="AJ117" s="9" t="str">
        <f>IFERROR((VLOOKUP('Income&amp;Cost'!$T117,'FBE Fees'!$D:$M,8,0)/$M$9)*(IF('Income&amp;Cost'!$K117&lt;&gt;"",'Income&amp;Cost'!$K117,1)),"-")</f>
        <v>-</v>
      </c>
      <c r="AK117" s="79" t="str">
        <f>IF('Income&amp;Cost'!$AB117&lt;&gt;"-",IFERROR(VLOOKUP($G$10,Storage!$E:$F,2,0),Storage!$F$4)/$M$9*'Income&amp;Cost'!$AB117,"-")</f>
        <v>-</v>
      </c>
      <c r="AL117" s="70" t="str">
        <f>IF(OR('Income&amp;Cost'!$AJ117&lt;&gt;"-",'Income&amp;Cost'!$AK117&lt;&gt;"-"),SUM('Income&amp;Cost'!$AJ117,('Income&amp;Cost'!$AK117*$M$10)),"-")</f>
        <v>-</v>
      </c>
      <c r="AM117" s="70" t="str">
        <f>IF(AND('Income&amp;Cost'!$AI117&lt;&gt;"-",'Income&amp;Cost'!$AL117&lt;&gt;"-"),'Income&amp;Cost'!$AI117+'Income&amp;Cost'!$AL117,"-")</f>
        <v>-</v>
      </c>
      <c r="AN117" s="70" t="str">
        <f>IF(AND('Income&amp;Cost'!$AH117&lt;&gt;"-",'Income&amp;Cost'!$AM117&lt;&gt;"-"),'Income&amp;Cost'!$AH117-'Income&amp;Cost'!$AM117,"-")</f>
        <v>-</v>
      </c>
      <c r="AO117" s="80" t="str">
        <f>IF(AND('Income&amp;Cost'!$AH117&lt;&gt;"-",'Income&amp;Cost'!$AN117&lt;&gt;"-"),'Income&amp;Cost'!$AN117/'Income&amp;Cost'!$AH117,"-")</f>
        <v>-</v>
      </c>
      <c r="AP117" s="70" t="str">
        <f>IF(AND('Income&amp;Cost'!$AE117&lt;&gt;"-",'Income&amp;Cost'!$AM117&lt;&gt;"-"),('Income&amp;Cost'!$AE117/$M$9*(IF('Income&amp;Cost'!$K117&lt;&gt;"",'Income&amp;Cost'!$K117,1)))-'Income&amp;Cost'!$AM117,"-")</f>
        <v>-</v>
      </c>
      <c r="AQ117" s="80" t="str">
        <f>IF(AND('Income&amp;Cost'!$AP117&lt;&gt;"-",'Income&amp;Cost'!$AE117&lt;&gt;"-"),'Income&amp;Cost'!$AP117/('Income&amp;Cost'!$AE117/$M$9*(IF('Income&amp;Cost'!$K117&lt;&gt;"",'Income&amp;Cost'!$K117,1))),"-")</f>
        <v>-</v>
      </c>
      <c r="AR117" s="70" t="str">
        <f>IF(AND($L117&gt;0,$M117&gt;0,$N117&gt;0,$O117&gt;0),IFERROR(IF($K117&gt;1,VLOOKUP($T117,'FBE Fees'!$D:$M,9,0)/$M$9*$K117,VLOOKUP($T117,'FBE Fees'!$D:$M,9,0)/$M$9),"check data"),"-")</f>
        <v>-</v>
      </c>
      <c r="AS117" s="70" t="str">
        <f>IF(AND($L117&gt;0,$M117&gt;0,$N117&gt;0,$O117&gt;0),IFERROR(IF($K117&gt;1,VLOOKUP($T117,'FBE Fees'!$D:$M,10,0)/$M$9*$K117,VLOOKUP($T117,'FBE Fees'!$D:$M,10,0)/$M$9),"check data"),"-")</f>
        <v>-</v>
      </c>
    </row>
    <row r="118" ht="19.5" customHeight="1">
      <c r="A118" s="3"/>
      <c r="B118" s="3"/>
      <c r="C118" s="3"/>
      <c r="D118" s="9"/>
      <c r="E118" s="9"/>
      <c r="F118" s="69"/>
      <c r="G118" s="70"/>
      <c r="H118" s="70"/>
      <c r="I118" s="71"/>
      <c r="J118" s="72"/>
      <c r="K118" s="73"/>
      <c r="L118" s="74"/>
      <c r="M118" s="74"/>
      <c r="N118" s="74"/>
      <c r="O118" s="74"/>
      <c r="P118" s="74" t="str">
        <f t="array" ref="P118">IF(AND($L118&gt;0,$M118&gt;0,$N118&gt;0,$O118&gt;0),IFERROR(INDEX(Classes!$O$3:$O$37,MATCH(L118,Classes!$O$3:$O$37,-1)),"check data"),"-")</f>
        <v>-</v>
      </c>
      <c r="Q118" s="74" t="str">
        <f t="array" ref="Q118">IF(AND($L118&gt;0,$M118&gt;0,$N118&gt;0,$O118&gt;0),IFERROR(INDEX(Classes!$I$3:$I$9,MATCH((MAX($M118:$O118)),Classes!$I$3:$I$9,-1)),"check data"),"-")</f>
        <v>-</v>
      </c>
      <c r="R118" s="74" t="str">
        <f t="array" ref="R118">IF(AND($L118&gt;0,$M118&gt;0,$N118&gt;0,$O118&gt;0),IFERROR(INDEX(Classes!$K$3:$K$10,MATCH((MEDIAN($M118:$O118)),Classes!$K$3:$K$10,-1)),"check data"),"-")</f>
        <v>-</v>
      </c>
      <c r="S118" s="74" t="str">
        <f t="array" ref="S118">IF(AND($L118&gt;0,$M118&gt;0,$N118&gt;0,$O118&gt;0),IFERROR(INDEX(Classes!$M$3:$M$11,MATCH(MIN($M118:$O118),Classes!$M$3:$M$11,-1)),"check data"),"-")</f>
        <v>-</v>
      </c>
      <c r="T118" s="74" t="str">
        <f t="shared" si="1"/>
        <v>-</v>
      </c>
      <c r="U118" s="75" t="str">
        <f>IF('Income&amp;Cost'!$J118&lt;&gt;"",$G$8,"-")</f>
        <v>-</v>
      </c>
      <c r="V118" s="76" t="str">
        <f>IF('Income&amp;Cost'!$J118&lt;&gt;"",$G$9,"-")</f>
        <v>-</v>
      </c>
      <c r="W118" s="77" t="str">
        <f>IF('Income&amp;Cost'!$J118&lt;&gt;"",IFERROR(VLOOKUP('Income&amp;Cost'!$J118,GRID!$A:$M,5,0),"seek guidance"),"-")</f>
        <v>-</v>
      </c>
      <c r="X118" s="78" t="str">
        <f>IF('Income&amp;Cost'!$J118&lt;&gt;"",IFERROR(VLOOKUP('Income&amp;Cost'!$J118,GRID!$A:$M,9,0),"seek guidance"),"-")</f>
        <v>-</v>
      </c>
      <c r="Y118" s="73" t="str">
        <f t="shared" si="2"/>
        <v>-</v>
      </c>
      <c r="Z118" s="73" t="str">
        <f t="array" ref="Z118">IF(AND($L118&gt;0,$M118&gt;0,$N118&gt;0,$O118&gt;0),IFERROR(INDEX(Classes!$D$3:$D$11,MATCH('Income&amp;Cost'!$Y118,Classes!$D$3:$D$11,-1)),"check data"),"-")</f>
        <v>-</v>
      </c>
      <c r="AA118" s="78" t="str">
        <f>IF(AND($L118&gt;0,$M118&gt;0,$N118&gt;0,$O118&gt;0),IFERROR(VLOOKUP($Z118,Classes!$D:$E,2,0),"check data"),"-")</f>
        <v>-</v>
      </c>
      <c r="AB118" s="79" t="str">
        <f t="shared" si="3"/>
        <v>-</v>
      </c>
      <c r="AC118" s="80" t="str">
        <f>IF('Income&amp;Cost'!$J118&lt;&gt;"",IFERROR(IF(ISNUMBER(SEARCH("*",$F$11)),VLOOKUP('Income&amp;Cost'!$J118,GRID!$A:$M,13,0),VLOOKUP('Income&amp;Cost'!$J118,GRID!$A:$M,12,0)),"seek guidance"),"-")</f>
        <v>-</v>
      </c>
      <c r="AD118" s="70">
        <f>IF('Income&amp;Cost'!$H118&lt;&gt;"",('Income&amp;Cost'!$H118*IF('Income&amp;Cost'!$I118&lt;&gt;"",1+'Income&amp;Cost'!$I118,1.19))*$M$9,'Income&amp;Cost'!$G118*$M$9)</f>
        <v>0</v>
      </c>
      <c r="AE118" s="70">
        <f>'Income&amp;Cost'!$AD118/(IF('Income&amp;Cost'!$I118&lt;&gt;"",1+'Income&amp;Cost'!$I118,1.19))</f>
        <v>0</v>
      </c>
      <c r="AF118" s="70" t="str">
        <f>IF(AND('Income&amp;Cost'!$AC118&lt;&gt;"-",'Income&amp;Cost'!$AE118&lt;&gt;"-"),'Income&amp;Cost'!$AE118*'Income&amp;Cost'!$AC118,"-")</f>
        <v>-</v>
      </c>
      <c r="AG118" s="70">
        <f>'Income&amp;Cost'!$AD118*(IF('Income&amp;Cost'!$K118&lt;&gt;"",'Income&amp;Cost'!$K118,1))</f>
        <v>0</v>
      </c>
      <c r="AH118" s="70">
        <f>'Income&amp;Cost'!$AG118/$M$9</f>
        <v>0</v>
      </c>
      <c r="AI118" s="70" t="str">
        <f>IF('Income&amp;Cost'!$AF118&lt;&gt;"-",('Income&amp;Cost'!$AF118/$M$9)*(IF('Income&amp;Cost'!$K118&lt;&gt;"",'Income&amp;Cost'!$K118,1)),"-")</f>
        <v>-</v>
      </c>
      <c r="AJ118" s="9" t="str">
        <f>IFERROR((VLOOKUP('Income&amp;Cost'!$T118,'FBE Fees'!$D:$M,8,0)/$M$9)*(IF('Income&amp;Cost'!$K118&lt;&gt;"",'Income&amp;Cost'!$K118,1)),"-")</f>
        <v>-</v>
      </c>
      <c r="AK118" s="79" t="str">
        <f>IF('Income&amp;Cost'!$AB118&lt;&gt;"-",IFERROR(VLOOKUP($G$10,Storage!$E:$F,2,0),Storage!$F$4)/$M$9*'Income&amp;Cost'!$AB118,"-")</f>
        <v>-</v>
      </c>
      <c r="AL118" s="70" t="str">
        <f>IF(OR('Income&amp;Cost'!$AJ118&lt;&gt;"-",'Income&amp;Cost'!$AK118&lt;&gt;"-"),SUM('Income&amp;Cost'!$AJ118,('Income&amp;Cost'!$AK118*$M$10)),"-")</f>
        <v>-</v>
      </c>
      <c r="AM118" s="70" t="str">
        <f>IF(AND('Income&amp;Cost'!$AI118&lt;&gt;"-",'Income&amp;Cost'!$AL118&lt;&gt;"-"),'Income&amp;Cost'!$AI118+'Income&amp;Cost'!$AL118,"-")</f>
        <v>-</v>
      </c>
      <c r="AN118" s="70" t="str">
        <f>IF(AND('Income&amp;Cost'!$AH118&lt;&gt;"-",'Income&amp;Cost'!$AM118&lt;&gt;"-"),'Income&amp;Cost'!$AH118-'Income&amp;Cost'!$AM118,"-")</f>
        <v>-</v>
      </c>
      <c r="AO118" s="80" t="str">
        <f>IF(AND('Income&amp;Cost'!$AH118&lt;&gt;"-",'Income&amp;Cost'!$AN118&lt;&gt;"-"),'Income&amp;Cost'!$AN118/'Income&amp;Cost'!$AH118,"-")</f>
        <v>-</v>
      </c>
      <c r="AP118" s="70" t="str">
        <f>IF(AND('Income&amp;Cost'!$AE118&lt;&gt;"-",'Income&amp;Cost'!$AM118&lt;&gt;"-"),('Income&amp;Cost'!$AE118/$M$9*(IF('Income&amp;Cost'!$K118&lt;&gt;"",'Income&amp;Cost'!$K118,1)))-'Income&amp;Cost'!$AM118,"-")</f>
        <v>-</v>
      </c>
      <c r="AQ118" s="80" t="str">
        <f>IF(AND('Income&amp;Cost'!$AP118&lt;&gt;"-",'Income&amp;Cost'!$AE118&lt;&gt;"-"),'Income&amp;Cost'!$AP118/('Income&amp;Cost'!$AE118/$M$9*(IF('Income&amp;Cost'!$K118&lt;&gt;"",'Income&amp;Cost'!$K118,1))),"-")</f>
        <v>-</v>
      </c>
      <c r="AR118" s="70" t="str">
        <f>IF(AND($L118&gt;0,$M118&gt;0,$N118&gt;0,$O118&gt;0),IFERROR(IF($K118&gt;1,VLOOKUP($T118,'FBE Fees'!$D:$M,9,0)/$M$9*$K118,VLOOKUP($T118,'FBE Fees'!$D:$M,9,0)/$M$9),"check data"),"-")</f>
        <v>-</v>
      </c>
      <c r="AS118" s="70" t="str">
        <f>IF(AND($L118&gt;0,$M118&gt;0,$N118&gt;0,$O118&gt;0),IFERROR(IF($K118&gt;1,VLOOKUP($T118,'FBE Fees'!$D:$M,10,0)/$M$9*$K118,VLOOKUP($T118,'FBE Fees'!$D:$M,10,0)/$M$9),"check data"),"-")</f>
        <v>-</v>
      </c>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81"/>
      <c r="X119" s="3"/>
      <c r="Y119" s="3"/>
      <c r="Z119" s="3"/>
      <c r="AA119" s="3"/>
      <c r="AB119" s="3"/>
      <c r="AC119" s="3"/>
      <c r="AD119" s="3"/>
      <c r="AE119" s="3"/>
      <c r="AF119" s="3"/>
      <c r="AG119" s="3"/>
      <c r="AH119" s="3"/>
      <c r="AI119" s="3"/>
      <c r="AJ119" s="3"/>
      <c r="AK119" s="3"/>
      <c r="AL119" s="3"/>
      <c r="AM119" s="3"/>
      <c r="AN119" s="3"/>
      <c r="AO119" s="3"/>
      <c r="AP119" s="3"/>
      <c r="AQ119" s="3"/>
      <c r="AR119" s="3"/>
      <c r="AS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row>
  </sheetData>
  <mergeCells count="28">
    <mergeCell ref="AD8:AG8"/>
    <mergeCell ref="AD9:AD10"/>
    <mergeCell ref="AE9:AE10"/>
    <mergeCell ref="AF9:AF10"/>
    <mergeCell ref="AG9:AG10"/>
    <mergeCell ref="AH9:AH10"/>
    <mergeCell ref="AI9:AI10"/>
    <mergeCell ref="W11:X11"/>
    <mergeCell ref="AQ9:AQ10"/>
    <mergeCell ref="AR9:AR10"/>
    <mergeCell ref="AS9:AS10"/>
    <mergeCell ref="AJ9:AJ10"/>
    <mergeCell ref="AK9:AK10"/>
    <mergeCell ref="AL9:AL10"/>
    <mergeCell ref="AM9:AM10"/>
    <mergeCell ref="AN9:AN10"/>
    <mergeCell ref="AO9:AO10"/>
    <mergeCell ref="AP9:AP10"/>
    <mergeCell ref="K9:L9"/>
    <mergeCell ref="K10:L10"/>
    <mergeCell ref="D17:K17"/>
    <mergeCell ref="D6:AA6"/>
    <mergeCell ref="G8:I8"/>
    <mergeCell ref="K8:L8"/>
    <mergeCell ref="AH8:AQ8"/>
    <mergeCell ref="AR8:AS8"/>
    <mergeCell ref="G9:I9"/>
    <mergeCell ref="G10:H10"/>
  </mergeCells>
  <dataValidations>
    <dataValidation type="list" allowBlank="1" showErrorMessage="1" sqref="G10">
      <formula1>Storage!$E$4:$E$9</formula1>
    </dataValidation>
    <dataValidation type="list" allowBlank="1" showErrorMessage="1" sqref="M8">
      <formula1>XChange!$I$7:$I$39</formula1>
    </dataValidation>
  </dataValidations>
  <printOptions horizontalCentered="1"/>
  <pageMargins bottom="0.5" footer="0.0" header="0.0" left="0.0" right="0.0" top="0.5"/>
  <pageSetup paperSize="9" scale="43" orientation="landscape"/>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pane xSplit="33.0" ySplit="110.0" topLeftCell="AH111" activePane="bottomRight" state="frozen"/>
      <selection activeCell="AH1" sqref="AH1" pane="topRight"/>
      <selection activeCell="A111" sqref="A111" pane="bottomLeft"/>
      <selection activeCell="AH111" sqref="AH111" pane="bottomRight"/>
    </sheetView>
  </sheetViews>
  <sheetFormatPr customHeight="1" defaultColWidth="14.43" defaultRowHeight="15.0" outlineLevelRow="1"/>
  <cols>
    <col customWidth="1" min="1" max="5" width="1.57"/>
    <col customWidth="1" min="6" max="6" width="20.43"/>
    <col customWidth="1" min="7" max="7" width="21.43"/>
    <col customWidth="1" min="8" max="8" width="2.57"/>
    <col customWidth="1" min="9" max="9" width="20.57"/>
    <col customWidth="1" min="10" max="10" width="2.57"/>
    <col customWidth="1" min="11" max="11" width="20.57"/>
    <col customWidth="1" min="12" max="12" width="2.57"/>
    <col customWidth="1" min="13" max="13" width="20.57"/>
    <col customWidth="1" min="14" max="14" width="2.57"/>
    <col customWidth="1" min="15" max="15" width="20.57"/>
    <col customWidth="1" min="16" max="16" width="2.57"/>
    <col customWidth="1" min="17" max="20" width="1.57"/>
    <col customWidth="1" min="21" max="21" width="22.57"/>
    <col customWidth="1" min="22" max="34" width="15.57"/>
  </cols>
  <sheetData>
    <row r="1" ht="19.5"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row>
    <row r="2" hidden="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row>
    <row r="3" hidden="1">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row>
    <row r="4" hidden="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row>
    <row r="5" hidden="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row>
    <row r="6" hidden="1">
      <c r="A6" s="3"/>
      <c r="B6" s="3"/>
      <c r="C6" s="3"/>
      <c r="D6" s="3"/>
      <c r="E6" s="3"/>
      <c r="F6" s="82" t="s">
        <v>4600</v>
      </c>
      <c r="G6" s="83" t="str">
        <f t="array" ref="G6">IF($G$25&lt;&gt;"",IFERROR(INDEX(Classes!$I$3:$I$9,MATCH((MAX($G$25:$G$29)),Classes!$I$3:$I$9,-1)),"--"),"-")</f>
        <v>-</v>
      </c>
      <c r="H6" s="3"/>
      <c r="I6" s="3"/>
      <c r="J6" s="3"/>
      <c r="K6" s="3"/>
      <c r="L6" s="3"/>
      <c r="M6" s="3"/>
      <c r="N6" s="3"/>
      <c r="O6" s="3"/>
      <c r="P6" s="3"/>
      <c r="Q6" s="3"/>
      <c r="R6" s="3"/>
      <c r="S6" s="3"/>
      <c r="T6" s="3"/>
      <c r="U6" s="3"/>
      <c r="V6" s="3"/>
      <c r="W6" s="3"/>
      <c r="X6" s="3"/>
      <c r="Y6" s="3"/>
      <c r="Z6" s="3"/>
      <c r="AA6" s="3"/>
      <c r="AB6" s="3"/>
      <c r="AC6" s="3"/>
      <c r="AD6" s="3"/>
      <c r="AE6" s="3"/>
      <c r="AF6" s="3"/>
      <c r="AG6" s="3"/>
      <c r="AH6" s="3"/>
    </row>
    <row r="7" hidden="1">
      <c r="A7" s="3"/>
      <c r="B7" s="3"/>
      <c r="C7" s="3"/>
      <c r="D7" s="3"/>
      <c r="E7" s="3"/>
      <c r="F7" s="82" t="s">
        <v>4601</v>
      </c>
      <c r="G7" s="83" t="str">
        <f t="array" ref="G7">IF($G$27&lt;&gt;"",IFERROR(INDEX(Classes!$K$3:$K$10,MATCH(MEDIAN($G$25:$G$29),Classes!$K$3:$K$10,-1)),"--"),"-")</f>
        <v>-</v>
      </c>
      <c r="H7" s="3"/>
      <c r="I7" s="3"/>
      <c r="J7" s="3"/>
      <c r="K7" s="3"/>
      <c r="L7" s="3"/>
      <c r="M7" s="3"/>
      <c r="N7" s="3"/>
      <c r="O7" s="3"/>
      <c r="P7" s="3"/>
      <c r="Q7" s="3"/>
      <c r="R7" s="3"/>
      <c r="S7" s="3"/>
      <c r="T7" s="3"/>
      <c r="U7" s="3"/>
      <c r="V7" s="3"/>
      <c r="W7" s="3"/>
      <c r="X7" s="3"/>
      <c r="Y7" s="3"/>
      <c r="Z7" s="3"/>
      <c r="AA7" s="3"/>
      <c r="AB7" s="3"/>
      <c r="AC7" s="3"/>
      <c r="AD7" s="3"/>
      <c r="AE7" s="3"/>
      <c r="AF7" s="3"/>
      <c r="AG7" s="3"/>
      <c r="AH7" s="3"/>
    </row>
    <row r="8" hidden="1">
      <c r="A8" s="3"/>
      <c r="B8" s="3"/>
      <c r="C8" s="3"/>
      <c r="D8" s="3"/>
      <c r="E8" s="3"/>
      <c r="F8" s="82" t="s">
        <v>4602</v>
      </c>
      <c r="G8" s="83" t="str">
        <f t="array" ref="G8">IF($G$29&lt;&gt;"",IFERROR(INDEX(Classes!$M$3:$M$11,MATCH(MIN($G$25:$G$29),Classes!$M$3:$M$11,-1)),"check data"),"-")</f>
        <v>-</v>
      </c>
      <c r="H8" s="3"/>
      <c r="I8" s="3"/>
      <c r="J8" s="3"/>
      <c r="K8" s="3"/>
      <c r="L8" s="3"/>
      <c r="M8" s="3"/>
      <c r="N8" s="3"/>
      <c r="O8" s="3"/>
      <c r="P8" s="3"/>
      <c r="Q8" s="3"/>
      <c r="R8" s="3"/>
      <c r="S8" s="3"/>
      <c r="T8" s="3"/>
      <c r="U8" s="3"/>
      <c r="V8" s="3"/>
      <c r="W8" s="3"/>
      <c r="X8" s="3"/>
      <c r="Y8" s="3"/>
      <c r="Z8" s="3"/>
      <c r="AA8" s="3"/>
      <c r="AB8" s="3"/>
      <c r="AC8" s="3"/>
      <c r="AD8" s="3"/>
      <c r="AE8" s="3"/>
      <c r="AF8" s="3"/>
      <c r="AG8" s="3"/>
      <c r="AH8" s="3"/>
    </row>
    <row r="9" hidden="1">
      <c r="A9" s="3"/>
      <c r="B9" s="3"/>
      <c r="C9" s="3"/>
      <c r="D9" s="3"/>
      <c r="E9" s="3"/>
      <c r="F9" s="82" t="s">
        <v>4599</v>
      </c>
      <c r="G9" s="83" t="str">
        <f t="array" ref="G9">IF($G$31&lt;&gt;"",IFERROR(INDEX(Classes!$O$3:$O$37,MATCH($G$31,Classes!$O$3:$O$37,-1)),"check data"),"-")</f>
        <v>-</v>
      </c>
      <c r="H9" s="3"/>
      <c r="I9" s="3"/>
      <c r="J9" s="3"/>
      <c r="K9" s="3"/>
      <c r="L9" s="3"/>
      <c r="M9" s="3"/>
      <c r="N9" s="3"/>
      <c r="O9" s="3"/>
      <c r="P9" s="3"/>
      <c r="Q9" s="3"/>
      <c r="R9" s="3"/>
      <c r="S9" s="3"/>
      <c r="T9" s="3"/>
      <c r="U9" s="3"/>
      <c r="V9" s="3"/>
      <c r="W9" s="3"/>
      <c r="X9" s="3"/>
      <c r="Y9" s="3"/>
      <c r="Z9" s="3"/>
      <c r="AA9" s="3"/>
      <c r="AB9" s="3"/>
      <c r="AC9" s="3"/>
      <c r="AD9" s="3"/>
      <c r="AE9" s="3"/>
      <c r="AF9" s="3"/>
      <c r="AG9" s="3"/>
      <c r="AH9" s="3"/>
    </row>
    <row r="10" hidden="1">
      <c r="A10" s="3"/>
      <c r="B10" s="3"/>
      <c r="C10" s="3"/>
      <c r="D10" s="3"/>
      <c r="E10" s="3"/>
      <c r="F10" s="84" t="s">
        <v>4606</v>
      </c>
      <c r="G10" s="85" t="str">
        <f>IFERROR(2*((MIN($G25:$G29)+MEDIAN($G25:$G29)))+MAX($G25:$G29),"check data")</f>
        <v>check data</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row>
    <row r="11" hidden="1">
      <c r="A11" s="3"/>
      <c r="B11" s="3"/>
      <c r="C11" s="3"/>
      <c r="D11" s="3"/>
      <c r="E11" s="3"/>
      <c r="F11" s="84" t="s">
        <v>4607</v>
      </c>
      <c r="G11" s="85" t="str">
        <f t="array" ref="G11">IFERROR(INDEX(Classes!$D$3:$D$11,MATCH(G10,Classes!$D$3:$D$11,-1)),"check data")</f>
        <v>check data</v>
      </c>
      <c r="H11" s="3"/>
      <c r="I11" s="3"/>
      <c r="J11" s="3"/>
      <c r="K11" s="3"/>
      <c r="L11" s="3"/>
      <c r="M11" s="3"/>
      <c r="N11" s="3"/>
      <c r="O11" s="3"/>
      <c r="P11" s="3"/>
      <c r="Q11" s="3"/>
      <c r="R11" s="3"/>
      <c r="S11" s="3"/>
      <c r="T11" s="3"/>
      <c r="U11" s="3"/>
      <c r="V11" s="3"/>
      <c r="W11" s="3"/>
      <c r="X11" s="3"/>
      <c r="Y11" s="3"/>
      <c r="Z11" s="3"/>
      <c r="AA11" s="3"/>
      <c r="AB11" s="3"/>
      <c r="AC11" s="3"/>
      <c r="AD11" s="3"/>
      <c r="AE11" s="3"/>
      <c r="AF11" s="3"/>
      <c r="AG11" s="3"/>
      <c r="AH11" s="3"/>
    </row>
    <row r="12" hidden="1">
      <c r="A12" s="3"/>
      <c r="B12" s="3"/>
      <c r="C12" s="3"/>
      <c r="D12" s="3"/>
      <c r="E12" s="3"/>
      <c r="F12" s="84" t="s">
        <v>4608</v>
      </c>
      <c r="G12" s="86" t="str">
        <f>IFERROR(VLOOKUP($G11,Classes!$D:$E,2,0),"check data")</f>
        <v>check data</v>
      </c>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hidden="1">
      <c r="A13" s="3"/>
      <c r="B13" s="3"/>
      <c r="C13" s="3"/>
      <c r="D13" s="3"/>
      <c r="E13" s="3"/>
      <c r="F13" s="82" t="s">
        <v>4603</v>
      </c>
      <c r="G13" s="87" t="str">
        <f>IF(LEFT(G12,3)="PLC",G12&amp;G9,"check data")</f>
        <v>check data</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row>
    <row r="14" hidden="1">
      <c r="A14" s="3"/>
      <c r="B14" s="3"/>
      <c r="C14" s="3"/>
      <c r="D14" s="3"/>
      <c r="E14" s="3"/>
      <c r="F14" s="84" t="s">
        <v>4609</v>
      </c>
      <c r="G14" s="88">
        <f>IFERROR((($G$25*$G$27*$G$29)/1000000000),"--")</f>
        <v>0</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row>
    <row r="15" hidden="1">
      <c r="A15" s="3"/>
      <c r="B15" s="3"/>
      <c r="C15" s="3"/>
      <c r="D15" s="3"/>
      <c r="E15" s="3"/>
      <c r="F15" s="84" t="s">
        <v>4610</v>
      </c>
      <c r="G15" s="89">
        <f>IF($G$23&lt;&gt;"",VLOOKUP($G$23,GRID!$A:$M,13,0),0.156)</f>
        <v>0.156</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row>
    <row r="16" hidden="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row>
    <row r="17" hidden="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row>
    <row r="18" hidden="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row>
    <row r="19">
      <c r="A19" s="3"/>
      <c r="B19" s="3"/>
      <c r="C19" s="3"/>
      <c r="D19" s="3"/>
      <c r="E19" s="3"/>
      <c r="F19" s="33" t="s">
        <v>4577</v>
      </c>
      <c r="G19" s="90" t="s">
        <v>4578</v>
      </c>
      <c r="H19" s="36"/>
      <c r="I19" s="36"/>
      <c r="J19" s="3"/>
      <c r="K19" s="3"/>
      <c r="L19" s="3"/>
      <c r="M19" s="3"/>
      <c r="N19" s="3"/>
      <c r="O19" s="3"/>
      <c r="P19" s="3"/>
      <c r="Q19" s="3"/>
      <c r="R19" s="3"/>
      <c r="S19" s="3"/>
      <c r="T19" s="3"/>
      <c r="U19" s="3"/>
      <c r="V19" s="3"/>
      <c r="W19" s="3"/>
      <c r="X19" s="3"/>
      <c r="Y19" s="3"/>
      <c r="Z19" s="3"/>
      <c r="AA19" s="3"/>
      <c r="AB19" s="3"/>
      <c r="AC19" s="3"/>
      <c r="AD19" s="3"/>
      <c r="AE19" s="3"/>
      <c r="AF19" s="3"/>
      <c r="AG19" s="3"/>
      <c r="AH19" s="3"/>
    </row>
    <row r="20" ht="4.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row>
    <row r="21" ht="15.75" customHeight="1">
      <c r="A21" s="3"/>
      <c r="B21" s="3"/>
      <c r="C21" s="3"/>
      <c r="D21" s="3"/>
      <c r="E21" s="3"/>
      <c r="F21" s="91" t="s">
        <v>4554</v>
      </c>
      <c r="G21" s="20" t="s">
        <v>4623</v>
      </c>
      <c r="H21" s="21"/>
      <c r="I21" s="21" t="str">
        <f>IFERROR(VLOOKUP($G$21,XChange!$I:$K,2,0),"Romanian Leu")</f>
        <v>Euro</v>
      </c>
      <c r="J21" s="92"/>
      <c r="K21" s="93">
        <f>IFERROR(IF($G$21="RON",1,VLOOKUP($G$21,XChange!$I:$K,3,0)),1)</f>
        <v>4.9391</v>
      </c>
      <c r="L21" s="92"/>
      <c r="M21" s="92" t="s">
        <v>4624</v>
      </c>
      <c r="N21" s="3"/>
      <c r="O21" s="3"/>
      <c r="P21" s="3"/>
      <c r="Q21" s="3"/>
      <c r="R21" s="3"/>
      <c r="S21" s="3"/>
      <c r="T21" s="3"/>
      <c r="U21" s="3"/>
      <c r="V21" s="3"/>
      <c r="W21" s="3"/>
      <c r="X21" s="3"/>
      <c r="Y21" s="3"/>
      <c r="Z21" s="3"/>
      <c r="AA21" s="3"/>
      <c r="AB21" s="3"/>
      <c r="AC21" s="3"/>
      <c r="AD21" s="3"/>
      <c r="AE21" s="3"/>
      <c r="AF21" s="3"/>
      <c r="AG21" s="3"/>
      <c r="AH21" s="3"/>
    </row>
    <row r="22" ht="4.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row>
    <row r="23" ht="15.75" customHeight="1">
      <c r="A23" s="3"/>
      <c r="B23" s="3"/>
      <c r="C23" s="3"/>
      <c r="D23" s="3"/>
      <c r="E23" s="3"/>
      <c r="F23" s="14" t="s">
        <v>4625</v>
      </c>
      <c r="G23" s="94"/>
      <c r="H23" s="95"/>
      <c r="I23" s="14" t="s">
        <v>4626</v>
      </c>
      <c r="J23" s="95"/>
      <c r="K23" s="96" t="str">
        <f>IF(G23&lt;&gt;"",IFERROR(VLOOKUP(G23,GRID!$A:$M,5,0),"seek guidance"),"")</f>
        <v/>
      </c>
      <c r="L23" s="16"/>
      <c r="M23" s="17"/>
      <c r="N23" s="3"/>
      <c r="O23" s="3"/>
      <c r="P23" s="3"/>
      <c r="Q23" s="3"/>
      <c r="R23" s="3"/>
      <c r="S23" s="3"/>
      <c r="T23" s="3"/>
      <c r="U23" s="3"/>
      <c r="V23" s="3"/>
      <c r="W23" s="3"/>
      <c r="X23" s="3"/>
      <c r="Y23" s="3"/>
      <c r="Z23" s="3"/>
      <c r="AA23" s="3"/>
      <c r="AB23" s="3"/>
      <c r="AC23" s="3"/>
      <c r="AD23" s="3"/>
      <c r="AE23" s="3"/>
      <c r="AF23" s="3"/>
      <c r="AG23" s="3"/>
      <c r="AH23" s="3"/>
    </row>
    <row r="24" ht="4.5" customHeight="1">
      <c r="A24" s="3"/>
      <c r="B24" s="3"/>
      <c r="C24" s="3"/>
      <c r="D24" s="3"/>
      <c r="E24" s="3"/>
      <c r="F24" s="3"/>
      <c r="G24" s="3"/>
      <c r="H24" s="3"/>
      <c r="I24" s="97"/>
      <c r="J24" s="3"/>
      <c r="K24" s="3"/>
      <c r="L24" s="3"/>
      <c r="M24" s="3"/>
      <c r="N24" s="3"/>
      <c r="O24" s="3"/>
      <c r="P24" s="3"/>
      <c r="Q24" s="3"/>
      <c r="R24" s="3"/>
      <c r="S24" s="3"/>
      <c r="T24" s="3"/>
      <c r="U24" s="3"/>
      <c r="V24" s="3"/>
      <c r="W24" s="3"/>
      <c r="X24" s="3"/>
      <c r="Y24" s="3"/>
      <c r="Z24" s="3"/>
      <c r="AA24" s="3"/>
      <c r="AB24" s="3"/>
      <c r="AC24" s="3"/>
      <c r="AD24" s="3"/>
      <c r="AE24" s="3"/>
      <c r="AF24" s="3"/>
      <c r="AG24" s="3"/>
      <c r="AH24" s="3"/>
    </row>
    <row r="25" ht="15.75" customHeight="1">
      <c r="A25" s="3"/>
      <c r="B25" s="3"/>
      <c r="C25" s="3"/>
      <c r="D25" s="3"/>
      <c r="E25" s="3"/>
      <c r="F25" s="98" t="s">
        <v>4627</v>
      </c>
      <c r="G25" s="99"/>
      <c r="H25" s="100"/>
      <c r="I25" s="101" t="s">
        <v>4628</v>
      </c>
      <c r="J25" s="3"/>
      <c r="K25" s="102" t="s">
        <v>4629</v>
      </c>
      <c r="N25" s="3"/>
      <c r="O25" s="3"/>
      <c r="P25" s="3"/>
      <c r="Q25" s="3"/>
      <c r="R25" s="3"/>
      <c r="S25" s="3"/>
      <c r="T25" s="3"/>
      <c r="U25" s="3"/>
      <c r="V25" s="3"/>
      <c r="W25" s="3"/>
      <c r="X25" s="3"/>
      <c r="Y25" s="3"/>
      <c r="Z25" s="3"/>
      <c r="AA25" s="3"/>
      <c r="AB25" s="3"/>
      <c r="AC25" s="3"/>
      <c r="AD25" s="3"/>
      <c r="AE25" s="3"/>
      <c r="AF25" s="3"/>
      <c r="AG25" s="3"/>
      <c r="AH25" s="3"/>
    </row>
    <row r="26" ht="4.5" customHeight="1">
      <c r="A26" s="3"/>
      <c r="B26" s="3"/>
      <c r="C26" s="3"/>
      <c r="D26" s="3"/>
      <c r="E26" s="3"/>
      <c r="F26" s="3"/>
      <c r="G26" s="103"/>
      <c r="H26" s="3"/>
      <c r="I26" s="97"/>
      <c r="J26" s="3"/>
      <c r="K26" s="104"/>
      <c r="N26" s="3"/>
      <c r="O26" s="3"/>
      <c r="P26" s="3"/>
      <c r="Q26" s="3"/>
      <c r="R26" s="3"/>
      <c r="S26" s="3"/>
      <c r="T26" s="3"/>
      <c r="U26" s="3"/>
      <c r="V26" s="3"/>
      <c r="W26" s="3"/>
      <c r="X26" s="3"/>
      <c r="Y26" s="3"/>
      <c r="Z26" s="3"/>
      <c r="AA26" s="3"/>
      <c r="AB26" s="3"/>
      <c r="AC26" s="3"/>
      <c r="AD26" s="3"/>
      <c r="AE26" s="3"/>
      <c r="AF26" s="3"/>
      <c r="AG26" s="3"/>
      <c r="AH26" s="3"/>
    </row>
    <row r="27" ht="15.75" customHeight="1">
      <c r="A27" s="3"/>
      <c r="B27" s="3"/>
      <c r="C27" s="3"/>
      <c r="D27" s="3"/>
      <c r="E27" s="3"/>
      <c r="F27" s="105" t="s">
        <v>4630</v>
      </c>
      <c r="G27" s="99"/>
      <c r="H27" s="106"/>
      <c r="I27" s="107" t="s">
        <v>4628</v>
      </c>
      <c r="J27" s="3"/>
      <c r="K27" s="104"/>
      <c r="N27" s="3"/>
      <c r="O27" s="3"/>
      <c r="P27" s="3"/>
      <c r="Q27" s="3"/>
      <c r="R27" s="3"/>
      <c r="S27" s="3"/>
      <c r="T27" s="3"/>
      <c r="U27" s="3"/>
      <c r="V27" s="3"/>
      <c r="W27" s="3"/>
      <c r="X27" s="3"/>
      <c r="Y27" s="3"/>
      <c r="Z27" s="3"/>
      <c r="AA27" s="3"/>
      <c r="AB27" s="3"/>
      <c r="AC27" s="3"/>
      <c r="AD27" s="3"/>
      <c r="AE27" s="3"/>
      <c r="AF27" s="3"/>
      <c r="AG27" s="3"/>
      <c r="AH27" s="3"/>
    </row>
    <row r="28" ht="4.5" customHeight="1">
      <c r="A28" s="3"/>
      <c r="B28" s="3"/>
      <c r="C28" s="3"/>
      <c r="D28" s="3"/>
      <c r="E28" s="3"/>
      <c r="F28" s="3"/>
      <c r="G28" s="103"/>
      <c r="H28" s="3"/>
      <c r="I28" s="97"/>
      <c r="J28" s="3"/>
      <c r="K28" s="104"/>
      <c r="N28" s="3"/>
      <c r="O28" s="3"/>
      <c r="P28" s="3"/>
      <c r="Q28" s="3"/>
      <c r="R28" s="3"/>
      <c r="S28" s="3"/>
      <c r="T28" s="3"/>
      <c r="U28" s="3"/>
      <c r="V28" s="3"/>
      <c r="W28" s="3"/>
      <c r="X28" s="3"/>
      <c r="Y28" s="3"/>
      <c r="Z28" s="3"/>
      <c r="AA28" s="3"/>
      <c r="AB28" s="3"/>
      <c r="AC28" s="3"/>
      <c r="AD28" s="3"/>
      <c r="AE28" s="3"/>
      <c r="AF28" s="3"/>
      <c r="AG28" s="3"/>
      <c r="AH28" s="3"/>
    </row>
    <row r="29" ht="15.75" customHeight="1">
      <c r="A29" s="3"/>
      <c r="B29" s="3"/>
      <c r="C29" s="3"/>
      <c r="D29" s="3"/>
      <c r="E29" s="3"/>
      <c r="F29" s="108" t="s">
        <v>4631</v>
      </c>
      <c r="G29" s="99"/>
      <c r="H29" s="109"/>
      <c r="I29" s="110" t="s">
        <v>4628</v>
      </c>
      <c r="J29" s="3"/>
      <c r="K29" s="104"/>
      <c r="N29" s="3"/>
      <c r="O29" s="3"/>
      <c r="P29" s="3"/>
      <c r="Q29" s="3"/>
      <c r="R29" s="3"/>
      <c r="S29" s="3"/>
      <c r="T29" s="3"/>
      <c r="U29" s="3"/>
      <c r="V29" s="3"/>
      <c r="W29" s="3"/>
      <c r="X29" s="3"/>
      <c r="Y29" s="3"/>
      <c r="Z29" s="3"/>
      <c r="AA29" s="3"/>
      <c r="AB29" s="3"/>
      <c r="AC29" s="3"/>
      <c r="AD29" s="3"/>
      <c r="AE29" s="3"/>
      <c r="AF29" s="3"/>
      <c r="AG29" s="3"/>
      <c r="AH29" s="3"/>
    </row>
    <row r="30" ht="4.5" customHeight="1">
      <c r="A30" s="3"/>
      <c r="B30" s="3"/>
      <c r="C30" s="3"/>
      <c r="D30" s="3"/>
      <c r="E30" s="3"/>
      <c r="F30" s="3"/>
      <c r="G30" s="103"/>
      <c r="H30" s="3"/>
      <c r="I30" s="97"/>
      <c r="J30" s="3"/>
      <c r="K30" s="104"/>
      <c r="N30" s="3"/>
      <c r="O30" s="3"/>
      <c r="P30" s="3"/>
      <c r="Q30" s="3"/>
      <c r="R30" s="3"/>
      <c r="S30" s="3"/>
      <c r="T30" s="3"/>
      <c r="U30" s="3"/>
      <c r="V30" s="3"/>
      <c r="W30" s="3"/>
      <c r="X30" s="3"/>
      <c r="Y30" s="3"/>
      <c r="Z30" s="3"/>
      <c r="AA30" s="3"/>
      <c r="AB30" s="3"/>
      <c r="AC30" s="3"/>
      <c r="AD30" s="3"/>
      <c r="AE30" s="3"/>
      <c r="AF30" s="3"/>
      <c r="AG30" s="3"/>
      <c r="AH30" s="3"/>
    </row>
    <row r="31" ht="15.75" customHeight="1">
      <c r="A31" s="3"/>
      <c r="B31" s="3"/>
      <c r="C31" s="3"/>
      <c r="D31" s="3"/>
      <c r="E31" s="3"/>
      <c r="F31" s="111" t="s">
        <v>4632</v>
      </c>
      <c r="G31" s="99"/>
      <c r="H31" s="112"/>
      <c r="I31" s="113" t="s">
        <v>4633</v>
      </c>
      <c r="J31" s="3"/>
      <c r="K31" s="104"/>
      <c r="N31" s="3"/>
      <c r="O31" s="3"/>
      <c r="P31" s="3"/>
      <c r="Q31" s="3"/>
      <c r="R31" s="3"/>
      <c r="S31" s="3"/>
      <c r="T31" s="3"/>
      <c r="U31" s="3"/>
      <c r="V31" s="3"/>
      <c r="W31" s="3"/>
      <c r="X31" s="3"/>
      <c r="Y31" s="3"/>
      <c r="Z31" s="3"/>
      <c r="AA31" s="3"/>
      <c r="AB31" s="3"/>
      <c r="AC31" s="3"/>
      <c r="AD31" s="3"/>
      <c r="AE31" s="3"/>
      <c r="AF31" s="3"/>
      <c r="AG31" s="3"/>
      <c r="AH31" s="3"/>
    </row>
    <row r="32" ht="4.5" customHeight="1">
      <c r="A32" s="3"/>
      <c r="B32" s="3"/>
      <c r="C32" s="3"/>
      <c r="D32" s="3"/>
      <c r="E32" s="3"/>
      <c r="F32" s="3"/>
      <c r="G32" s="103"/>
      <c r="H32" s="3"/>
      <c r="I32" s="97"/>
      <c r="J32" s="3"/>
      <c r="K32" s="3"/>
      <c r="L32" s="3"/>
      <c r="M32" s="3"/>
      <c r="N32" s="3"/>
      <c r="O32" s="3"/>
      <c r="P32" s="3"/>
      <c r="Q32" s="3"/>
      <c r="R32" s="3"/>
      <c r="S32" s="3"/>
      <c r="T32" s="3"/>
      <c r="U32" s="3"/>
      <c r="V32" s="3"/>
      <c r="W32" s="3"/>
      <c r="X32" s="3"/>
      <c r="Y32" s="3"/>
      <c r="Z32" s="3"/>
      <c r="AA32" s="3"/>
      <c r="AB32" s="3"/>
      <c r="AC32" s="3"/>
      <c r="AD32" s="3"/>
      <c r="AE32" s="3"/>
      <c r="AF32" s="3"/>
      <c r="AG32" s="3"/>
      <c r="AH32" s="3"/>
    </row>
    <row r="33" ht="15.75" hidden="1"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row>
    <row r="34" ht="15.75" hidden="1"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row>
    <row r="36" ht="15.75" customHeight="1">
      <c r="A36" s="3"/>
      <c r="B36" s="3"/>
      <c r="C36" s="3"/>
      <c r="D36" s="3"/>
      <c r="E36" s="3"/>
      <c r="F36" s="3"/>
      <c r="G36" s="3"/>
      <c r="H36" s="3"/>
      <c r="I36" s="3"/>
      <c r="J36" s="3"/>
      <c r="K36" s="114" t="s">
        <v>4634</v>
      </c>
      <c r="L36" s="3"/>
      <c r="M36" s="114" t="s">
        <v>4635</v>
      </c>
      <c r="N36" s="3"/>
      <c r="O36" s="114" t="s">
        <v>4636</v>
      </c>
      <c r="P36" s="3"/>
      <c r="Q36" s="3"/>
      <c r="R36" s="3"/>
      <c r="S36" s="3"/>
      <c r="T36" s="115"/>
      <c r="U36" s="115"/>
      <c r="V36" s="115"/>
      <c r="W36" s="115"/>
      <c r="X36" s="115"/>
      <c r="Y36" s="115"/>
      <c r="Z36" s="3"/>
      <c r="AA36" s="3"/>
      <c r="AB36" s="3"/>
      <c r="AC36" s="3"/>
      <c r="AD36" s="3"/>
      <c r="AE36" s="3"/>
      <c r="AF36" s="3"/>
      <c r="AG36" s="3"/>
      <c r="AH36" s="3"/>
    </row>
    <row r="37" ht="4.5" customHeight="1">
      <c r="A37" s="3"/>
      <c r="B37" s="3"/>
      <c r="C37" s="3"/>
      <c r="D37" s="3"/>
      <c r="E37" s="3"/>
      <c r="F37" s="3"/>
      <c r="G37" s="3"/>
      <c r="H37" s="3"/>
      <c r="I37" s="3"/>
      <c r="J37" s="3"/>
      <c r="K37" s="3"/>
      <c r="L37" s="3"/>
      <c r="M37" s="3"/>
      <c r="N37" s="3"/>
      <c r="O37" s="3"/>
      <c r="P37" s="3"/>
      <c r="Q37" s="3"/>
      <c r="R37" s="3"/>
      <c r="S37" s="3"/>
      <c r="T37" s="115"/>
      <c r="U37" s="115"/>
      <c r="V37" s="115"/>
      <c r="W37" s="115"/>
      <c r="X37" s="115"/>
      <c r="Y37" s="115"/>
      <c r="Z37" s="3"/>
      <c r="AA37" s="3"/>
      <c r="AB37" s="3"/>
      <c r="AC37" s="3"/>
      <c r="AD37" s="3"/>
      <c r="AE37" s="3"/>
      <c r="AF37" s="3"/>
      <c r="AG37" s="3"/>
      <c r="AH37" s="3"/>
    </row>
    <row r="38" ht="15.75" customHeight="1">
      <c r="A38" s="3"/>
      <c r="B38" s="3"/>
      <c r="C38" s="3"/>
      <c r="D38" s="3"/>
      <c r="E38" s="116"/>
      <c r="F38" s="117" t="s">
        <v>4637</v>
      </c>
      <c r="G38" s="117"/>
      <c r="H38" s="117"/>
      <c r="I38" s="117"/>
      <c r="J38" s="116"/>
      <c r="K38" s="116"/>
      <c r="L38" s="116"/>
      <c r="M38" s="116"/>
      <c r="N38" s="116"/>
      <c r="O38" s="116"/>
      <c r="P38" s="116"/>
      <c r="Q38" s="3"/>
      <c r="R38" s="3"/>
      <c r="S38" s="3"/>
      <c r="T38" s="115"/>
      <c r="U38" s="115" t="s">
        <v>4637</v>
      </c>
      <c r="V38" s="118" t="str">
        <f>IF($K$44&lt;&gt;"",$K$44*IF(ISNUMBER($X$68),$X$68,1),"")</f>
        <v/>
      </c>
      <c r="W38" s="118" t="str">
        <f>IF($M$44&lt;&gt;"",$M$44*IF(ISNUMBER($X$68),$X$68,1)*IF(ISNUMBER($X$70),(1+$X$70),1),"")</f>
        <v/>
      </c>
      <c r="X38" s="118" t="str">
        <f>IF($O$44&lt;&gt;"",$O$44*IF(ISNUMBER($X$68),$X$68,1)*IF(ISNUMBER($X$72),(1+$X$72),IF(ISNUMBER($X$70),(1+$X$70),1)),"")</f>
        <v/>
      </c>
      <c r="Y38" s="115"/>
      <c r="Z38" s="3"/>
      <c r="AA38" s="3"/>
      <c r="AB38" s="3"/>
      <c r="AC38" s="3"/>
      <c r="AD38" s="3"/>
      <c r="AE38" s="3"/>
      <c r="AF38" s="3"/>
      <c r="AG38" s="3"/>
      <c r="AH38" s="3"/>
    </row>
    <row r="39" ht="4.5" customHeight="1">
      <c r="A39" s="3"/>
      <c r="B39" s="3"/>
      <c r="C39" s="3"/>
      <c r="D39" s="3"/>
      <c r="E39" s="3"/>
      <c r="F39" s="3"/>
      <c r="G39" s="3"/>
      <c r="H39" s="3"/>
      <c r="I39" s="3"/>
      <c r="J39" s="3"/>
      <c r="K39" s="3"/>
      <c r="L39" s="3"/>
      <c r="M39" s="3"/>
      <c r="N39" s="3"/>
      <c r="O39" s="3"/>
      <c r="P39" s="3"/>
      <c r="Q39" s="3"/>
      <c r="R39" s="3"/>
      <c r="S39" s="3"/>
      <c r="T39" s="115"/>
      <c r="U39" s="115"/>
      <c r="V39" s="115"/>
      <c r="W39" s="115"/>
      <c r="X39" s="115"/>
      <c r="Y39" s="115"/>
      <c r="Z39" s="3"/>
      <c r="AA39" s="3"/>
      <c r="AB39" s="3"/>
      <c r="AC39" s="3"/>
      <c r="AD39" s="3"/>
      <c r="AE39" s="3"/>
      <c r="AF39" s="3"/>
      <c r="AG39" s="3"/>
      <c r="AH39" s="3"/>
    </row>
    <row r="40" ht="15.75" customHeight="1">
      <c r="A40" s="3"/>
      <c r="B40" s="3"/>
      <c r="C40" s="3"/>
      <c r="D40" s="3"/>
      <c r="E40" s="3"/>
      <c r="F40" s="3"/>
      <c r="G40" s="3"/>
      <c r="H40" s="3"/>
      <c r="I40" s="119" t="s">
        <v>4638</v>
      </c>
      <c r="J40" s="3"/>
      <c r="K40" s="120"/>
      <c r="L40" s="3"/>
      <c r="M40" s="120"/>
      <c r="N40" s="3"/>
      <c r="O40" s="121" t="str">
        <f>IF($M$40&lt;&gt;"",$M$40,"-")</f>
        <v>-</v>
      </c>
      <c r="P40" s="3"/>
      <c r="Q40" s="3"/>
      <c r="R40" s="3"/>
      <c r="S40" s="3"/>
      <c r="T40" s="115"/>
      <c r="U40" s="115" t="s">
        <v>4639</v>
      </c>
      <c r="V40" s="118" t="str">
        <f>IF(AND(ISNUMBER($K$46),ISNUMBER($K$64),ISNUMBER($K$72),ISNUMBER($K$93)),($K$46+$K$64+$K$93+$K$72-$K$74)*IF(ISNUMBER($X$68),$X$68,1),"")</f>
        <v/>
      </c>
      <c r="W40" s="118" t="str">
        <f>IF(AND(ISNUMBER($M$46),ISNUMBER($M$64),ISNUMBER($M$72),ISNUMBER($M$93)),($M$46+$M$64+$M$93+$M$72-$M$74)*IF(ISNUMBER($X$68),$X$68,1)*IF(ISNUMBER($X$70),(1+$X$70),1),"")</f>
        <v/>
      </c>
      <c r="X40" s="118" t="str">
        <f>IF(AND(ISNUMBER($O$46),ISNUMBER($O$64),ISNUMBER($O$72),ISNUMBER($O$93)),($O$46+$O$64+$O$93+$O$72-$O$74)*IF(ISNUMBER($X$68),$X$68,1)*IF(ISNUMBER($X$72),(1+$X$72),IF(ISNUMBER($X$70),(1+$X$70),1)),"")</f>
        <v/>
      </c>
      <c r="Y40" s="115"/>
      <c r="Z40" s="3"/>
      <c r="AA40" s="3"/>
      <c r="AB40" s="3"/>
      <c r="AC40" s="3"/>
      <c r="AD40" s="3"/>
      <c r="AE40" s="3"/>
      <c r="AF40" s="3"/>
      <c r="AG40" s="3"/>
      <c r="AH40" s="3"/>
    </row>
    <row r="41" ht="4.5" customHeight="1">
      <c r="A41" s="3"/>
      <c r="B41" s="3"/>
      <c r="C41" s="3"/>
      <c r="D41" s="3"/>
      <c r="E41" s="3"/>
      <c r="F41" s="3"/>
      <c r="G41" s="3"/>
      <c r="H41" s="3"/>
      <c r="I41" s="3"/>
      <c r="J41" s="3"/>
      <c r="K41" s="3"/>
      <c r="L41" s="3"/>
      <c r="M41" s="3"/>
      <c r="N41" s="3"/>
      <c r="O41" s="3"/>
      <c r="P41" s="3"/>
      <c r="Q41" s="3"/>
      <c r="R41" s="3"/>
      <c r="S41" s="3"/>
      <c r="T41" s="115"/>
      <c r="U41" s="115"/>
      <c r="V41" s="115"/>
      <c r="W41" s="115"/>
      <c r="X41" s="115"/>
      <c r="Y41" s="115"/>
      <c r="Z41" s="3"/>
      <c r="AA41" s="3"/>
      <c r="AB41" s="3"/>
      <c r="AC41" s="3"/>
      <c r="AD41" s="3"/>
      <c r="AE41" s="3"/>
      <c r="AF41" s="3"/>
      <c r="AG41" s="3"/>
      <c r="AH41" s="3"/>
    </row>
    <row r="42" ht="15.75" customHeight="1">
      <c r="A42" s="3"/>
      <c r="B42" s="3"/>
      <c r="C42" s="3"/>
      <c r="D42" s="3"/>
      <c r="E42" s="3"/>
      <c r="F42" s="3"/>
      <c r="G42" s="3"/>
      <c r="H42" s="3"/>
      <c r="I42" s="119" t="s">
        <v>4640</v>
      </c>
      <c r="J42" s="3"/>
      <c r="K42" s="120"/>
      <c r="L42" s="3"/>
      <c r="M42" s="121" t="str">
        <f>IF(ISNUMBER($K$42),0,"")</f>
        <v/>
      </c>
      <c r="N42" s="3"/>
      <c r="O42" s="121" t="str">
        <f>IF(ISNUMBER($K$42),0,"")</f>
        <v/>
      </c>
      <c r="P42" s="3"/>
      <c r="Q42" s="3"/>
      <c r="R42" s="3"/>
      <c r="S42" s="3"/>
      <c r="T42" s="115"/>
      <c r="U42" s="115" t="s">
        <v>4641</v>
      </c>
      <c r="V42" s="118" t="str">
        <f>IF(ISNUMBER($K$91),$K$91*IF(ISNUMBER($X$68),$X$68,1),"")</f>
        <v/>
      </c>
      <c r="W42" s="118" t="str">
        <f>IF(ISNUMBER($M$91),$M$91*IF(ISNUMBER($X$68),$X$68,1)*IF(ISNUMBER($X$70),(1+$X$70),1),"")</f>
        <v/>
      </c>
      <c r="X42" s="118" t="str">
        <f>IF(ISNUMBER($O$91),$O$91*IF(ISNUMBER($X$68),$X$68,1)*IF(ISNUMBER($X$72),(1+$X$72),IF(ISNUMBER($X$70),(1+$X$70),1)),"")</f>
        <v/>
      </c>
      <c r="Y42" s="115"/>
      <c r="Z42" s="3"/>
      <c r="AA42" s="3"/>
      <c r="AB42" s="3"/>
      <c r="AC42" s="3"/>
      <c r="AD42" s="3"/>
      <c r="AE42" s="3"/>
      <c r="AF42" s="3"/>
      <c r="AG42" s="3"/>
      <c r="AH42" s="3"/>
    </row>
    <row r="43" ht="4.5" customHeight="1">
      <c r="A43" s="3"/>
      <c r="B43" s="3"/>
      <c r="C43" s="3"/>
      <c r="D43" s="3"/>
      <c r="E43" s="3"/>
      <c r="F43" s="3"/>
      <c r="G43" s="3"/>
      <c r="H43" s="3"/>
      <c r="I43" s="3"/>
      <c r="J43" s="3"/>
      <c r="K43" s="3"/>
      <c r="L43" s="3"/>
      <c r="M43" s="3"/>
      <c r="N43" s="3"/>
      <c r="O43" s="3"/>
      <c r="P43" s="3"/>
      <c r="Q43" s="3"/>
      <c r="R43" s="3"/>
      <c r="S43" s="3"/>
      <c r="T43" s="115"/>
      <c r="U43" s="115"/>
      <c r="V43" s="115"/>
      <c r="W43" s="115"/>
      <c r="X43" s="115"/>
      <c r="Y43" s="115"/>
      <c r="Z43" s="3"/>
      <c r="AA43" s="3"/>
      <c r="AB43" s="3"/>
      <c r="AC43" s="3"/>
      <c r="AD43" s="3"/>
      <c r="AE43" s="3"/>
      <c r="AF43" s="3"/>
      <c r="AG43" s="3"/>
      <c r="AH43" s="3"/>
    </row>
    <row r="44" ht="15.75" customHeight="1">
      <c r="A44" s="3"/>
      <c r="B44" s="3"/>
      <c r="C44" s="3"/>
      <c r="D44" s="3"/>
      <c r="E44" s="3"/>
      <c r="F44" s="3"/>
      <c r="G44" s="3"/>
      <c r="H44" s="3"/>
      <c r="I44" s="119" t="s">
        <v>4642</v>
      </c>
      <c r="J44" s="3"/>
      <c r="K44" s="121" t="str">
        <f>IF(AND($K$40&lt;&gt;"",$K$42&lt;&gt;""),$K$40+$K$42,"")</f>
        <v/>
      </c>
      <c r="L44" s="3"/>
      <c r="M44" s="121" t="str">
        <f>IF($K$44&lt;&gt;"",$M$40,"")</f>
        <v/>
      </c>
      <c r="N44" s="3"/>
      <c r="O44" s="121" t="str">
        <f>IF($K$44&lt;&gt;"",$M$40,"")</f>
        <v/>
      </c>
      <c r="P44" s="3"/>
      <c r="Q44" s="3"/>
      <c r="R44" s="3"/>
      <c r="S44" s="3"/>
      <c r="T44" s="115"/>
      <c r="U44" s="115" t="s">
        <v>4643</v>
      </c>
      <c r="V44" s="118" t="str">
        <f>IF(ISNUMBER($K$98),$K$98*IF(ISNUMBER($X$68),$X$68,1),"")</f>
        <v/>
      </c>
      <c r="W44" s="118" t="str">
        <f>IF(ISNUMBER($M$98),$M$98*IF(ISNUMBER($X$68),$X$68,1)*IF(ISNUMBER($X$70),(1+$X$70),1),"")</f>
        <v/>
      </c>
      <c r="X44" s="118" t="str">
        <f>IF(ISNUMBER($O$98),$O$98*IF(ISNUMBER($X$68),$X$68,1)*IF(ISNUMBER($X$72),(1+$X$72),IF(ISNUMBER($X$70),(1+$X$70),1)),"")</f>
        <v/>
      </c>
      <c r="Y44" s="115"/>
      <c r="Z44" s="3"/>
      <c r="AA44" s="3"/>
      <c r="AB44" s="3"/>
      <c r="AC44" s="3"/>
      <c r="AD44" s="3"/>
      <c r="AE44" s="3"/>
      <c r="AF44" s="3"/>
      <c r="AG44" s="3"/>
      <c r="AH44" s="3"/>
    </row>
    <row r="45" ht="4.5" customHeight="1">
      <c r="A45" s="3"/>
      <c r="B45" s="3"/>
      <c r="C45" s="3"/>
      <c r="D45" s="3"/>
      <c r="E45" s="3"/>
      <c r="F45" s="3"/>
      <c r="G45" s="3"/>
      <c r="H45" s="3"/>
      <c r="I45" s="3"/>
      <c r="J45" s="3"/>
      <c r="K45" s="3"/>
      <c r="L45" s="3"/>
      <c r="M45" s="3"/>
      <c r="N45" s="3"/>
      <c r="O45" s="3"/>
      <c r="P45" s="3"/>
      <c r="Q45" s="3"/>
      <c r="R45" s="3"/>
      <c r="S45" s="3"/>
      <c r="T45" s="115"/>
      <c r="U45" s="115"/>
      <c r="V45" s="115"/>
      <c r="W45" s="115"/>
      <c r="X45" s="115"/>
      <c r="Y45" s="115"/>
      <c r="Z45" s="3"/>
      <c r="AA45" s="3"/>
      <c r="AB45" s="3"/>
      <c r="AC45" s="3"/>
      <c r="AD45" s="3"/>
      <c r="AE45" s="3"/>
      <c r="AF45" s="3"/>
      <c r="AG45" s="3"/>
      <c r="AH45" s="3"/>
    </row>
    <row r="46" ht="15.75" customHeight="1">
      <c r="A46" s="3"/>
      <c r="B46" s="3"/>
      <c r="C46" s="3"/>
      <c r="D46" s="3"/>
      <c r="E46" s="3"/>
      <c r="F46" s="122" t="s">
        <v>4644</v>
      </c>
      <c r="G46" s="17"/>
      <c r="H46" s="123"/>
      <c r="I46" s="123"/>
      <c r="J46" s="124"/>
      <c r="K46" s="125" t="str">
        <f>IFERROR(IF(AND($K$40&lt;&gt;"",$G$23&lt;&gt;""),$K$44*$G$15,""),"-")</f>
        <v/>
      </c>
      <c r="L46" s="125"/>
      <c r="M46" s="125" t="str">
        <f>IFERROR(IF(AND($M$40&lt;&gt;"",$G$23&lt;&gt;""),$M$44*$G$15,""),"-")</f>
        <v/>
      </c>
      <c r="N46" s="124"/>
      <c r="O46" s="125" t="str">
        <f>IFERROR(IF(AND($K$40&lt;&gt;"",$G$23&lt;&gt;""),$K$44*(VLOOKUP($G$23,GRID!$A:$R,14,0)),""),"-")</f>
        <v/>
      </c>
      <c r="P46" s="124"/>
      <c r="Q46" s="3"/>
      <c r="R46" s="3"/>
      <c r="S46" s="3"/>
      <c r="T46" s="115"/>
      <c r="U46" s="115"/>
      <c r="V46" s="115"/>
      <c r="W46" s="115"/>
      <c r="X46" s="115"/>
      <c r="Y46" s="115"/>
      <c r="Z46" s="3"/>
      <c r="AA46" s="3"/>
      <c r="AB46" s="3"/>
      <c r="AC46" s="3"/>
      <c r="AD46" s="3"/>
      <c r="AE46" s="3"/>
      <c r="AF46" s="3"/>
      <c r="AG46" s="3"/>
      <c r="AH46" s="3"/>
    </row>
    <row r="47" ht="4.5" customHeight="1">
      <c r="A47" s="3"/>
      <c r="B47" s="3"/>
      <c r="C47" s="3"/>
      <c r="D47" s="3"/>
      <c r="E47" s="3"/>
      <c r="F47" s="3"/>
      <c r="G47" s="3"/>
      <c r="H47" s="3"/>
      <c r="I47" s="3"/>
      <c r="J47" s="3"/>
      <c r="K47" s="3"/>
      <c r="L47" s="3"/>
      <c r="M47" s="3"/>
      <c r="N47" s="3"/>
      <c r="O47" s="3"/>
      <c r="P47" s="3"/>
      <c r="Q47" s="3"/>
      <c r="R47" s="3"/>
      <c r="S47" s="3"/>
      <c r="T47" s="115"/>
      <c r="U47" s="115"/>
      <c r="V47" s="115"/>
      <c r="W47" s="115"/>
      <c r="X47" s="115"/>
      <c r="Y47" s="115"/>
      <c r="Z47" s="3"/>
      <c r="AA47" s="3"/>
      <c r="AB47" s="3"/>
      <c r="AC47" s="3"/>
      <c r="AD47" s="3"/>
      <c r="AE47" s="3"/>
      <c r="AF47" s="3"/>
      <c r="AG47" s="3"/>
      <c r="AH47" s="3"/>
    </row>
    <row r="48" ht="15.75" customHeight="1">
      <c r="A48" s="3"/>
      <c r="B48" s="3"/>
      <c r="C48" s="3"/>
      <c r="D48" s="3"/>
      <c r="E48" s="28"/>
      <c r="F48" s="126" t="s">
        <v>4645</v>
      </c>
      <c r="G48" s="126"/>
      <c r="H48" s="126"/>
      <c r="I48" s="28"/>
      <c r="J48" s="28"/>
      <c r="K48" s="28"/>
      <c r="L48" s="28"/>
      <c r="M48" s="28"/>
      <c r="N48" s="28"/>
      <c r="O48" s="28"/>
      <c r="P48" s="28"/>
      <c r="Q48" s="3"/>
      <c r="R48" s="3"/>
      <c r="S48" s="3"/>
      <c r="T48" s="115"/>
      <c r="U48" s="115"/>
      <c r="V48" s="115"/>
      <c r="W48" s="115"/>
      <c r="X48" s="115"/>
      <c r="Y48" s="115"/>
      <c r="Z48" s="3"/>
      <c r="AA48" s="3"/>
      <c r="AB48" s="3"/>
      <c r="AC48" s="3"/>
      <c r="AD48" s="3"/>
      <c r="AE48" s="3"/>
      <c r="AF48" s="3"/>
      <c r="AG48" s="3"/>
      <c r="AH48" s="3"/>
    </row>
    <row r="49" ht="4.5" customHeight="1">
      <c r="A49" s="3"/>
      <c r="B49" s="3"/>
      <c r="C49" s="3"/>
      <c r="D49" s="3"/>
      <c r="E49" s="3"/>
      <c r="F49" s="3"/>
      <c r="G49" s="3"/>
      <c r="H49" s="3"/>
      <c r="I49" s="3"/>
      <c r="J49" s="3"/>
      <c r="K49" s="3"/>
      <c r="L49" s="3"/>
      <c r="M49" s="3"/>
      <c r="N49" s="3"/>
      <c r="O49" s="3"/>
      <c r="P49" s="3"/>
      <c r="Q49" s="3"/>
      <c r="R49" s="3"/>
      <c r="S49" s="3"/>
      <c r="T49" s="115"/>
      <c r="U49" s="115"/>
      <c r="V49" s="115"/>
      <c r="W49" s="115"/>
      <c r="X49" s="115"/>
      <c r="Y49" s="115"/>
      <c r="Z49" s="3"/>
      <c r="AA49" s="3"/>
      <c r="AB49" s="3"/>
      <c r="AC49" s="3"/>
      <c r="AD49" s="3"/>
      <c r="AE49" s="3"/>
      <c r="AF49" s="3"/>
      <c r="AG49" s="3"/>
      <c r="AH49" s="3"/>
    </row>
    <row r="50" ht="15.75" customHeight="1">
      <c r="A50" s="3"/>
      <c r="B50" s="3"/>
      <c r="C50" s="3"/>
      <c r="D50" s="3"/>
      <c r="E50" s="3"/>
      <c r="F50" s="3"/>
      <c r="G50" s="127"/>
      <c r="H50" s="127"/>
      <c r="I50" s="128" t="s">
        <v>4646</v>
      </c>
      <c r="J50" s="127"/>
      <c r="K50" s="129" t="str">
        <f>IF(SUM($K$52:$K$58)&gt;0,SUM($K$52:$K$58),"")</f>
        <v/>
      </c>
      <c r="L50" s="127"/>
      <c r="M50" s="129" t="str">
        <f>IF(SUM($K$52:$K$58)&gt;0,0,"")</f>
        <v/>
      </c>
      <c r="N50" s="127"/>
      <c r="O50" s="129" t="str">
        <f>IF(SUM($K$52:$K$58)&gt;0,0,"")</f>
        <v/>
      </c>
      <c r="P50" s="3"/>
      <c r="Q50" s="3"/>
      <c r="R50" s="3"/>
      <c r="S50" s="3"/>
      <c r="T50" s="115"/>
      <c r="U50" s="115"/>
      <c r="V50" s="115"/>
      <c r="W50" s="115"/>
      <c r="X50" s="115"/>
      <c r="Y50" s="115"/>
      <c r="Z50" s="3"/>
      <c r="AA50" s="3"/>
      <c r="AB50" s="3"/>
      <c r="AC50" s="3"/>
      <c r="AD50" s="3"/>
      <c r="AE50" s="3"/>
      <c r="AF50" s="3"/>
      <c r="AG50" s="3"/>
      <c r="AH50" s="3"/>
    </row>
    <row r="51" ht="4.5" customHeight="1" outlineLevel="1">
      <c r="A51" s="3"/>
      <c r="B51" s="3"/>
      <c r="C51" s="3"/>
      <c r="D51" s="3"/>
      <c r="E51" s="3"/>
      <c r="F51" s="3"/>
      <c r="G51" s="3"/>
      <c r="H51" s="3"/>
      <c r="I51" s="3"/>
      <c r="J51" s="3"/>
      <c r="K51" s="3"/>
      <c r="L51" s="3"/>
      <c r="M51" s="3"/>
      <c r="N51" s="3"/>
      <c r="O51" s="3"/>
      <c r="P51" s="3"/>
      <c r="Q51" s="3"/>
      <c r="R51" s="3"/>
      <c r="S51" s="3"/>
      <c r="T51" s="115"/>
      <c r="U51" s="115"/>
      <c r="V51" s="115"/>
      <c r="W51" s="115"/>
      <c r="X51" s="115"/>
      <c r="Y51" s="115"/>
      <c r="Z51" s="3"/>
      <c r="AA51" s="3"/>
      <c r="AB51" s="3"/>
      <c r="AC51" s="3"/>
      <c r="AD51" s="3"/>
      <c r="AE51" s="3"/>
      <c r="AF51" s="3"/>
      <c r="AG51" s="3"/>
      <c r="AH51" s="3"/>
    </row>
    <row r="52" ht="15.75" customHeight="1" outlineLevel="1">
      <c r="A52" s="3"/>
      <c r="B52" s="3"/>
      <c r="C52" s="3"/>
      <c r="D52" s="3"/>
      <c r="E52" s="3"/>
      <c r="F52" s="3"/>
      <c r="G52" s="3"/>
      <c r="H52" s="3"/>
      <c r="I52" s="130" t="s">
        <v>4647</v>
      </c>
      <c r="J52" s="3"/>
      <c r="K52" s="120"/>
      <c r="L52" s="3"/>
      <c r="M52" s="121">
        <v>0.0</v>
      </c>
      <c r="N52" s="3"/>
      <c r="O52" s="121">
        <v>0.0</v>
      </c>
      <c r="P52" s="3"/>
      <c r="Q52" s="3"/>
      <c r="R52" s="3"/>
      <c r="S52" s="3"/>
      <c r="T52" s="115"/>
      <c r="U52" s="115"/>
      <c r="V52" s="115"/>
      <c r="W52" s="115"/>
      <c r="X52" s="115"/>
      <c r="Y52" s="115"/>
      <c r="Z52" s="3"/>
      <c r="AA52" s="3"/>
      <c r="AB52" s="3"/>
      <c r="AC52" s="3"/>
      <c r="AD52" s="3"/>
      <c r="AE52" s="3"/>
      <c r="AF52" s="3"/>
      <c r="AG52" s="3"/>
      <c r="AH52" s="3"/>
    </row>
    <row r="53" ht="4.5" customHeight="1" outlineLevel="1">
      <c r="A53" s="3"/>
      <c r="B53" s="3"/>
      <c r="C53" s="3"/>
      <c r="D53" s="3"/>
      <c r="E53" s="3"/>
      <c r="F53" s="3"/>
      <c r="G53" s="3"/>
      <c r="H53" s="3"/>
      <c r="I53" s="3"/>
      <c r="J53" s="3"/>
      <c r="K53" s="3"/>
      <c r="L53" s="3"/>
      <c r="M53" s="3"/>
      <c r="N53" s="3"/>
      <c r="O53" s="3"/>
      <c r="P53" s="3"/>
      <c r="Q53" s="3"/>
      <c r="R53" s="3"/>
      <c r="S53" s="3"/>
      <c r="T53" s="115"/>
      <c r="U53" s="115"/>
      <c r="V53" s="115"/>
      <c r="W53" s="115"/>
      <c r="X53" s="115"/>
      <c r="Y53" s="115"/>
      <c r="Z53" s="3"/>
      <c r="AA53" s="3"/>
      <c r="AB53" s="3"/>
      <c r="AC53" s="3"/>
      <c r="AD53" s="3"/>
      <c r="AE53" s="3"/>
      <c r="AF53" s="3"/>
      <c r="AG53" s="3"/>
      <c r="AH53" s="3"/>
    </row>
    <row r="54" ht="15.75" customHeight="1" outlineLevel="1">
      <c r="A54" s="3"/>
      <c r="B54" s="3"/>
      <c r="C54" s="3"/>
      <c r="D54" s="3"/>
      <c r="E54" s="3"/>
      <c r="F54" s="3"/>
      <c r="G54" s="3"/>
      <c r="H54" s="3"/>
      <c r="I54" s="130" t="s">
        <v>4648</v>
      </c>
      <c r="J54" s="3"/>
      <c r="K54" s="120"/>
      <c r="L54" s="3"/>
      <c r="M54" s="121">
        <v>0.0</v>
      </c>
      <c r="N54" s="3"/>
      <c r="O54" s="121">
        <v>0.0</v>
      </c>
      <c r="P54" s="3"/>
      <c r="Q54" s="3"/>
      <c r="R54" s="3"/>
      <c r="S54" s="3"/>
      <c r="T54" s="115"/>
      <c r="U54" s="115"/>
      <c r="V54" s="115"/>
      <c r="W54" s="115"/>
      <c r="X54" s="115"/>
      <c r="Y54" s="115"/>
      <c r="Z54" s="3"/>
      <c r="AA54" s="3"/>
      <c r="AB54" s="3"/>
      <c r="AC54" s="3"/>
      <c r="AD54" s="3"/>
      <c r="AE54" s="3"/>
      <c r="AF54" s="3"/>
      <c r="AG54" s="3"/>
      <c r="AH54" s="3"/>
    </row>
    <row r="55" ht="4.5" customHeight="1" outlineLevel="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ht="15.75" customHeight="1" outlineLevel="1">
      <c r="A56" s="3"/>
      <c r="B56" s="3"/>
      <c r="C56" s="3"/>
      <c r="D56" s="3"/>
      <c r="E56" s="3"/>
      <c r="F56" s="3"/>
      <c r="G56" s="3"/>
      <c r="H56" s="3"/>
      <c r="I56" s="130" t="s">
        <v>4649</v>
      </c>
      <c r="J56" s="3"/>
      <c r="K56" s="120"/>
      <c r="L56" s="3"/>
      <c r="M56" s="121">
        <v>0.0</v>
      </c>
      <c r="N56" s="3"/>
      <c r="O56" s="121">
        <v>0.0</v>
      </c>
      <c r="P56" s="3"/>
      <c r="Q56" s="3"/>
      <c r="R56" s="3"/>
      <c r="S56" s="3"/>
      <c r="T56" s="3"/>
      <c r="U56" s="3"/>
      <c r="V56" s="3"/>
      <c r="W56" s="3"/>
      <c r="X56" s="3"/>
      <c r="Y56" s="3"/>
      <c r="Z56" s="3"/>
      <c r="AA56" s="3"/>
      <c r="AB56" s="3"/>
      <c r="AC56" s="3"/>
      <c r="AD56" s="3"/>
      <c r="AE56" s="3"/>
      <c r="AF56" s="3"/>
      <c r="AG56" s="3"/>
      <c r="AH56" s="3"/>
    </row>
    <row r="57" ht="4.5" customHeight="1" outlineLevel="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ht="15.75" customHeight="1" outlineLevel="1">
      <c r="A58" s="3"/>
      <c r="B58" s="3"/>
      <c r="C58" s="3"/>
      <c r="D58" s="3"/>
      <c r="E58" s="3"/>
      <c r="F58" s="3"/>
      <c r="G58" s="3"/>
      <c r="H58" s="3"/>
      <c r="I58" s="130" t="s">
        <v>4650</v>
      </c>
      <c r="J58" s="3"/>
      <c r="K58" s="120"/>
      <c r="L58" s="3"/>
      <c r="M58" s="121">
        <v>0.0</v>
      </c>
      <c r="N58" s="3"/>
      <c r="O58" s="121">
        <v>0.0</v>
      </c>
      <c r="P58" s="3"/>
      <c r="Q58" s="3"/>
      <c r="R58" s="3"/>
      <c r="S58" s="3"/>
      <c r="T58" s="3"/>
      <c r="U58" s="3"/>
      <c r="V58" s="3"/>
      <c r="W58" s="3"/>
      <c r="X58" s="3"/>
      <c r="Y58" s="3"/>
      <c r="Z58" s="3"/>
      <c r="AA58" s="3"/>
      <c r="AB58" s="3"/>
      <c r="AC58" s="3"/>
      <c r="AD58" s="3"/>
      <c r="AE58" s="3"/>
      <c r="AF58" s="3"/>
      <c r="AG58" s="3"/>
      <c r="AH58" s="3"/>
    </row>
    <row r="59" ht="4.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ht="15.75" customHeight="1">
      <c r="A60" s="3"/>
      <c r="B60" s="3"/>
      <c r="C60" s="3"/>
      <c r="D60" s="3"/>
      <c r="E60" s="3"/>
      <c r="F60" s="3"/>
      <c r="G60" s="127"/>
      <c r="H60" s="127"/>
      <c r="I60" s="128" t="s">
        <v>4651</v>
      </c>
      <c r="J60" s="127"/>
      <c r="K60" s="121">
        <v>0.0</v>
      </c>
      <c r="L60" s="127"/>
      <c r="M60" s="121" t="str">
        <f>IF(AND($K$40&lt;&gt;"",$M$40&lt;&gt;""),IFERROR((VLOOKUP($G$13,'FBE Fees'!$D:$O,8,0))/$K$21,"-"),"-")</f>
        <v>-</v>
      </c>
      <c r="N60" s="127"/>
      <c r="O60" s="121" t="str">
        <f>IF(AND($K$40&lt;&gt;"",$M$40&lt;&gt;""),IFERROR((VLOOKUP($G$13,'FBE Fees'!$D:$O,12,0))/$K$21,"-"),"-")</f>
        <v>-</v>
      </c>
      <c r="P60" s="3"/>
      <c r="Q60" s="3"/>
      <c r="R60" s="3"/>
      <c r="S60" s="3"/>
      <c r="T60" s="3"/>
      <c r="U60" s="3"/>
      <c r="V60" s="3"/>
      <c r="W60" s="3"/>
      <c r="X60" s="3"/>
      <c r="Y60" s="3"/>
      <c r="Z60" s="3"/>
      <c r="AA60" s="3"/>
      <c r="AB60" s="3"/>
      <c r="AC60" s="3"/>
      <c r="AD60" s="3"/>
      <c r="AE60" s="3"/>
      <c r="AF60" s="3"/>
      <c r="AG60" s="3"/>
      <c r="AH60" s="3"/>
    </row>
    <row r="61" ht="4.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ht="15.75" customHeight="1">
      <c r="A62" s="3"/>
      <c r="B62" s="3"/>
      <c r="C62" s="3"/>
      <c r="D62" s="3"/>
      <c r="E62" s="3"/>
      <c r="F62" s="3"/>
      <c r="G62" s="127"/>
      <c r="H62" s="127"/>
      <c r="I62" s="128" t="s">
        <v>4652</v>
      </c>
      <c r="J62" s="127"/>
      <c r="K62" s="121">
        <v>0.0</v>
      </c>
      <c r="L62" s="127"/>
      <c r="M62" s="120"/>
      <c r="N62" s="127"/>
      <c r="O62" s="120"/>
      <c r="P62" s="3"/>
      <c r="Q62" s="3"/>
      <c r="R62" s="3"/>
      <c r="S62" s="3"/>
      <c r="T62" s="3"/>
      <c r="U62" s="3"/>
      <c r="V62" s="3"/>
      <c r="W62" s="3"/>
      <c r="X62" s="3"/>
      <c r="Y62" s="3"/>
      <c r="Z62" s="3"/>
      <c r="AA62" s="3"/>
      <c r="AB62" s="3"/>
      <c r="AC62" s="3"/>
      <c r="AD62" s="3"/>
      <c r="AE62" s="3"/>
      <c r="AF62" s="3"/>
      <c r="AG62" s="3"/>
      <c r="AH62" s="3"/>
    </row>
    <row r="63" ht="4.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ht="15.75" customHeight="1">
      <c r="A64" s="3"/>
      <c r="B64" s="3"/>
      <c r="C64" s="3"/>
      <c r="D64" s="3"/>
      <c r="E64" s="3"/>
      <c r="F64" s="3"/>
      <c r="G64" s="3"/>
      <c r="H64" s="3"/>
      <c r="I64" s="131" t="s">
        <v>4653</v>
      </c>
      <c r="J64" s="127"/>
      <c r="K64" s="121">
        <f>IFERROR(SUM($K$50,$K$60,$K$62),"-")</f>
        <v>0</v>
      </c>
      <c r="L64" s="127"/>
      <c r="M64" s="121">
        <f>IFERROR(SUM($M$50,$M$60,$M$62),"-")</f>
        <v>0</v>
      </c>
      <c r="N64" s="127"/>
      <c r="O64" s="121">
        <f>IFERROR(SUM($O$50,$O$60,$O$62),"-")</f>
        <v>0</v>
      </c>
      <c r="P64" s="3"/>
      <c r="Q64" s="3"/>
      <c r="R64" s="3"/>
      <c r="S64" s="3"/>
      <c r="T64" s="3"/>
      <c r="U64" s="3"/>
      <c r="V64" s="3"/>
      <c r="W64" s="3"/>
      <c r="X64" s="3"/>
      <c r="Y64" s="3"/>
      <c r="Z64" s="3"/>
      <c r="AA64" s="3"/>
      <c r="AB64" s="3"/>
      <c r="AC64" s="3"/>
      <c r="AD64" s="3"/>
      <c r="AE64" s="3"/>
      <c r="AF64" s="3"/>
      <c r="AG64" s="3"/>
      <c r="AH64" s="3"/>
    </row>
    <row r="65" ht="4.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ht="15.75" customHeight="1">
      <c r="A66" s="3"/>
      <c r="B66" s="3"/>
      <c r="C66" s="3"/>
      <c r="D66" s="3"/>
      <c r="E66" s="92"/>
      <c r="F66" s="132" t="s">
        <v>4654</v>
      </c>
      <c r="G66" s="92"/>
      <c r="H66" s="92"/>
      <c r="I66" s="92"/>
      <c r="J66" s="92"/>
      <c r="K66" s="92"/>
      <c r="L66" s="92"/>
      <c r="M66" s="92"/>
      <c r="N66" s="92"/>
      <c r="O66" s="92"/>
      <c r="P66" s="92"/>
      <c r="Q66" s="3"/>
      <c r="R66" s="3"/>
      <c r="S66" s="3"/>
      <c r="T66" s="3"/>
      <c r="U66" s="3"/>
      <c r="V66" s="3"/>
      <c r="W66" s="3"/>
      <c r="X66" s="3"/>
      <c r="Y66" s="3"/>
      <c r="Z66" s="3"/>
      <c r="AA66" s="3"/>
      <c r="AB66" s="3"/>
      <c r="AC66" s="3"/>
      <c r="AD66" s="3"/>
      <c r="AE66" s="3"/>
      <c r="AF66" s="3"/>
      <c r="AG66" s="3"/>
      <c r="AH66" s="3"/>
    </row>
    <row r="67" ht="4.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ht="15.75" customHeight="1">
      <c r="A68" s="3"/>
      <c r="B68" s="3"/>
      <c r="C68" s="3"/>
      <c r="D68" s="3"/>
      <c r="E68" s="3"/>
      <c r="F68" s="3"/>
      <c r="G68" s="127"/>
      <c r="H68" s="127"/>
      <c r="I68" s="128" t="s">
        <v>4655</v>
      </c>
      <c r="J68" s="127"/>
      <c r="K68" s="120"/>
      <c r="L68" s="127"/>
      <c r="M68" s="121" t="str">
        <f>IF($M$40&lt;&gt;"",(VLOOKUP($G$19,Storage!$E:$H,2,0))*$G$14*30,"-")</f>
        <v>-</v>
      </c>
      <c r="N68" s="127"/>
      <c r="O68" s="121" t="str">
        <f>IF($M$40&lt;&gt;"",(VLOOKUP($G$19,Storage!$E:$H,3,0))*$G$14*30,"-")</f>
        <v>-</v>
      </c>
      <c r="P68" s="3"/>
      <c r="Q68" s="3"/>
      <c r="R68" s="3"/>
      <c r="S68" s="3"/>
      <c r="T68" s="3"/>
      <c r="U68" s="133" t="s">
        <v>4656</v>
      </c>
      <c r="X68" s="134"/>
      <c r="Y68" s="3"/>
      <c r="Z68" s="3"/>
      <c r="AA68" s="3"/>
      <c r="AB68" s="3"/>
      <c r="AC68" s="3"/>
      <c r="AD68" s="3"/>
      <c r="AE68" s="3"/>
      <c r="AF68" s="3"/>
      <c r="AG68" s="3"/>
      <c r="AH68" s="3"/>
    </row>
    <row r="69" ht="4.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ht="15.75" customHeight="1">
      <c r="A70" s="3"/>
      <c r="B70" s="3"/>
      <c r="C70" s="3"/>
      <c r="D70" s="3"/>
      <c r="E70" s="3"/>
      <c r="F70" s="3"/>
      <c r="G70" s="127"/>
      <c r="H70" s="127"/>
      <c r="I70" s="128" t="s">
        <v>4657</v>
      </c>
      <c r="J70" s="127"/>
      <c r="K70" s="135"/>
      <c r="L70" s="127"/>
      <c r="M70" s="135"/>
      <c r="N70" s="127"/>
      <c r="O70" s="135"/>
      <c r="P70" s="3"/>
      <c r="Q70" s="3"/>
      <c r="R70" s="3"/>
      <c r="S70" s="3"/>
      <c r="T70" s="3"/>
      <c r="U70" s="133" t="s">
        <v>4658</v>
      </c>
      <c r="X70" s="136"/>
      <c r="Y70" s="3"/>
      <c r="Z70" s="3"/>
      <c r="AA70" s="3"/>
      <c r="AB70" s="3"/>
      <c r="AC70" s="3"/>
      <c r="AD70" s="3"/>
      <c r="AE70" s="3"/>
      <c r="AF70" s="3"/>
      <c r="AG70" s="3"/>
      <c r="AH70" s="3"/>
    </row>
    <row r="71" ht="4.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ht="15.75" customHeight="1">
      <c r="A72" s="3"/>
      <c r="B72" s="3"/>
      <c r="C72" s="3"/>
      <c r="D72" s="3"/>
      <c r="E72" s="3"/>
      <c r="F72" s="3"/>
      <c r="G72" s="3"/>
      <c r="H72" s="3"/>
      <c r="I72" s="131" t="s">
        <v>4659</v>
      </c>
      <c r="J72" s="127"/>
      <c r="K72" s="121" t="str">
        <f>IF(ISNUMBER($K$68),$K$68*IF($K$70&gt;0,$K$70,1),"-")</f>
        <v>-</v>
      </c>
      <c r="L72" s="127"/>
      <c r="M72" s="121" t="str">
        <f>IF(ISNUMBER($M$68),$M$68*IF($M$70&gt;0,$M$70,1),"-")</f>
        <v>-</v>
      </c>
      <c r="N72" s="127"/>
      <c r="O72" s="121" t="str">
        <f>IF(ISNUMBER($O$68),$O$68*IF($O$70&gt;0,$O$70,1),"-")</f>
        <v>-</v>
      </c>
      <c r="P72" s="3"/>
      <c r="Q72" s="3"/>
      <c r="R72" s="3"/>
      <c r="S72" s="3"/>
      <c r="T72" s="3"/>
      <c r="U72" s="133" t="s">
        <v>4660</v>
      </c>
      <c r="X72" s="136"/>
      <c r="Y72" s="3"/>
      <c r="Z72" s="3"/>
      <c r="AA72" s="3"/>
      <c r="AB72" s="3"/>
      <c r="AC72" s="3"/>
      <c r="AD72" s="3"/>
      <c r="AE72" s="3"/>
      <c r="AF72" s="3"/>
      <c r="AG72" s="3"/>
      <c r="AH72" s="3"/>
    </row>
    <row r="73" ht="4.5" customHeight="1">
      <c r="A73" s="3"/>
      <c r="B73" s="3"/>
      <c r="C73" s="3"/>
      <c r="D73" s="3"/>
      <c r="E73" s="3"/>
      <c r="F73" s="3"/>
      <c r="G73" s="133"/>
      <c r="H73" s="133"/>
      <c r="I73" s="133"/>
      <c r="J73" s="133"/>
      <c r="K73" s="133"/>
      <c r="L73" s="133"/>
      <c r="M73" s="133"/>
      <c r="N73" s="133"/>
      <c r="O73" s="133"/>
      <c r="P73" s="133"/>
      <c r="Q73" s="133"/>
      <c r="R73" s="133"/>
      <c r="S73" s="133"/>
      <c r="T73" s="133"/>
      <c r="U73" s="133"/>
      <c r="V73" s="133"/>
      <c r="W73" s="133"/>
      <c r="X73" s="133"/>
      <c r="Y73" s="133"/>
      <c r="Z73" s="3"/>
      <c r="AA73" s="3"/>
      <c r="AB73" s="3"/>
      <c r="AC73" s="3"/>
      <c r="AD73" s="3"/>
      <c r="AE73" s="3"/>
      <c r="AF73" s="3"/>
      <c r="AG73" s="3"/>
      <c r="AH73" s="3"/>
    </row>
    <row r="74" ht="15.75" customHeight="1" collapsed="1">
      <c r="A74" s="3"/>
      <c r="B74" s="3"/>
      <c r="C74" s="3"/>
      <c r="D74" s="3"/>
      <c r="E74" s="92"/>
      <c r="F74" s="132" t="s">
        <v>4661</v>
      </c>
      <c r="G74" s="92"/>
      <c r="H74" s="92"/>
      <c r="I74" s="92"/>
      <c r="J74" s="92"/>
      <c r="K74" s="137">
        <f>K76-K84</f>
        <v>0</v>
      </c>
      <c r="L74" s="92"/>
      <c r="M74" s="137">
        <f>M76-M84</f>
        <v>0</v>
      </c>
      <c r="N74" s="92"/>
      <c r="O74" s="137">
        <f>O76-O84</f>
        <v>0</v>
      </c>
      <c r="P74" s="92"/>
      <c r="Q74" s="133"/>
      <c r="R74" s="133"/>
      <c r="S74" s="133"/>
      <c r="T74" s="133"/>
      <c r="U74" s="133"/>
      <c r="V74" s="133"/>
      <c r="W74" s="133"/>
      <c r="X74" s="133"/>
      <c r="Y74" s="133"/>
      <c r="Z74" s="3"/>
      <c r="AA74" s="3"/>
      <c r="AB74" s="3"/>
      <c r="AC74" s="3"/>
      <c r="AD74" s="3"/>
      <c r="AE74" s="3"/>
      <c r="AF74" s="3"/>
      <c r="AG74" s="3"/>
      <c r="AH74" s="3"/>
    </row>
    <row r="75" ht="4.5" hidden="1" customHeight="1" outlineLevel="1">
      <c r="A75" s="3"/>
      <c r="B75" s="3"/>
      <c r="C75" s="3"/>
      <c r="D75" s="3"/>
      <c r="E75" s="3"/>
      <c r="F75" s="3"/>
      <c r="G75" s="133"/>
      <c r="H75" s="133"/>
      <c r="I75" s="133"/>
      <c r="J75" s="133"/>
      <c r="K75" s="133"/>
      <c r="L75" s="133"/>
      <c r="M75" s="133"/>
      <c r="N75" s="133"/>
      <c r="O75" s="133"/>
      <c r="P75" s="133"/>
      <c r="Q75" s="133"/>
      <c r="R75" s="133"/>
      <c r="S75" s="133"/>
      <c r="T75" s="133"/>
      <c r="U75" s="133"/>
      <c r="V75" s="133"/>
      <c r="W75" s="133"/>
      <c r="X75" s="133"/>
      <c r="Y75" s="133"/>
      <c r="Z75" s="3"/>
      <c r="AA75" s="3"/>
      <c r="AB75" s="3"/>
      <c r="AC75" s="3"/>
      <c r="AD75" s="3"/>
      <c r="AE75" s="3"/>
      <c r="AF75" s="3"/>
      <c r="AG75" s="3"/>
      <c r="AH75" s="3"/>
    </row>
    <row r="76" ht="15.75" hidden="1" customHeight="1" outlineLevel="1">
      <c r="A76" s="3"/>
      <c r="B76" s="3"/>
      <c r="C76" s="3"/>
      <c r="D76" s="3"/>
      <c r="E76" s="3"/>
      <c r="F76" s="3"/>
      <c r="G76" s="95"/>
      <c r="H76" s="95"/>
      <c r="I76" s="14" t="s">
        <v>4662</v>
      </c>
      <c r="J76" s="95"/>
      <c r="K76" s="138">
        <f>IF(SUM($K$78:$K$80)&gt;0,SUM($K$78:$K$80),0)</f>
        <v>0</v>
      </c>
      <c r="L76" s="138"/>
      <c r="M76" s="138">
        <f>IF(SUM($M$78:$M$80)&gt;0,SUM($M$78:$M$80),0)</f>
        <v>0</v>
      </c>
      <c r="N76" s="138"/>
      <c r="O76" s="138">
        <f>IF(SUM($O$78:$O$80)&gt;0,SUM($O$78:$O$80),0)</f>
        <v>0</v>
      </c>
      <c r="P76" s="133"/>
      <c r="Q76" s="133"/>
      <c r="R76" s="133"/>
      <c r="S76" s="133"/>
      <c r="T76" s="133"/>
      <c r="U76" s="133"/>
      <c r="V76" s="133"/>
      <c r="W76" s="133"/>
      <c r="X76" s="133"/>
      <c r="Y76" s="133"/>
      <c r="Z76" s="3"/>
      <c r="AA76" s="3"/>
      <c r="AB76" s="3"/>
      <c r="AC76" s="3"/>
      <c r="AD76" s="3"/>
      <c r="AE76" s="3"/>
      <c r="AF76" s="3"/>
      <c r="AG76" s="3"/>
      <c r="AH76" s="3"/>
    </row>
    <row r="77" ht="4.5" hidden="1" customHeight="1" outlineLevel="1">
      <c r="A77" s="3"/>
      <c r="B77" s="3"/>
      <c r="C77" s="3"/>
      <c r="D77" s="3"/>
      <c r="E77" s="3"/>
      <c r="F77" s="3"/>
      <c r="G77" s="133"/>
      <c r="H77" s="133"/>
      <c r="I77" s="133"/>
      <c r="J77" s="133"/>
      <c r="K77" s="133"/>
      <c r="L77" s="133"/>
      <c r="M77" s="133"/>
      <c r="N77" s="133"/>
      <c r="O77" s="133"/>
      <c r="P77" s="133"/>
      <c r="Q77" s="133"/>
      <c r="R77" s="133"/>
      <c r="S77" s="133"/>
      <c r="T77" s="133"/>
      <c r="U77" s="133"/>
      <c r="V77" s="133"/>
      <c r="W77" s="133"/>
      <c r="X77" s="133"/>
      <c r="Y77" s="133"/>
      <c r="Z77" s="3"/>
      <c r="AA77" s="3"/>
      <c r="AB77" s="3"/>
      <c r="AC77" s="3"/>
      <c r="AD77" s="3"/>
      <c r="AE77" s="3"/>
      <c r="AF77" s="3"/>
      <c r="AG77" s="3"/>
      <c r="AH77" s="3"/>
    </row>
    <row r="78" ht="15.75" hidden="1" customHeight="1" outlineLevel="1">
      <c r="A78" s="3"/>
      <c r="B78" s="3"/>
      <c r="C78" s="3"/>
      <c r="D78" s="3"/>
      <c r="E78" s="3"/>
      <c r="F78" s="3"/>
      <c r="G78" s="139" t="s">
        <v>4663</v>
      </c>
      <c r="H78" s="16"/>
      <c r="I78" s="17"/>
      <c r="J78" s="140"/>
      <c r="K78" s="120"/>
      <c r="L78" s="140"/>
      <c r="M78" s="120"/>
      <c r="N78" s="140"/>
      <c r="O78" s="120"/>
      <c r="P78" s="133"/>
      <c r="Q78" s="133"/>
      <c r="R78" s="133"/>
      <c r="S78" s="133"/>
      <c r="T78" s="133"/>
      <c r="U78" s="133"/>
      <c r="V78" s="133"/>
      <c r="W78" s="133"/>
      <c r="X78" s="133"/>
      <c r="Y78" s="133"/>
      <c r="Z78" s="3"/>
      <c r="AA78" s="3"/>
      <c r="AB78" s="3"/>
      <c r="AC78" s="3"/>
      <c r="AD78" s="3"/>
      <c r="AE78" s="3"/>
      <c r="AF78" s="3"/>
      <c r="AG78" s="3"/>
      <c r="AH78" s="3"/>
    </row>
    <row r="79" ht="4.5" hidden="1" customHeight="1" outlineLevel="1">
      <c r="A79" s="3"/>
      <c r="B79" s="3"/>
      <c r="C79" s="3"/>
      <c r="D79" s="3"/>
      <c r="E79" s="3"/>
      <c r="F79" s="3"/>
      <c r="G79" s="133"/>
      <c r="H79" s="133"/>
      <c r="I79" s="133"/>
      <c r="J79" s="133"/>
      <c r="K79" s="133"/>
      <c r="L79" s="133"/>
      <c r="M79" s="133"/>
      <c r="N79" s="133"/>
      <c r="O79" s="133"/>
      <c r="P79" s="133"/>
      <c r="Q79" s="133"/>
      <c r="R79" s="133"/>
      <c r="S79" s="133"/>
      <c r="T79" s="133"/>
      <c r="U79" s="133"/>
      <c r="V79" s="133"/>
      <c r="W79" s="133"/>
      <c r="X79" s="133"/>
      <c r="Y79" s="133"/>
      <c r="Z79" s="3"/>
      <c r="AA79" s="3"/>
      <c r="AB79" s="3"/>
      <c r="AC79" s="3"/>
      <c r="AD79" s="3"/>
      <c r="AE79" s="3"/>
      <c r="AF79" s="3"/>
      <c r="AG79" s="3"/>
      <c r="AH79" s="3"/>
    </row>
    <row r="80" ht="15.75" hidden="1" customHeight="1" outlineLevel="1">
      <c r="A80" s="3"/>
      <c r="B80" s="3"/>
      <c r="C80" s="3"/>
      <c r="D80" s="3"/>
      <c r="E80" s="3"/>
      <c r="F80" s="3"/>
      <c r="G80" s="139" t="s">
        <v>4663</v>
      </c>
      <c r="H80" s="16"/>
      <c r="I80" s="17"/>
      <c r="J80" s="140"/>
      <c r="K80" s="120"/>
      <c r="L80" s="140"/>
      <c r="M80" s="120"/>
      <c r="N80" s="140"/>
      <c r="O80" s="120"/>
      <c r="P80" s="133"/>
      <c r="Q80" s="133"/>
      <c r="R80" s="133"/>
      <c r="S80" s="133"/>
      <c r="T80" s="133"/>
      <c r="U80" s="133"/>
      <c r="V80" s="133"/>
      <c r="W80" s="133"/>
      <c r="X80" s="133"/>
      <c r="Y80" s="133"/>
      <c r="Z80" s="3"/>
      <c r="AA80" s="3"/>
      <c r="AB80" s="3"/>
      <c r="AC80" s="3"/>
      <c r="AD80" s="3"/>
      <c r="AE80" s="3"/>
      <c r="AF80" s="3"/>
      <c r="AG80" s="3"/>
      <c r="AH80" s="3"/>
    </row>
    <row r="81" ht="4.5" hidden="1" customHeight="1" outlineLevel="1">
      <c r="A81" s="3"/>
      <c r="B81" s="3"/>
      <c r="C81" s="3"/>
      <c r="D81" s="3"/>
      <c r="E81" s="3"/>
      <c r="F81" s="3"/>
      <c r="G81" s="133"/>
      <c r="H81" s="133"/>
      <c r="I81" s="133"/>
      <c r="J81" s="133"/>
      <c r="K81" s="133"/>
      <c r="L81" s="133"/>
      <c r="M81" s="133"/>
      <c r="N81" s="133"/>
      <c r="O81" s="133"/>
      <c r="P81" s="133"/>
      <c r="Q81" s="133"/>
      <c r="R81" s="133"/>
      <c r="S81" s="133"/>
      <c r="T81" s="133"/>
      <c r="U81" s="133"/>
      <c r="V81" s="133"/>
      <c r="W81" s="133"/>
      <c r="X81" s="133"/>
      <c r="Y81" s="133"/>
      <c r="Z81" s="3"/>
      <c r="AA81" s="3"/>
      <c r="AB81" s="3"/>
      <c r="AC81" s="3"/>
      <c r="AD81" s="3"/>
      <c r="AE81" s="3"/>
      <c r="AF81" s="3"/>
      <c r="AG81" s="3"/>
      <c r="AH81" s="3"/>
    </row>
    <row r="82" ht="4.5" hidden="1" customHeight="1" outlineLevel="1">
      <c r="A82" s="3"/>
      <c r="B82" s="3"/>
      <c r="C82" s="3"/>
      <c r="D82" s="3"/>
      <c r="E82" s="3"/>
      <c r="F82" s="141"/>
      <c r="G82" s="142"/>
      <c r="H82" s="142"/>
      <c r="I82" s="142"/>
      <c r="J82" s="142"/>
      <c r="K82" s="142"/>
      <c r="L82" s="142"/>
      <c r="M82" s="142"/>
      <c r="N82" s="142"/>
      <c r="O82" s="142"/>
      <c r="P82" s="142"/>
      <c r="Q82" s="133"/>
      <c r="R82" s="133"/>
      <c r="S82" s="133"/>
      <c r="T82" s="133"/>
      <c r="U82" s="133"/>
      <c r="V82" s="133"/>
      <c r="W82" s="133"/>
      <c r="X82" s="133"/>
      <c r="Y82" s="133"/>
      <c r="Z82" s="3"/>
      <c r="AA82" s="3"/>
      <c r="AB82" s="3"/>
      <c r="AC82" s="3"/>
      <c r="AD82" s="3"/>
      <c r="AE82" s="3"/>
      <c r="AF82" s="3"/>
      <c r="AG82" s="3"/>
      <c r="AH82" s="3"/>
    </row>
    <row r="83" ht="4.5" hidden="1" customHeight="1" outlineLevel="1">
      <c r="A83" s="3"/>
      <c r="B83" s="3"/>
      <c r="C83" s="3"/>
      <c r="D83" s="3"/>
      <c r="E83" s="3"/>
      <c r="F83" s="3"/>
      <c r="G83" s="133"/>
      <c r="H83" s="133"/>
      <c r="I83" s="133"/>
      <c r="J83" s="133"/>
      <c r="K83" s="133"/>
      <c r="L83" s="133"/>
      <c r="M83" s="133"/>
      <c r="N83" s="133"/>
      <c r="O83" s="133"/>
      <c r="P83" s="133"/>
      <c r="Q83" s="133"/>
      <c r="R83" s="133"/>
      <c r="S83" s="133"/>
      <c r="T83" s="133"/>
      <c r="U83" s="133"/>
      <c r="V83" s="133"/>
      <c r="W83" s="133"/>
      <c r="X83" s="133"/>
      <c r="Y83" s="133"/>
      <c r="Z83" s="3"/>
      <c r="AA83" s="3"/>
      <c r="AB83" s="3"/>
      <c r="AC83" s="3"/>
      <c r="AD83" s="3"/>
      <c r="AE83" s="3"/>
      <c r="AF83" s="3"/>
      <c r="AG83" s="3"/>
      <c r="AH83" s="3"/>
    </row>
    <row r="84" ht="15.75" hidden="1" customHeight="1" outlineLevel="1">
      <c r="A84" s="3"/>
      <c r="B84" s="3"/>
      <c r="C84" s="3"/>
      <c r="D84" s="3"/>
      <c r="E84" s="3"/>
      <c r="F84" s="3"/>
      <c r="G84" s="112"/>
      <c r="H84" s="112"/>
      <c r="I84" s="111" t="s">
        <v>4664</v>
      </c>
      <c r="J84" s="112"/>
      <c r="K84" s="143">
        <f>IF(SUM($K$86:$K$88)&gt;0,SUM($K$86:$K$88),0)</f>
        <v>0</v>
      </c>
      <c r="L84" s="143"/>
      <c r="M84" s="143">
        <f>IF(SUM($M$86:$M$88)&gt;0,SUM($M$86:$M$88),0)</f>
        <v>0</v>
      </c>
      <c r="N84" s="143"/>
      <c r="O84" s="143">
        <f>IF(SUM($O$86:$O$88)&gt;0,SUM($O$86:$O$88),0)</f>
        <v>0</v>
      </c>
      <c r="P84" s="133"/>
      <c r="Q84" s="133"/>
      <c r="R84" s="133"/>
      <c r="S84" s="133"/>
      <c r="T84" s="133"/>
      <c r="U84" s="133"/>
      <c r="V84" s="133"/>
      <c r="W84" s="133"/>
      <c r="X84" s="133"/>
      <c r="Y84" s="133"/>
      <c r="Z84" s="3"/>
      <c r="AA84" s="3"/>
      <c r="AB84" s="3"/>
      <c r="AC84" s="3"/>
      <c r="AD84" s="3"/>
      <c r="AE84" s="3"/>
      <c r="AF84" s="3"/>
      <c r="AG84" s="3"/>
      <c r="AH84" s="3"/>
    </row>
    <row r="85" ht="4.5" hidden="1" customHeight="1" outlineLevel="1">
      <c r="A85" s="3"/>
      <c r="B85" s="3"/>
      <c r="C85" s="3"/>
      <c r="D85" s="3"/>
      <c r="E85" s="3"/>
      <c r="F85" s="3"/>
      <c r="G85" s="133"/>
      <c r="H85" s="133"/>
      <c r="I85" s="133"/>
      <c r="J85" s="133"/>
      <c r="K85" s="133"/>
      <c r="L85" s="133"/>
      <c r="M85" s="133"/>
      <c r="N85" s="133"/>
      <c r="O85" s="133"/>
      <c r="P85" s="133"/>
      <c r="Q85" s="133"/>
      <c r="R85" s="133"/>
      <c r="S85" s="133"/>
      <c r="T85" s="133"/>
      <c r="U85" s="133"/>
      <c r="V85" s="133"/>
      <c r="W85" s="133"/>
      <c r="X85" s="133"/>
      <c r="Y85" s="133"/>
      <c r="Z85" s="3"/>
      <c r="AA85" s="3"/>
      <c r="AB85" s="3"/>
      <c r="AC85" s="3"/>
      <c r="AD85" s="3"/>
      <c r="AE85" s="3"/>
      <c r="AF85" s="3"/>
      <c r="AG85" s="3"/>
      <c r="AH85" s="3"/>
    </row>
    <row r="86" ht="15.75" hidden="1" customHeight="1" outlineLevel="1">
      <c r="A86" s="3"/>
      <c r="B86" s="3"/>
      <c r="C86" s="3"/>
      <c r="D86" s="3"/>
      <c r="E86" s="3"/>
      <c r="F86" s="3"/>
      <c r="G86" s="144" t="s">
        <v>4665</v>
      </c>
      <c r="H86" s="16"/>
      <c r="I86" s="17"/>
      <c r="J86" s="145"/>
      <c r="K86" s="120"/>
      <c r="L86" s="145"/>
      <c r="M86" s="120"/>
      <c r="N86" s="145"/>
      <c r="O86" s="120"/>
      <c r="P86" s="133"/>
      <c r="Q86" s="133"/>
      <c r="R86" s="133"/>
      <c r="S86" s="133"/>
      <c r="T86" s="133"/>
      <c r="U86" s="133"/>
      <c r="V86" s="133"/>
      <c r="W86" s="133"/>
      <c r="X86" s="133"/>
      <c r="Y86" s="133"/>
      <c r="Z86" s="3"/>
      <c r="AA86" s="3"/>
      <c r="AB86" s="3"/>
      <c r="AC86" s="3"/>
      <c r="AD86" s="3"/>
      <c r="AE86" s="3"/>
      <c r="AF86" s="3"/>
      <c r="AG86" s="3"/>
      <c r="AH86" s="3"/>
    </row>
    <row r="87" ht="4.5" hidden="1" customHeight="1" outlineLevel="1">
      <c r="A87" s="3"/>
      <c r="B87" s="3"/>
      <c r="C87" s="3"/>
      <c r="D87" s="3"/>
      <c r="E87" s="3"/>
      <c r="F87" s="3"/>
      <c r="G87" s="133"/>
      <c r="H87" s="133"/>
      <c r="I87" s="133"/>
      <c r="J87" s="133"/>
      <c r="K87" s="133"/>
      <c r="L87" s="133"/>
      <c r="M87" s="133"/>
      <c r="N87" s="133"/>
      <c r="O87" s="133"/>
      <c r="P87" s="133"/>
      <c r="Q87" s="133"/>
      <c r="R87" s="133"/>
      <c r="S87" s="133"/>
      <c r="T87" s="133"/>
      <c r="U87" s="133"/>
      <c r="V87" s="133"/>
      <c r="W87" s="133"/>
      <c r="X87" s="133"/>
      <c r="Y87" s="133"/>
      <c r="Z87" s="3"/>
      <c r="AA87" s="3"/>
      <c r="AB87" s="3"/>
      <c r="AC87" s="3"/>
      <c r="AD87" s="3"/>
      <c r="AE87" s="3"/>
      <c r="AF87" s="3"/>
      <c r="AG87" s="3"/>
      <c r="AH87" s="3"/>
    </row>
    <row r="88" ht="15.75" hidden="1" customHeight="1" outlineLevel="1">
      <c r="A88" s="3"/>
      <c r="B88" s="3"/>
      <c r="C88" s="3"/>
      <c r="D88" s="3"/>
      <c r="E88" s="3"/>
      <c r="F88" s="3"/>
      <c r="G88" s="144" t="s">
        <v>4665</v>
      </c>
      <c r="H88" s="16"/>
      <c r="I88" s="17"/>
      <c r="J88" s="145"/>
      <c r="K88" s="120"/>
      <c r="L88" s="145"/>
      <c r="M88" s="120"/>
      <c r="N88" s="145"/>
      <c r="O88" s="120"/>
      <c r="P88" s="133"/>
      <c r="Q88" s="133"/>
      <c r="R88" s="133"/>
      <c r="S88" s="133"/>
      <c r="T88" s="133"/>
      <c r="U88" s="133"/>
      <c r="V88" s="133"/>
      <c r="W88" s="133"/>
      <c r="X88" s="133"/>
      <c r="Y88" s="133"/>
      <c r="Z88" s="3"/>
      <c r="AA88" s="3"/>
      <c r="AB88" s="3"/>
      <c r="AC88" s="3"/>
      <c r="AD88" s="3"/>
      <c r="AE88" s="3"/>
      <c r="AF88" s="3"/>
      <c r="AG88" s="3"/>
      <c r="AH88" s="3"/>
    </row>
    <row r="89" ht="9.75" customHeight="1">
      <c r="A89" s="3"/>
      <c r="B89" s="3"/>
      <c r="C89" s="3"/>
      <c r="D89" s="3"/>
      <c r="E89" s="146"/>
      <c r="F89" s="146"/>
      <c r="G89" s="146"/>
      <c r="H89" s="146"/>
      <c r="I89" s="146"/>
      <c r="J89" s="146"/>
      <c r="K89" s="146"/>
      <c r="L89" s="146"/>
      <c r="M89" s="146"/>
      <c r="N89" s="146"/>
      <c r="O89" s="146"/>
      <c r="P89" s="146"/>
      <c r="Q89" s="3"/>
      <c r="R89" s="3"/>
      <c r="S89" s="3"/>
      <c r="T89" s="3"/>
      <c r="U89" s="3"/>
      <c r="V89" s="3"/>
      <c r="W89" s="3"/>
      <c r="X89" s="3"/>
      <c r="Y89" s="3"/>
      <c r="Z89" s="3"/>
      <c r="AA89" s="3"/>
      <c r="AB89" s="3"/>
      <c r="AC89" s="3"/>
      <c r="AD89" s="3"/>
      <c r="AE89" s="3"/>
      <c r="AF89" s="3"/>
      <c r="AG89" s="3"/>
      <c r="AH89" s="3"/>
    </row>
    <row r="90" ht="9.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ht="15.75" customHeight="1">
      <c r="A91" s="3"/>
      <c r="B91" s="3"/>
      <c r="C91" s="3"/>
      <c r="D91" s="3"/>
      <c r="E91" s="147"/>
      <c r="F91" s="148" t="s">
        <v>4641</v>
      </c>
      <c r="G91" s="149"/>
      <c r="H91" s="147"/>
      <c r="I91" s="147"/>
      <c r="J91" s="147"/>
      <c r="K91" s="150" t="str">
        <f>IFERROR($K$44-$K$46-$K$64-$K$72+$K$74,"-")</f>
        <v>-</v>
      </c>
      <c r="L91" s="147"/>
      <c r="M91" s="150" t="str">
        <f>IFERROR($M$44-$M$46-$M$64-$M$72+$M$74,"-")</f>
        <v>-</v>
      </c>
      <c r="N91" s="147"/>
      <c r="O91" s="150" t="str">
        <f>IFERROR($O$44-$O$46-$O$64-$O$72+$O$74,"-")</f>
        <v>-</v>
      </c>
      <c r="P91" s="147"/>
      <c r="Q91" s="3"/>
      <c r="R91" s="3"/>
      <c r="S91" s="3"/>
      <c r="T91" s="3"/>
      <c r="U91" s="3"/>
      <c r="V91" s="3"/>
      <c r="W91" s="3"/>
      <c r="X91" s="3"/>
      <c r="Y91" s="3"/>
      <c r="Z91" s="3"/>
      <c r="AA91" s="3"/>
      <c r="AB91" s="3"/>
      <c r="AC91" s="3"/>
      <c r="AD91" s="3"/>
      <c r="AE91" s="3"/>
      <c r="AF91" s="3"/>
      <c r="AG91" s="3"/>
      <c r="AH91" s="3"/>
    </row>
    <row r="92" ht="4.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ht="15.75" customHeight="1">
      <c r="A93" s="3"/>
      <c r="B93" s="3"/>
      <c r="C93" s="3"/>
      <c r="D93" s="3"/>
      <c r="E93" s="147"/>
      <c r="F93" s="148" t="s">
        <v>4666</v>
      </c>
      <c r="G93" s="149"/>
      <c r="H93" s="147"/>
      <c r="I93" s="147"/>
      <c r="J93" s="147"/>
      <c r="K93" s="120"/>
      <c r="L93" s="147"/>
      <c r="M93" s="120"/>
      <c r="N93" s="147"/>
      <c r="O93" s="120"/>
      <c r="P93" s="147"/>
      <c r="Q93" s="3"/>
      <c r="R93" s="3"/>
      <c r="S93" s="3"/>
      <c r="T93" s="3"/>
      <c r="U93" s="3"/>
      <c r="V93" s="3"/>
      <c r="W93" s="3"/>
      <c r="X93" s="3"/>
      <c r="Y93" s="3"/>
      <c r="Z93" s="3"/>
      <c r="AA93" s="3"/>
      <c r="AB93" s="3"/>
      <c r="AC93" s="3"/>
      <c r="AD93" s="3"/>
      <c r="AE93" s="3"/>
      <c r="AF93" s="3"/>
      <c r="AG93" s="3"/>
      <c r="AH93" s="3"/>
    </row>
    <row r="94" ht="9.75" customHeight="1">
      <c r="A94" s="3"/>
      <c r="B94" s="3"/>
      <c r="C94" s="3"/>
      <c r="D94" s="3"/>
      <c r="E94" s="146"/>
      <c r="F94" s="146"/>
      <c r="G94" s="146"/>
      <c r="H94" s="146"/>
      <c r="I94" s="146"/>
      <c r="J94" s="146"/>
      <c r="K94" s="146"/>
      <c r="L94" s="146"/>
      <c r="M94" s="146"/>
      <c r="N94" s="146"/>
      <c r="O94" s="146"/>
      <c r="P94" s="146"/>
      <c r="Q94" s="3"/>
      <c r="R94" s="3"/>
      <c r="S94" s="3"/>
      <c r="T94" s="3"/>
      <c r="U94" s="3"/>
      <c r="V94" s="3"/>
      <c r="W94" s="3"/>
      <c r="X94" s="3"/>
      <c r="Y94" s="3"/>
      <c r="Z94" s="3"/>
      <c r="AA94" s="3"/>
      <c r="AB94" s="3"/>
      <c r="AC94" s="3"/>
      <c r="AD94" s="3"/>
      <c r="AE94" s="3"/>
      <c r="AF94" s="3"/>
      <c r="AG94" s="3"/>
      <c r="AH94" s="3"/>
    </row>
    <row r="95" ht="9.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ht="15.75" customHeight="1">
      <c r="A96" s="3"/>
      <c r="B96" s="3"/>
      <c r="C96" s="3"/>
      <c r="D96" s="3"/>
      <c r="E96" s="151"/>
      <c r="F96" s="152" t="s">
        <v>4667</v>
      </c>
      <c r="G96" s="152"/>
      <c r="H96" s="152"/>
      <c r="I96" s="152"/>
      <c r="J96" s="151"/>
      <c r="K96" s="151"/>
      <c r="L96" s="151"/>
      <c r="M96" s="151"/>
      <c r="N96" s="151"/>
      <c r="O96" s="151"/>
      <c r="P96" s="151"/>
      <c r="Q96" s="3"/>
      <c r="R96" s="3"/>
      <c r="S96" s="3"/>
      <c r="T96" s="3"/>
      <c r="U96" s="3"/>
      <c r="V96" s="3"/>
      <c r="W96" s="3"/>
      <c r="X96" s="3"/>
      <c r="Y96" s="3"/>
      <c r="Z96" s="3"/>
      <c r="AA96" s="3"/>
      <c r="AB96" s="3"/>
      <c r="AC96" s="3"/>
      <c r="AD96" s="3"/>
      <c r="AE96" s="3"/>
      <c r="AF96" s="3"/>
      <c r="AG96" s="3"/>
      <c r="AH96" s="3"/>
    </row>
    <row r="97" ht="4.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ht="15.75" customHeight="1">
      <c r="A98" s="3"/>
      <c r="B98" s="3"/>
      <c r="C98" s="3"/>
      <c r="D98" s="3"/>
      <c r="E98" s="3"/>
      <c r="F98" s="3"/>
      <c r="G98" s="3"/>
      <c r="H98" s="3"/>
      <c r="I98" s="131" t="s">
        <v>4643</v>
      </c>
      <c r="J98" s="127"/>
      <c r="K98" s="153" t="str">
        <f>IFERROR($K$91-$K$93,"-")</f>
        <v>-</v>
      </c>
      <c r="L98" s="127"/>
      <c r="M98" s="153" t="str">
        <f>IFERROR($M$91-$M$93,"-")</f>
        <v>-</v>
      </c>
      <c r="N98" s="127"/>
      <c r="O98" s="153" t="str">
        <f>IFERROR($O$91-$O$93,"-")</f>
        <v>-</v>
      </c>
      <c r="P98" s="127"/>
      <c r="Q98" s="3"/>
      <c r="R98" s="3"/>
      <c r="S98" s="3"/>
      <c r="T98" s="3"/>
      <c r="U98" s="3"/>
      <c r="V98" s="3"/>
      <c r="W98" s="3"/>
      <c r="X98" s="3"/>
      <c r="Y98" s="3"/>
      <c r="Z98" s="3"/>
      <c r="AA98" s="3"/>
      <c r="AB98" s="3"/>
      <c r="AC98" s="3"/>
      <c r="AD98" s="3"/>
      <c r="AE98" s="3"/>
      <c r="AF98" s="3"/>
      <c r="AG98" s="3"/>
      <c r="AH98" s="3"/>
    </row>
    <row r="99" ht="4.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ht="15.75" customHeight="1">
      <c r="A100" s="3"/>
      <c r="B100" s="3"/>
      <c r="C100" s="3"/>
      <c r="D100" s="3"/>
      <c r="E100" s="3"/>
      <c r="F100" s="3"/>
      <c r="G100" s="3"/>
      <c r="H100" s="3"/>
      <c r="I100" s="131" t="s">
        <v>4668</v>
      </c>
      <c r="J100" s="127"/>
      <c r="K100" s="154" t="str">
        <f>IFERROR($K$98/$K$44,"-")</f>
        <v>-</v>
      </c>
      <c r="L100" s="127"/>
      <c r="M100" s="154" t="str">
        <f>IFERROR($M$98/$M$44,"-")</f>
        <v>-</v>
      </c>
      <c r="N100" s="127"/>
      <c r="O100" s="154" t="str">
        <f>IFERROR($O$98/$O$44,"-")</f>
        <v>-</v>
      </c>
      <c r="P100" s="127"/>
      <c r="Q100" s="3"/>
      <c r="R100" s="3"/>
      <c r="S100" s="3"/>
      <c r="T100" s="3"/>
      <c r="U100" s="3"/>
      <c r="V100" s="3"/>
      <c r="W100" s="3"/>
      <c r="X100" s="3"/>
      <c r="Y100" s="3"/>
      <c r="Z100" s="3"/>
      <c r="AA100" s="3"/>
      <c r="AB100" s="3"/>
      <c r="AC100" s="3"/>
      <c r="AD100" s="3"/>
      <c r="AE100" s="3"/>
      <c r="AF100" s="3"/>
      <c r="AG100" s="3"/>
      <c r="AH100" s="3"/>
    </row>
    <row r="101" ht="9.75" customHeight="1">
      <c r="A101" s="3"/>
      <c r="B101" s="3"/>
      <c r="C101" s="3"/>
      <c r="D101" s="3"/>
      <c r="E101" s="146"/>
      <c r="F101" s="146"/>
      <c r="G101" s="146"/>
      <c r="H101" s="146"/>
      <c r="I101" s="146"/>
      <c r="J101" s="146"/>
      <c r="K101" s="146"/>
      <c r="L101" s="146"/>
      <c r="M101" s="146"/>
      <c r="N101" s="146"/>
      <c r="O101" s="146"/>
      <c r="P101" s="146"/>
      <c r="Q101" s="3"/>
      <c r="R101" s="3"/>
      <c r="S101" s="3"/>
      <c r="T101" s="3"/>
      <c r="U101" s="3"/>
      <c r="V101" s="3"/>
      <c r="W101" s="3"/>
      <c r="X101" s="3"/>
      <c r="Y101" s="3"/>
      <c r="Z101" s="3"/>
      <c r="AA101" s="3"/>
      <c r="AB101" s="3"/>
      <c r="AC101" s="3"/>
      <c r="AD101" s="3"/>
      <c r="AE101" s="3"/>
      <c r="AF101" s="3"/>
      <c r="AG101" s="3"/>
      <c r="AH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row>
  </sheetData>
  <mergeCells count="10">
    <mergeCell ref="G80:I80"/>
    <mergeCell ref="G86:I86"/>
    <mergeCell ref="G88:I88"/>
    <mergeCell ref="K23:M23"/>
    <mergeCell ref="K25:M31"/>
    <mergeCell ref="F46:G46"/>
    <mergeCell ref="U68:W68"/>
    <mergeCell ref="U70:W70"/>
    <mergeCell ref="U72:W72"/>
    <mergeCell ref="G78:I78"/>
  </mergeCells>
  <conditionalFormatting sqref="K40 K42 K68 K70 K93 M40 M62 M70 M93 O62 O70 O93">
    <cfRule type="cellIs" dxfId="4" priority="1" operator="equal">
      <formula>""</formula>
    </cfRule>
  </conditionalFormatting>
  <conditionalFormatting sqref="K52">
    <cfRule type="cellIs" dxfId="4" priority="2" operator="equal">
      <formula>""</formula>
    </cfRule>
  </conditionalFormatting>
  <conditionalFormatting sqref="K54">
    <cfRule type="cellIs" dxfId="4" priority="3" operator="equal">
      <formula>""</formula>
    </cfRule>
  </conditionalFormatting>
  <conditionalFormatting sqref="K56">
    <cfRule type="cellIs" dxfId="4" priority="4" operator="equal">
      <formula>""</formula>
    </cfRule>
  </conditionalFormatting>
  <conditionalFormatting sqref="K58">
    <cfRule type="cellIs" dxfId="4" priority="5" operator="equal">
      <formula>""</formula>
    </cfRule>
  </conditionalFormatting>
  <conditionalFormatting sqref="G23 G25 G27 G29 G31">
    <cfRule type="cellIs" dxfId="4" priority="6" operator="equal">
      <formula>""</formula>
    </cfRule>
  </conditionalFormatting>
  <conditionalFormatting sqref="K78">
    <cfRule type="cellIs" dxfId="4" priority="7" operator="equal">
      <formula>""</formula>
    </cfRule>
  </conditionalFormatting>
  <conditionalFormatting sqref="M78">
    <cfRule type="cellIs" dxfId="4" priority="8" operator="equal">
      <formula>""</formula>
    </cfRule>
  </conditionalFormatting>
  <conditionalFormatting sqref="O78">
    <cfRule type="cellIs" dxfId="4" priority="9" operator="equal">
      <formula>""</formula>
    </cfRule>
  </conditionalFormatting>
  <conditionalFormatting sqref="K80">
    <cfRule type="cellIs" dxfId="4" priority="10" operator="equal">
      <formula>""</formula>
    </cfRule>
  </conditionalFormatting>
  <conditionalFormatting sqref="M80">
    <cfRule type="cellIs" dxfId="4" priority="11" operator="equal">
      <formula>""</formula>
    </cfRule>
  </conditionalFormatting>
  <conditionalFormatting sqref="O80">
    <cfRule type="cellIs" dxfId="4" priority="12" operator="equal">
      <formula>""</formula>
    </cfRule>
  </conditionalFormatting>
  <conditionalFormatting sqref="K86">
    <cfRule type="cellIs" dxfId="4" priority="13" operator="equal">
      <formula>""</formula>
    </cfRule>
  </conditionalFormatting>
  <conditionalFormatting sqref="M86">
    <cfRule type="cellIs" dxfId="4" priority="14" operator="equal">
      <formula>""</formula>
    </cfRule>
  </conditionalFormatting>
  <conditionalFormatting sqref="O86">
    <cfRule type="cellIs" dxfId="4" priority="15" operator="equal">
      <formula>""</formula>
    </cfRule>
  </conditionalFormatting>
  <conditionalFormatting sqref="K88">
    <cfRule type="cellIs" dxfId="4" priority="16" operator="equal">
      <formula>""</formula>
    </cfRule>
  </conditionalFormatting>
  <conditionalFormatting sqref="M88">
    <cfRule type="cellIs" dxfId="4" priority="17" operator="equal">
      <formula>""</formula>
    </cfRule>
  </conditionalFormatting>
  <conditionalFormatting sqref="O88">
    <cfRule type="cellIs" dxfId="4" priority="18" operator="equal">
      <formula>""</formula>
    </cfRule>
  </conditionalFormatting>
  <dataValidations>
    <dataValidation type="list" allowBlank="1" showErrorMessage="1" sqref="G19">
      <formula1>Storage!$E$4:$E$9</formula1>
    </dataValidation>
    <dataValidation type="list" allowBlank="1" showErrorMessage="1" sqref="G21">
      <formula1>XChange!$I$7:$I$39</formula1>
    </dataValidation>
  </dataValidations>
  <printOptions/>
  <pageMargins bottom="0.75" footer="0.0" header="0.0" left="0.7" right="0.7" top="0.75"/>
  <pageSetup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9.0" ySplit="19.0" topLeftCell="T20" activePane="bottomRight" state="frozen"/>
      <selection activeCell="T1" sqref="T1" pane="topRight"/>
      <selection activeCell="A20" sqref="A20" pane="bottomLeft"/>
      <selection activeCell="T20" sqref="T20" pane="bottomRight"/>
    </sheetView>
  </sheetViews>
  <sheetFormatPr customHeight="1" defaultColWidth="14.43" defaultRowHeight="15.0"/>
  <cols>
    <col customWidth="1" min="1" max="1" width="4.57"/>
    <col customWidth="1" hidden="1" min="2" max="2" width="13.43"/>
    <col customWidth="1" hidden="1" min="3" max="3" width="12.57"/>
    <col customWidth="1" hidden="1" min="4" max="6" width="13.57"/>
    <col customWidth="1" min="7" max="7" width="30.57"/>
    <col customWidth="1" min="8" max="10" width="36.57"/>
    <col customWidth="1" min="11" max="11" width="50.43"/>
    <col customWidth="1" min="12" max="12" width="58.43"/>
    <col customWidth="1" min="13" max="13" width="36.86"/>
    <col customWidth="1" min="14" max="20" width="10.57"/>
  </cols>
  <sheetData>
    <row r="1">
      <c r="A1" s="3"/>
      <c r="B1" s="3"/>
      <c r="C1" s="3"/>
      <c r="D1" s="3"/>
      <c r="E1" s="3"/>
      <c r="F1" s="3"/>
      <c r="G1" s="3"/>
      <c r="H1" s="3"/>
      <c r="I1" s="3"/>
      <c r="J1" s="3"/>
      <c r="K1" s="3"/>
      <c r="L1" s="3"/>
      <c r="M1" s="3"/>
      <c r="N1" s="3"/>
      <c r="O1" s="3"/>
      <c r="P1" s="3"/>
      <c r="Q1" s="3"/>
      <c r="R1" s="3"/>
      <c r="S1" s="3"/>
      <c r="T1" s="3"/>
    </row>
    <row r="2" ht="19.5" customHeight="1">
      <c r="A2" s="3"/>
      <c r="B2" s="3"/>
      <c r="C2" s="3"/>
      <c r="D2" s="3"/>
      <c r="E2" s="3"/>
      <c r="F2" s="3"/>
      <c r="G2" s="155" t="s">
        <v>4669</v>
      </c>
      <c r="H2" s="3"/>
      <c r="I2" s="3"/>
      <c r="J2" s="3"/>
      <c r="K2" s="3"/>
      <c r="L2" s="3"/>
      <c r="M2" s="3"/>
      <c r="N2" s="3"/>
      <c r="O2" s="3"/>
      <c r="P2" s="3"/>
      <c r="Q2" s="3"/>
      <c r="R2" s="3"/>
      <c r="S2" s="3"/>
      <c r="T2" s="3"/>
    </row>
    <row r="3" ht="30.0" customHeight="1">
      <c r="A3" s="3"/>
      <c r="B3" s="3"/>
      <c r="C3" s="3"/>
      <c r="D3" s="3"/>
      <c r="E3" s="3"/>
      <c r="F3" s="3"/>
      <c r="G3" s="156" t="s">
        <v>4670</v>
      </c>
      <c r="H3" s="3"/>
      <c r="I3" s="3"/>
      <c r="J3" s="3"/>
      <c r="K3" s="3"/>
      <c r="L3" s="3"/>
      <c r="M3" s="3"/>
      <c r="N3" s="3"/>
      <c r="O3" s="3"/>
      <c r="P3" s="3"/>
      <c r="Q3" s="3"/>
      <c r="R3" s="3"/>
      <c r="S3" s="3"/>
      <c r="T3" s="3"/>
    </row>
    <row r="4" ht="4.5" customHeight="1">
      <c r="A4" s="3"/>
      <c r="B4" s="3"/>
      <c r="C4" s="3"/>
      <c r="D4" s="3"/>
      <c r="E4" s="3"/>
      <c r="F4" s="3"/>
      <c r="G4" s="3"/>
      <c r="H4" s="3"/>
      <c r="I4" s="3"/>
      <c r="J4" s="3"/>
      <c r="K4" s="3"/>
      <c r="L4" s="3"/>
      <c r="M4" s="3"/>
      <c r="N4" s="3"/>
      <c r="O4" s="3"/>
      <c r="P4" s="3"/>
      <c r="Q4" s="3"/>
      <c r="R4" s="3"/>
      <c r="S4" s="3"/>
      <c r="T4" s="3"/>
    </row>
    <row r="5" ht="19.5" customHeight="1">
      <c r="A5" s="3"/>
      <c r="B5" s="3"/>
      <c r="C5" s="3"/>
      <c r="D5" s="3"/>
      <c r="E5" s="3"/>
      <c r="F5" s="3"/>
      <c r="G5" s="157" t="s">
        <v>4671</v>
      </c>
      <c r="H5" s="157"/>
      <c r="I5" s="157"/>
      <c r="J5" s="157"/>
      <c r="K5" s="157"/>
      <c r="L5" s="157"/>
      <c r="M5" s="157"/>
      <c r="N5" s="3"/>
      <c r="O5" s="3"/>
      <c r="P5" s="3"/>
      <c r="Q5" s="3"/>
      <c r="R5" s="3"/>
      <c r="S5" s="3"/>
      <c r="T5" s="3"/>
    </row>
    <row r="6" ht="19.5" customHeight="1">
      <c r="A6" s="3"/>
      <c r="B6" s="3"/>
      <c r="C6" s="3"/>
      <c r="D6" s="3"/>
      <c r="E6" s="3"/>
      <c r="F6" s="3"/>
      <c r="G6" s="158" t="s">
        <v>4597</v>
      </c>
      <c r="H6" s="158" t="s">
        <v>1</v>
      </c>
      <c r="I6" s="158" t="s">
        <v>2</v>
      </c>
      <c r="J6" s="158" t="s">
        <v>3</v>
      </c>
      <c r="K6" s="158" t="s">
        <v>4</v>
      </c>
      <c r="L6" s="158" t="s">
        <v>5</v>
      </c>
      <c r="M6" s="158" t="s">
        <v>6</v>
      </c>
      <c r="N6" s="3"/>
      <c r="O6" s="3"/>
      <c r="Q6" s="3"/>
      <c r="R6" s="3"/>
      <c r="S6" s="3"/>
      <c r="T6" s="3"/>
    </row>
    <row r="7" ht="19.5" customHeight="1">
      <c r="A7" s="3"/>
      <c r="B7" s="3"/>
      <c r="C7" s="3"/>
      <c r="D7" s="3"/>
      <c r="E7" s="3"/>
      <c r="F7" s="42">
        <v>1.0</v>
      </c>
      <c r="G7" s="159">
        <f>IF($G$3&lt;&gt;"",IFERROR(VLOOKUP($F7,'Categories ID'!$B$19:$M$1937,G$17,0),"no results to match your criteria"),"")</f>
        <v>50</v>
      </c>
      <c r="H7" s="160" t="str">
        <f>IF($G$3&lt;&gt;"",IFERROR(VLOOKUP($F7,'Categories ID'!$B$19:$M$1937,H$17,0),""),"")</f>
        <v>Electro-IT</v>
      </c>
      <c r="I7" s="160" t="str">
        <f>IF($G$3&lt;&gt;"",IFERROR(VLOOKUP($F7,'Categories ID'!$B$19:$M$1937,I$17,0),""),"")</f>
        <v>IT</v>
      </c>
      <c r="J7" s="160" t="str">
        <f>IF($G$3&lt;&gt;"",IFERROR(VLOOKUP($F7,'Categories ID'!$B$19:$M$1937,J$17,0),""),"")</f>
        <v>Desktop PCs</v>
      </c>
      <c r="K7" s="160" t="str">
        <f>IF($G$3&lt;&gt;"",IFERROR(VLOOKUP($F7,'Categories ID'!$B$19:$M$1937,K$17,0),""),"")</f>
        <v>Desktop PC</v>
      </c>
      <c r="L7" s="160" t="str">
        <f>IF($G$3&lt;&gt;"",IFERROR(VLOOKUP($F7,'Categories ID'!$B$19:$M$1937,L$17,0),""),"")</f>
        <v>null</v>
      </c>
      <c r="M7" s="160" t="str">
        <f>IF($G$3&lt;&gt;"",IFERROR(VLOOKUP($F7,'Categories ID'!$B$19:$M$1937,M$17,0),""),"")</f>
        <v>null</v>
      </c>
      <c r="N7" s="3"/>
      <c r="O7" s="3"/>
      <c r="P7" s="3"/>
      <c r="Q7" s="3"/>
      <c r="S7" s="3"/>
      <c r="T7" s="3"/>
    </row>
    <row r="8" ht="19.5" customHeight="1">
      <c r="A8" s="3"/>
      <c r="B8" s="3"/>
      <c r="C8" s="3"/>
      <c r="D8" s="3"/>
      <c r="E8" s="3"/>
      <c r="F8" s="42">
        <v>2.0</v>
      </c>
      <c r="G8" s="159">
        <f>IF($G$3&lt;&gt;"",IFERROR(VLOOKUP($F8,'Categories ID'!$B$19:$M$1937,G$17,0),""),"")</f>
        <v>222</v>
      </c>
      <c r="H8" s="160" t="str">
        <f>IF($G$3&lt;&gt;"",IFERROR(VLOOKUP($F8,'Categories ID'!$B$19:$M$1937,H$17,0),""),"")</f>
        <v>Electro-IT</v>
      </c>
      <c r="I8" s="160" t="str">
        <f>IF($G$3&lt;&gt;"",IFERROR(VLOOKUP($F8,'Categories ID'!$B$19:$M$1937,I$17,0),""),"")</f>
        <v>IT</v>
      </c>
      <c r="J8" s="160" t="str">
        <f>IF($G$3&lt;&gt;"",IFERROR(VLOOKUP($F8,'Categories ID'!$B$19:$M$1937,J$17,0),""),"")</f>
        <v>Software</v>
      </c>
      <c r="K8" s="160" t="str">
        <f>IF($G$3&lt;&gt;"",IFERROR(VLOOKUP($F8,'Categories ID'!$B$19:$M$1937,K$17,0),""),"")</f>
        <v>Office &amp; Desktop Software</v>
      </c>
      <c r="L8" s="160" t="str">
        <f>IF($G$3&lt;&gt;"",IFERROR(VLOOKUP($F8,'Categories ID'!$B$19:$M$1937,L$17,0),""),"")</f>
        <v>null</v>
      </c>
      <c r="M8" s="160" t="str">
        <f>IF($G$3&lt;&gt;"",IFERROR(VLOOKUP($F8,'Categories ID'!$B$19:$M$1937,M$17,0),""),"")</f>
        <v>null</v>
      </c>
      <c r="N8" s="3"/>
      <c r="O8" s="3"/>
      <c r="P8" s="3"/>
      <c r="Q8" s="3"/>
      <c r="R8" s="3"/>
      <c r="S8" s="3"/>
      <c r="T8" s="3"/>
    </row>
    <row r="9" ht="19.5" customHeight="1">
      <c r="A9" s="3"/>
      <c r="B9" s="3"/>
      <c r="C9" s="3"/>
      <c r="D9" s="3"/>
      <c r="E9" s="3"/>
      <c r="F9" s="42">
        <v>3.0</v>
      </c>
      <c r="G9" s="159">
        <f>IF($G$3&lt;&gt;"",IFERROR(VLOOKUP($F9,'Categories ID'!$B$19:$M$1937,G$17,0),""),"")</f>
        <v>225</v>
      </c>
      <c r="H9" s="160" t="str">
        <f>IF($G$3&lt;&gt;"",IFERROR(VLOOKUP($F9,'Categories ID'!$B$19:$M$1937,H$17,0),""),"")</f>
        <v>Electro-IT</v>
      </c>
      <c r="I9" s="160" t="str">
        <f>IF($G$3&lt;&gt;"",IFERROR(VLOOKUP($F9,'Categories ID'!$B$19:$M$1937,I$17,0),""),"")</f>
        <v>IT</v>
      </c>
      <c r="J9" s="160" t="str">
        <f>IF($G$3&lt;&gt;"",IFERROR(VLOOKUP($F9,'Categories ID'!$B$19:$M$1937,J$17,0),""),"")</f>
        <v>Software</v>
      </c>
      <c r="K9" s="160" t="str">
        <f>IF($G$3&lt;&gt;"",IFERROR(VLOOKUP($F9,'Categories ID'!$B$19:$M$1937,K$17,0),""),"")</f>
        <v>Aplicatii desktop OEM</v>
      </c>
      <c r="L9" s="160" t="str">
        <f>IF($G$3&lt;&gt;"",IFERROR(VLOOKUP($F9,'Categories ID'!$B$19:$M$1937,L$17,0),""),"")</f>
        <v>null</v>
      </c>
      <c r="M9" s="160" t="str">
        <f>IF($G$3&lt;&gt;"",IFERROR(VLOOKUP($F9,'Categories ID'!$B$19:$M$1937,M$17,0),""),"")</f>
        <v>null</v>
      </c>
      <c r="N9" s="3"/>
      <c r="O9" s="3"/>
      <c r="P9" s="3"/>
      <c r="Q9" s="3"/>
      <c r="R9" s="3"/>
      <c r="S9" s="3"/>
      <c r="T9" s="3"/>
    </row>
    <row r="10" ht="19.5" customHeight="1">
      <c r="A10" s="3"/>
      <c r="B10" s="3"/>
      <c r="C10" s="3"/>
      <c r="D10" s="3"/>
      <c r="E10" s="3"/>
      <c r="F10" s="42">
        <v>4.0</v>
      </c>
      <c r="G10" s="159">
        <f>IF($G$3&lt;&gt;"",IFERROR(VLOOKUP($F10,'Categories ID'!$B$19:$M$1937,G$17,0),""),"")</f>
        <v>230</v>
      </c>
      <c r="H10" s="160" t="str">
        <f>IF($G$3&lt;&gt;"",IFERROR(VLOOKUP($F10,'Categories ID'!$B$19:$M$1937,H$17,0),""),"")</f>
        <v>Electro-IT</v>
      </c>
      <c r="I10" s="160" t="str">
        <f>IF($G$3&lt;&gt;"",IFERROR(VLOOKUP($F10,'Categories ID'!$B$19:$M$1937,I$17,0),""),"")</f>
        <v>IT</v>
      </c>
      <c r="J10" s="160" t="str">
        <f>IF($G$3&lt;&gt;"",IFERROR(VLOOKUP($F10,'Categories ID'!$B$19:$M$1937,J$17,0),""),"")</f>
        <v>Software</v>
      </c>
      <c r="K10" s="160" t="str">
        <f>IF($G$3&lt;&gt;"",IFERROR(VLOOKUP($F10,'Categories ID'!$B$19:$M$1937,K$17,0),""),"")</f>
        <v>Aplicatii desktop Retail</v>
      </c>
      <c r="L10" s="160" t="str">
        <f>IF($G$3&lt;&gt;"",IFERROR(VLOOKUP($F10,'Categories ID'!$B$19:$M$1937,L$17,0),""),"")</f>
        <v>null</v>
      </c>
      <c r="M10" s="160" t="str">
        <f>IF($G$3&lt;&gt;"",IFERROR(VLOOKUP($F10,'Categories ID'!$B$19:$M$1937,M$17,0),""),"")</f>
        <v>null</v>
      </c>
      <c r="N10" s="3"/>
      <c r="O10" s="3"/>
      <c r="P10" s="3"/>
      <c r="Q10" s="3"/>
      <c r="R10" s="3"/>
      <c r="S10" s="3"/>
      <c r="T10" s="3"/>
    </row>
    <row r="11" ht="19.5" customHeight="1">
      <c r="A11" s="3"/>
      <c r="B11" s="3"/>
      <c r="C11" s="3"/>
      <c r="D11" s="3"/>
      <c r="E11" s="3"/>
      <c r="F11" s="42">
        <v>5.0</v>
      </c>
      <c r="G11" s="159" t="str">
        <f>IF($G$3&lt;&gt;"",IFERROR(VLOOKUP($F11,'Categories ID'!$B$19:$M$1937,G$17,0),""),"")</f>
        <v/>
      </c>
      <c r="H11" s="160" t="str">
        <f>IF($G$3&lt;&gt;"",IFERROR(VLOOKUP($F11,'Categories ID'!$B$19:$M$1937,H$17,0),""),"")</f>
        <v/>
      </c>
      <c r="I11" s="160" t="str">
        <f>IF($G$3&lt;&gt;"",IFERROR(VLOOKUP($F11,'Categories ID'!$B$19:$M$1937,I$17,0),""),"")</f>
        <v/>
      </c>
      <c r="J11" s="160" t="str">
        <f>IF($G$3&lt;&gt;"",IFERROR(VLOOKUP($F11,'Categories ID'!$B$19:$M$1937,J$17,0),""),"")</f>
        <v/>
      </c>
      <c r="K11" s="160" t="str">
        <f>IF($G$3&lt;&gt;"",IFERROR(VLOOKUP($F11,'Categories ID'!$B$19:$M$1937,K$17,0),""),"")</f>
        <v/>
      </c>
      <c r="L11" s="160" t="str">
        <f>IF($G$3&lt;&gt;"",IFERROR(VLOOKUP($F11,'Categories ID'!$B$19:$M$1937,L$17,0),""),"")</f>
        <v/>
      </c>
      <c r="M11" s="160" t="str">
        <f>IF($G$3&lt;&gt;"",IFERROR(VLOOKUP($F11,'Categories ID'!$B$19:$M$1937,M$17,0),""),"")</f>
        <v/>
      </c>
      <c r="N11" s="3"/>
      <c r="O11" s="3"/>
      <c r="P11" s="3"/>
      <c r="Q11" s="3"/>
      <c r="R11" s="3"/>
      <c r="S11" s="3"/>
      <c r="T11" s="3"/>
    </row>
    <row r="12" hidden="1">
      <c r="A12" s="3"/>
      <c r="B12" s="3"/>
      <c r="C12" s="3"/>
      <c r="D12" s="3"/>
      <c r="E12" s="3"/>
      <c r="F12" s="3"/>
      <c r="G12" s="3"/>
      <c r="H12" s="3"/>
      <c r="I12" s="3"/>
      <c r="J12" s="3"/>
      <c r="K12" s="3"/>
      <c r="L12" s="3"/>
      <c r="M12" s="3"/>
      <c r="N12" s="3"/>
      <c r="O12" s="3"/>
      <c r="P12" s="3"/>
      <c r="Q12" s="3"/>
      <c r="R12" s="3"/>
      <c r="S12" s="3"/>
      <c r="T12" s="3"/>
    </row>
    <row r="13" hidden="1">
      <c r="A13" s="3"/>
      <c r="B13" s="3"/>
      <c r="C13" s="3"/>
      <c r="D13" s="3"/>
      <c r="E13" s="3"/>
      <c r="F13" s="3"/>
      <c r="G13" s="3"/>
      <c r="H13" s="3"/>
      <c r="I13" s="3"/>
      <c r="J13" s="3"/>
      <c r="K13" s="3"/>
      <c r="L13" s="3"/>
      <c r="M13" s="3"/>
      <c r="N13" s="3"/>
      <c r="O13" s="3"/>
      <c r="P13" s="3"/>
      <c r="Q13" s="3"/>
      <c r="R13" s="3"/>
      <c r="S13" s="3"/>
      <c r="T13" s="3"/>
    </row>
    <row r="14" hidden="1">
      <c r="A14" s="3"/>
      <c r="B14" s="3"/>
      <c r="C14" s="3"/>
      <c r="D14" s="3"/>
      <c r="E14" s="3"/>
      <c r="F14" s="3"/>
      <c r="G14" s="3"/>
      <c r="H14" s="3"/>
      <c r="I14" s="3"/>
      <c r="J14" s="3"/>
      <c r="K14" s="3"/>
      <c r="L14" s="3"/>
      <c r="M14" s="3"/>
      <c r="N14" s="3"/>
      <c r="O14" s="3"/>
      <c r="P14" s="3"/>
      <c r="Q14" s="3"/>
      <c r="R14" s="3"/>
      <c r="S14" s="3"/>
      <c r="T14" s="3"/>
    </row>
    <row r="15" hidden="1">
      <c r="A15" s="3"/>
      <c r="B15" s="3"/>
      <c r="C15" s="3"/>
      <c r="D15" s="3"/>
      <c r="E15" s="3"/>
      <c r="F15" s="3"/>
      <c r="G15" s="3"/>
      <c r="H15" s="3"/>
      <c r="I15" s="3"/>
      <c r="J15" s="3"/>
      <c r="K15" s="3"/>
      <c r="L15" s="3"/>
      <c r="M15" s="3"/>
      <c r="N15" s="3"/>
      <c r="O15" s="3"/>
      <c r="P15" s="3"/>
      <c r="Q15" s="3"/>
      <c r="R15" s="3"/>
      <c r="S15" s="3"/>
      <c r="T15" s="3"/>
    </row>
    <row r="16" ht="15.75" hidden="1" customHeight="1">
      <c r="A16" s="3"/>
      <c r="B16" s="3"/>
      <c r="C16" s="3"/>
      <c r="D16" s="3"/>
      <c r="E16" s="3"/>
      <c r="F16" s="3"/>
      <c r="G16" s="3"/>
      <c r="H16" s="3"/>
      <c r="I16" s="3"/>
      <c r="J16" s="3"/>
      <c r="K16" s="3"/>
      <c r="L16" s="3"/>
      <c r="M16" s="3"/>
      <c r="N16" s="3"/>
      <c r="O16" s="3"/>
      <c r="P16" s="3"/>
      <c r="Q16" s="3"/>
      <c r="R16" s="3"/>
      <c r="S16" s="3"/>
      <c r="T16" s="3"/>
    </row>
    <row r="17" hidden="1">
      <c r="A17" s="3"/>
      <c r="B17" s="42">
        <v>1.0</v>
      </c>
      <c r="C17" s="42">
        <v>2.0</v>
      </c>
      <c r="D17" s="42">
        <v>3.0</v>
      </c>
      <c r="E17" s="42">
        <v>4.0</v>
      </c>
      <c r="F17" s="42">
        <v>5.0</v>
      </c>
      <c r="G17" s="42">
        <v>6.0</v>
      </c>
      <c r="H17" s="42">
        <v>7.0</v>
      </c>
      <c r="I17" s="42">
        <v>8.0</v>
      </c>
      <c r="J17" s="42">
        <v>9.0</v>
      </c>
      <c r="K17" s="42">
        <v>10.0</v>
      </c>
      <c r="L17" s="42">
        <v>11.0</v>
      </c>
      <c r="M17" s="42">
        <v>12.0</v>
      </c>
      <c r="N17" s="3"/>
      <c r="O17" s="3"/>
      <c r="P17" s="3"/>
      <c r="Q17" s="3"/>
      <c r="R17" s="3"/>
      <c r="S17" s="3"/>
      <c r="T17" s="3"/>
    </row>
    <row r="18" ht="9.75" customHeight="1">
      <c r="A18" s="3"/>
      <c r="B18" s="3"/>
      <c r="C18" s="3"/>
      <c r="D18" s="3"/>
      <c r="E18" s="3"/>
      <c r="F18" s="3"/>
      <c r="G18" s="3"/>
      <c r="H18" s="3"/>
      <c r="I18" s="3"/>
      <c r="J18" s="3"/>
      <c r="K18" s="3"/>
      <c r="L18" s="3"/>
      <c r="M18" s="3"/>
      <c r="N18" s="3"/>
      <c r="O18" s="3"/>
      <c r="P18" s="3"/>
      <c r="Q18" s="3"/>
      <c r="R18" s="3"/>
      <c r="S18" s="3"/>
      <c r="T18" s="3"/>
    </row>
    <row r="19" ht="49.5" customHeight="1">
      <c r="A19" s="3"/>
      <c r="B19" s="161" t="s">
        <v>4672</v>
      </c>
      <c r="C19" s="161" t="s">
        <v>4673</v>
      </c>
      <c r="D19" s="161" t="s">
        <v>4674</v>
      </c>
      <c r="E19" s="161" t="s">
        <v>4675</v>
      </c>
      <c r="F19" s="161" t="s">
        <v>4676</v>
      </c>
      <c r="G19" s="162" t="s">
        <v>0</v>
      </c>
      <c r="H19" s="162" t="s">
        <v>1</v>
      </c>
      <c r="I19" s="162" t="s">
        <v>2</v>
      </c>
      <c r="J19" s="162" t="s">
        <v>3</v>
      </c>
      <c r="K19" s="162" t="s">
        <v>4</v>
      </c>
      <c r="L19" s="162" t="s">
        <v>5</v>
      </c>
      <c r="M19" s="162" t="s">
        <v>6</v>
      </c>
      <c r="N19" s="3"/>
      <c r="O19" s="3"/>
      <c r="P19" s="3"/>
      <c r="Q19" s="3"/>
      <c r="R19" s="3"/>
      <c r="S19" s="3"/>
      <c r="T19" s="3"/>
    </row>
    <row r="20" ht="19.5" customHeight="1">
      <c r="A20" s="3"/>
      <c r="B20" s="163" t="str">
        <f>IFERROR(RANK('Categories ID'!$C20,'Categories ID'!$C$20:$C$1937,1),"")</f>
        <v/>
      </c>
      <c r="C20" s="164" t="str">
        <f>IF(MIN('Categories ID'!$D20:$F20)&lt;&gt;0,MIN('Categories ID'!$D20:$F20),"")</f>
        <v/>
      </c>
      <c r="D20" s="164" t="str">
        <f>IFERROR(SEARCH($G$3,'Categories ID'!$J20)+ROW()/100000,"")</f>
        <v/>
      </c>
      <c r="E20" s="164" t="str">
        <f>IFERROR(SEARCH($G$3,'Categories ID'!$K20)+ROW()/100000,"")</f>
        <v/>
      </c>
      <c r="F20" s="164" t="str">
        <f>IFERROR(SEARCH($G$3,'Categories ID'!$L20)+ROW()/100000,"")</f>
        <v/>
      </c>
      <c r="G20" s="73">
        <v>3584.0</v>
      </c>
      <c r="H20" s="10" t="s">
        <v>239</v>
      </c>
      <c r="I20" s="10" t="s">
        <v>408</v>
      </c>
      <c r="J20" s="10" t="s">
        <v>4677</v>
      </c>
      <c r="K20" s="10" t="s">
        <v>4678</v>
      </c>
      <c r="L20" s="10" t="s">
        <v>607</v>
      </c>
      <c r="M20" s="10" t="s">
        <v>22</v>
      </c>
      <c r="N20" s="3"/>
      <c r="O20" s="3"/>
      <c r="P20" s="3"/>
      <c r="Q20" s="3"/>
      <c r="R20" s="3"/>
      <c r="S20" s="3"/>
      <c r="T20" s="3"/>
    </row>
    <row r="21" ht="19.5" customHeight="1">
      <c r="A21" s="3"/>
      <c r="B21" s="165" t="str">
        <f>IFERROR(RANK('Categories ID'!$C21,'Categories ID'!$C$20:$C$1937,1),"")</f>
        <v/>
      </c>
      <c r="C21" s="166" t="str">
        <f>IF(MIN('Categories ID'!$D21:$F21)&lt;&gt;0,MIN('Categories ID'!$D21:$F21),"")</f>
        <v/>
      </c>
      <c r="D21" s="166" t="str">
        <f>IFERROR(SEARCH($G$3,'Categories ID'!$J21)+ROW()/100000,"")</f>
        <v/>
      </c>
      <c r="E21" s="166" t="str">
        <f>IFERROR(SEARCH($G$3,'Categories ID'!$K21)+ROW()/100000,"")</f>
        <v/>
      </c>
      <c r="F21" s="166" t="str">
        <f>IFERROR(SEARCH($G$3,'Categories ID'!$L21)+ROW()/100000,"")</f>
        <v/>
      </c>
      <c r="G21" s="73">
        <v>3591.0</v>
      </c>
      <c r="H21" s="10" t="s">
        <v>239</v>
      </c>
      <c r="I21" s="10" t="s">
        <v>912</v>
      </c>
      <c r="J21" s="10" t="s">
        <v>913</v>
      </c>
      <c r="K21" s="10" t="s">
        <v>947</v>
      </c>
      <c r="L21" s="10" t="s">
        <v>22</v>
      </c>
      <c r="M21" s="10" t="s">
        <v>22</v>
      </c>
      <c r="N21" s="3"/>
      <c r="O21" s="3"/>
      <c r="P21" s="3"/>
      <c r="Q21" s="3"/>
      <c r="R21" s="3"/>
      <c r="S21" s="3"/>
      <c r="T21" s="3"/>
    </row>
    <row r="22" ht="19.5" customHeight="1">
      <c r="A22" s="3"/>
      <c r="B22" s="163" t="str">
        <f>IFERROR(RANK('Categories ID'!$C22,'Categories ID'!$C$20:$C$1937,1),"")</f>
        <v/>
      </c>
      <c r="C22" s="164" t="str">
        <f>IF(MIN('Categories ID'!$D22:$F22)&lt;&gt;0,MIN('Categories ID'!$D22:$F22),"")</f>
        <v/>
      </c>
      <c r="D22" s="164" t="str">
        <f>IFERROR(SEARCH($G$3,'Categories ID'!$J22)+ROW()/100000,"")</f>
        <v/>
      </c>
      <c r="E22" s="164" t="str">
        <f>IFERROR(SEARCH($G$3,'Categories ID'!$K22)+ROW()/100000,"")</f>
        <v/>
      </c>
      <c r="F22" s="164" t="str">
        <f>IFERROR(SEARCH($G$3,'Categories ID'!$L22)+ROW()/100000,"")</f>
        <v/>
      </c>
      <c r="G22" s="73">
        <v>1086.0</v>
      </c>
      <c r="H22" s="10" t="s">
        <v>18</v>
      </c>
      <c r="I22" s="10" t="s">
        <v>18</v>
      </c>
      <c r="J22" s="10" t="s">
        <v>19</v>
      </c>
      <c r="K22" s="10" t="s">
        <v>18</v>
      </c>
      <c r="L22" s="10" t="s">
        <v>25</v>
      </c>
      <c r="M22" s="10" t="s">
        <v>22</v>
      </c>
      <c r="N22" s="3"/>
      <c r="O22" s="3"/>
      <c r="P22" s="3"/>
      <c r="Q22" s="3"/>
      <c r="R22" s="3"/>
      <c r="S22" s="3"/>
      <c r="T22" s="3"/>
    </row>
    <row r="23" ht="19.5" customHeight="1">
      <c r="A23" s="3"/>
      <c r="B23" s="165" t="str">
        <f>IFERROR(RANK('Categories ID'!$C23,'Categories ID'!$C$20:$C$1937,1),"")</f>
        <v/>
      </c>
      <c r="C23" s="166" t="str">
        <f>IF(MIN('Categories ID'!$D23:$F23)&lt;&gt;0,MIN('Categories ID'!$D23:$F23),"")</f>
        <v/>
      </c>
      <c r="D23" s="166" t="str">
        <f>IFERROR(SEARCH($G$3,'Categories ID'!$J23)+ROW()/100000,"")</f>
        <v/>
      </c>
      <c r="E23" s="166" t="str">
        <f>IFERROR(SEARCH($G$3,'Categories ID'!$K23)+ROW()/100000,"")</f>
        <v/>
      </c>
      <c r="F23" s="166" t="str">
        <f>IFERROR(SEARCH($G$3,'Categories ID'!$L23)+ROW()/100000,"")</f>
        <v/>
      </c>
      <c r="G23" s="73">
        <v>1087.0</v>
      </c>
      <c r="H23" s="10" t="s">
        <v>18</v>
      </c>
      <c r="I23" s="10" t="s">
        <v>18</v>
      </c>
      <c r="J23" s="10" t="s">
        <v>19</v>
      </c>
      <c r="K23" s="10" t="s">
        <v>18</v>
      </c>
      <c r="L23" s="10" t="s">
        <v>28</v>
      </c>
      <c r="M23" s="10" t="s">
        <v>22</v>
      </c>
      <c r="N23" s="3"/>
      <c r="O23" s="3"/>
      <c r="P23" s="3"/>
      <c r="Q23" s="3"/>
      <c r="R23" s="3"/>
      <c r="S23" s="3"/>
      <c r="T23" s="3"/>
    </row>
    <row r="24" ht="19.5" customHeight="1">
      <c r="A24" s="3"/>
      <c r="B24" s="163" t="str">
        <f>IFERROR(RANK('Categories ID'!$C24,'Categories ID'!$C$20:$C$1937,1),"")</f>
        <v/>
      </c>
      <c r="C24" s="164" t="str">
        <f>IF(MIN('Categories ID'!$D24:$F24)&lt;&gt;0,MIN('Categories ID'!$D24:$F24),"")</f>
        <v/>
      </c>
      <c r="D24" s="164" t="str">
        <f>IFERROR(SEARCH($G$3,'Categories ID'!$J24)+ROW()/100000,"")</f>
        <v/>
      </c>
      <c r="E24" s="164" t="str">
        <f>IFERROR(SEARCH($G$3,'Categories ID'!$K24)+ROW()/100000,"")</f>
        <v/>
      </c>
      <c r="F24" s="164" t="str">
        <f>IFERROR(SEARCH($G$3,'Categories ID'!$L24)+ROW()/100000,"")</f>
        <v/>
      </c>
      <c r="G24" s="73">
        <v>1088.0</v>
      </c>
      <c r="H24" s="10" t="s">
        <v>18</v>
      </c>
      <c r="I24" s="10" t="s">
        <v>18</v>
      </c>
      <c r="J24" s="10" t="s">
        <v>19</v>
      </c>
      <c r="K24" s="10" t="s">
        <v>18</v>
      </c>
      <c r="L24" s="10" t="s">
        <v>30</v>
      </c>
      <c r="M24" s="10" t="s">
        <v>22</v>
      </c>
      <c r="N24" s="3"/>
      <c r="O24" s="3"/>
      <c r="P24" s="3"/>
      <c r="Q24" s="3"/>
      <c r="R24" s="3"/>
      <c r="S24" s="3"/>
      <c r="T24" s="3"/>
    </row>
    <row r="25" ht="19.5" customHeight="1">
      <c r="A25" s="3"/>
      <c r="B25" s="165" t="str">
        <f>IFERROR(RANK('Categories ID'!$C25,'Categories ID'!$C$20:$C$1937,1),"")</f>
        <v/>
      </c>
      <c r="C25" s="166" t="str">
        <f>IF(MIN('Categories ID'!$D25:$F25)&lt;&gt;0,MIN('Categories ID'!$D25:$F25),"")</f>
        <v/>
      </c>
      <c r="D25" s="166" t="str">
        <f>IFERROR(SEARCH($G$3,'Categories ID'!$J25)+ROW()/100000,"")</f>
        <v/>
      </c>
      <c r="E25" s="166" t="str">
        <f>IFERROR(SEARCH($G$3,'Categories ID'!$K25)+ROW()/100000,"")</f>
        <v/>
      </c>
      <c r="F25" s="166" t="str">
        <f>IFERROR(SEARCH($G$3,'Categories ID'!$L25)+ROW()/100000,"")</f>
        <v/>
      </c>
      <c r="G25" s="73">
        <v>1095.0</v>
      </c>
      <c r="H25" s="10" t="s">
        <v>18</v>
      </c>
      <c r="I25" s="10" t="s">
        <v>18</v>
      </c>
      <c r="J25" s="10" t="s">
        <v>19</v>
      </c>
      <c r="K25" s="10" t="s">
        <v>18</v>
      </c>
      <c r="L25" s="10" t="s">
        <v>32</v>
      </c>
      <c r="M25" s="10" t="s">
        <v>22</v>
      </c>
      <c r="N25" s="3"/>
      <c r="O25" s="3"/>
      <c r="P25" s="3"/>
      <c r="Q25" s="3"/>
      <c r="R25" s="3"/>
      <c r="S25" s="3"/>
      <c r="T25" s="3"/>
    </row>
    <row r="26" ht="19.5" customHeight="1">
      <c r="A26" s="3"/>
      <c r="B26" s="163" t="str">
        <f>IFERROR(RANK('Categories ID'!$C26,'Categories ID'!$C$20:$C$1937,1),"")</f>
        <v/>
      </c>
      <c r="C26" s="164" t="str">
        <f>IF(MIN('Categories ID'!$D26:$F26)&lt;&gt;0,MIN('Categories ID'!$D26:$F26),"")</f>
        <v/>
      </c>
      <c r="D26" s="164" t="str">
        <f>IFERROR(SEARCH($G$3,'Categories ID'!$J26)+ROW()/100000,"")</f>
        <v/>
      </c>
      <c r="E26" s="164" t="str">
        <f>IFERROR(SEARCH($G$3,'Categories ID'!$K26)+ROW()/100000,"")</f>
        <v/>
      </c>
      <c r="F26" s="164" t="str">
        <f>IFERROR(SEARCH($G$3,'Categories ID'!$L26)+ROW()/100000,"")</f>
        <v/>
      </c>
      <c r="G26" s="73">
        <v>1447.0</v>
      </c>
      <c r="H26" s="10" t="s">
        <v>18</v>
      </c>
      <c r="I26" s="10" t="s">
        <v>18</v>
      </c>
      <c r="J26" s="10" t="s">
        <v>19</v>
      </c>
      <c r="K26" s="10" t="s">
        <v>18</v>
      </c>
      <c r="L26" s="10" t="s">
        <v>4679</v>
      </c>
      <c r="M26" s="10" t="s">
        <v>22</v>
      </c>
      <c r="N26" s="3"/>
      <c r="O26" s="3"/>
      <c r="P26" s="3"/>
      <c r="Q26" s="3"/>
      <c r="R26" s="3"/>
      <c r="S26" s="3"/>
      <c r="T26" s="3"/>
    </row>
    <row r="27" ht="19.5" customHeight="1">
      <c r="A27" s="3"/>
      <c r="B27" s="165" t="str">
        <f>IFERROR(RANK('Categories ID'!$C27,'Categories ID'!$C$20:$C$1937,1),"")</f>
        <v/>
      </c>
      <c r="C27" s="166" t="str">
        <f>IF(MIN('Categories ID'!$D27:$F27)&lt;&gt;0,MIN('Categories ID'!$D27:$F27),"")</f>
        <v/>
      </c>
      <c r="D27" s="166" t="str">
        <f>IFERROR(SEARCH($G$3,'Categories ID'!$J27)+ROW()/100000,"")</f>
        <v/>
      </c>
      <c r="E27" s="166" t="str">
        <f>IFERROR(SEARCH($G$3,'Categories ID'!$K27)+ROW()/100000,"")</f>
        <v/>
      </c>
      <c r="F27" s="166" t="str">
        <f>IFERROR(SEARCH($G$3,'Categories ID'!$L27)+ROW()/100000,"")</f>
        <v/>
      </c>
      <c r="G27" s="73">
        <v>1322.0</v>
      </c>
      <c r="H27" s="10" t="s">
        <v>18</v>
      </c>
      <c r="I27" s="10" t="s">
        <v>18</v>
      </c>
      <c r="J27" s="10" t="s">
        <v>19</v>
      </c>
      <c r="K27" s="10" t="s">
        <v>18</v>
      </c>
      <c r="L27" s="10" t="s">
        <v>40</v>
      </c>
      <c r="M27" s="10" t="s">
        <v>22</v>
      </c>
      <c r="N27" s="3"/>
      <c r="O27" s="3"/>
      <c r="P27" s="3"/>
      <c r="Q27" s="3"/>
      <c r="R27" s="3"/>
      <c r="S27" s="3"/>
      <c r="T27" s="3"/>
    </row>
    <row r="28" ht="19.5" customHeight="1">
      <c r="A28" s="3"/>
      <c r="B28" s="163" t="str">
        <f>IFERROR(RANK('Categories ID'!$C28,'Categories ID'!$C$20:$C$1937,1),"")</f>
        <v/>
      </c>
      <c r="C28" s="164" t="str">
        <f>IF(MIN('Categories ID'!$D28:$F28)&lt;&gt;0,MIN('Categories ID'!$D28:$F28),"")</f>
        <v/>
      </c>
      <c r="D28" s="164" t="str">
        <f>IFERROR(SEARCH($G$3,'Categories ID'!$J28)+ROW()/100000,"")</f>
        <v/>
      </c>
      <c r="E28" s="164" t="str">
        <f>IFERROR(SEARCH($G$3,'Categories ID'!$K28)+ROW()/100000,"")</f>
        <v/>
      </c>
      <c r="F28" s="164" t="str">
        <f>IFERROR(SEARCH($G$3,'Categories ID'!$L28)+ROW()/100000,"")</f>
        <v/>
      </c>
      <c r="G28" s="73">
        <v>1465.0</v>
      </c>
      <c r="H28" s="10" t="s">
        <v>18</v>
      </c>
      <c r="I28" s="10" t="s">
        <v>18</v>
      </c>
      <c r="J28" s="10" t="s">
        <v>19</v>
      </c>
      <c r="K28" s="10" t="s">
        <v>20</v>
      </c>
      <c r="L28" s="10" t="s">
        <v>46</v>
      </c>
      <c r="M28" s="10" t="s">
        <v>22</v>
      </c>
      <c r="N28" s="3"/>
      <c r="O28" s="3"/>
      <c r="P28" s="3"/>
      <c r="Q28" s="3"/>
      <c r="R28" s="3"/>
      <c r="S28" s="3"/>
      <c r="T28" s="3"/>
    </row>
    <row r="29" ht="19.5" customHeight="1">
      <c r="A29" s="3"/>
      <c r="B29" s="165" t="str">
        <f>IFERROR(RANK('Categories ID'!$C29,'Categories ID'!$C$20:$C$1937,1),"")</f>
        <v/>
      </c>
      <c r="C29" s="166" t="str">
        <f>IF(MIN('Categories ID'!$D29:$F29)&lt;&gt;0,MIN('Categories ID'!$D29:$F29),"")</f>
        <v/>
      </c>
      <c r="D29" s="166" t="str">
        <f>IFERROR(SEARCH($G$3,'Categories ID'!$J29)+ROW()/100000,"")</f>
        <v/>
      </c>
      <c r="E29" s="166" t="str">
        <f>IFERROR(SEARCH($G$3,'Categories ID'!$K29)+ROW()/100000,"")</f>
        <v/>
      </c>
      <c r="F29" s="166" t="str">
        <f>IFERROR(SEARCH($G$3,'Categories ID'!$L29)+ROW()/100000,"")</f>
        <v/>
      </c>
      <c r="G29" s="73">
        <v>2536.0</v>
      </c>
      <c r="H29" s="10" t="s">
        <v>18</v>
      </c>
      <c r="I29" s="10" t="s">
        <v>18</v>
      </c>
      <c r="J29" s="10" t="s">
        <v>19</v>
      </c>
      <c r="K29" s="10" t="s">
        <v>20</v>
      </c>
      <c r="L29" s="10" t="s">
        <v>104</v>
      </c>
      <c r="M29" s="10" t="s">
        <v>22</v>
      </c>
      <c r="N29" s="3"/>
      <c r="O29" s="3"/>
      <c r="P29" s="3"/>
      <c r="Q29" s="3"/>
      <c r="R29" s="3"/>
      <c r="S29" s="3"/>
      <c r="T29" s="3"/>
    </row>
    <row r="30" ht="19.5" customHeight="1">
      <c r="A30" s="3"/>
      <c r="B30" s="163" t="str">
        <f>IFERROR(RANK('Categories ID'!$C30,'Categories ID'!$C$20:$C$1937,1),"")</f>
        <v/>
      </c>
      <c r="C30" s="164" t="str">
        <f>IF(MIN('Categories ID'!$D30:$F30)&lt;&gt;0,MIN('Categories ID'!$D30:$F30),"")</f>
        <v/>
      </c>
      <c r="D30" s="164" t="str">
        <f>IFERROR(SEARCH($G$3,'Categories ID'!$J30)+ROW()/100000,"")</f>
        <v/>
      </c>
      <c r="E30" s="164" t="str">
        <f>IFERROR(SEARCH($G$3,'Categories ID'!$K30)+ROW()/100000,"")</f>
        <v/>
      </c>
      <c r="F30" s="164" t="str">
        <f>IFERROR(SEARCH($G$3,'Categories ID'!$L30)+ROW()/100000,"")</f>
        <v/>
      </c>
      <c r="G30" s="73">
        <v>1461.0</v>
      </c>
      <c r="H30" s="10" t="s">
        <v>18</v>
      </c>
      <c r="I30" s="10" t="s">
        <v>18</v>
      </c>
      <c r="J30" s="10" t="s">
        <v>19</v>
      </c>
      <c r="K30" s="10" t="s">
        <v>20</v>
      </c>
      <c r="L30" s="10" t="s">
        <v>44</v>
      </c>
      <c r="M30" s="10" t="s">
        <v>22</v>
      </c>
      <c r="N30" s="3"/>
      <c r="O30" s="3"/>
      <c r="P30" s="3"/>
      <c r="Q30" s="3"/>
      <c r="R30" s="3"/>
      <c r="S30" s="3"/>
      <c r="T30" s="3"/>
    </row>
    <row r="31" ht="19.5" customHeight="1">
      <c r="A31" s="3"/>
      <c r="B31" s="165" t="str">
        <f>IFERROR(RANK('Categories ID'!$C31,'Categories ID'!$C$20:$C$1937,1),"")</f>
        <v/>
      </c>
      <c r="C31" s="166" t="str">
        <f>IF(MIN('Categories ID'!$D31:$F31)&lt;&gt;0,MIN('Categories ID'!$D31:$F31),"")</f>
        <v/>
      </c>
      <c r="D31" s="166" t="str">
        <f>IFERROR(SEARCH($G$3,'Categories ID'!$J31)+ROW()/100000,"")</f>
        <v/>
      </c>
      <c r="E31" s="166" t="str">
        <f>IFERROR(SEARCH($G$3,'Categories ID'!$K31)+ROW()/100000,"")</f>
        <v/>
      </c>
      <c r="F31" s="166" t="str">
        <f>IFERROR(SEARCH($G$3,'Categories ID'!$L31)+ROW()/100000,"")</f>
        <v/>
      </c>
      <c r="G31" s="73">
        <v>1081.0</v>
      </c>
      <c r="H31" s="10" t="s">
        <v>18</v>
      </c>
      <c r="I31" s="10" t="s">
        <v>18</v>
      </c>
      <c r="J31" s="10" t="s">
        <v>19</v>
      </c>
      <c r="K31" s="10" t="s">
        <v>20</v>
      </c>
      <c r="L31" s="10" t="s">
        <v>4680</v>
      </c>
      <c r="M31" s="10" t="s">
        <v>22</v>
      </c>
      <c r="N31" s="3"/>
      <c r="O31" s="3"/>
      <c r="P31" s="3"/>
      <c r="Q31" s="3"/>
      <c r="R31" s="3"/>
      <c r="S31" s="3"/>
      <c r="T31" s="3"/>
    </row>
    <row r="32" ht="19.5" customHeight="1">
      <c r="A32" s="3"/>
      <c r="B32" s="163" t="str">
        <f>IFERROR(RANK('Categories ID'!$C32,'Categories ID'!$C$20:$C$1937,1),"")</f>
        <v/>
      </c>
      <c r="C32" s="164" t="str">
        <f>IF(MIN('Categories ID'!$D32:$F32)&lt;&gt;0,MIN('Categories ID'!$D32:$F32),"")</f>
        <v/>
      </c>
      <c r="D32" s="164" t="str">
        <f>IFERROR(SEARCH($G$3,'Categories ID'!$J32)+ROW()/100000,"")</f>
        <v/>
      </c>
      <c r="E32" s="164" t="str">
        <f>IFERROR(SEARCH($G$3,'Categories ID'!$K32)+ROW()/100000,"")</f>
        <v/>
      </c>
      <c r="F32" s="164" t="str">
        <f>IFERROR(SEARCH($G$3,'Categories ID'!$L32)+ROW()/100000,"")</f>
        <v/>
      </c>
      <c r="G32" s="73">
        <v>1471.0</v>
      </c>
      <c r="H32" s="10" t="s">
        <v>18</v>
      </c>
      <c r="I32" s="10" t="s">
        <v>18</v>
      </c>
      <c r="J32" s="10" t="s">
        <v>19</v>
      </c>
      <c r="K32" s="10" t="s">
        <v>48</v>
      </c>
      <c r="L32" s="10" t="s">
        <v>49</v>
      </c>
      <c r="M32" s="10" t="s">
        <v>22</v>
      </c>
      <c r="N32" s="3"/>
      <c r="O32" s="3"/>
      <c r="P32" s="3"/>
      <c r="Q32" s="3"/>
      <c r="R32" s="3"/>
      <c r="S32" s="3"/>
      <c r="T32" s="3"/>
    </row>
    <row r="33" ht="19.5" customHeight="1">
      <c r="A33" s="3"/>
      <c r="B33" s="165" t="str">
        <f>IFERROR(RANK('Categories ID'!$C33,'Categories ID'!$C$20:$C$1937,1),"")</f>
        <v/>
      </c>
      <c r="C33" s="166" t="str">
        <f>IF(MIN('Categories ID'!$D33:$F33)&lt;&gt;0,MIN('Categories ID'!$D33:$F33),"")</f>
        <v/>
      </c>
      <c r="D33" s="166" t="str">
        <f>IFERROR(SEARCH($G$3,'Categories ID'!$J33)+ROW()/100000,"")</f>
        <v/>
      </c>
      <c r="E33" s="166" t="str">
        <f>IFERROR(SEARCH($G$3,'Categories ID'!$K33)+ROW()/100000,"")</f>
        <v/>
      </c>
      <c r="F33" s="166" t="str">
        <f>IFERROR(SEARCH($G$3,'Categories ID'!$L33)+ROW()/100000,"")</f>
        <v/>
      </c>
      <c r="G33" s="73">
        <v>1472.0</v>
      </c>
      <c r="H33" s="10" t="s">
        <v>18</v>
      </c>
      <c r="I33" s="10" t="s">
        <v>18</v>
      </c>
      <c r="J33" s="10" t="s">
        <v>19</v>
      </c>
      <c r="K33" s="10" t="s">
        <v>48</v>
      </c>
      <c r="L33" s="10" t="s">
        <v>52</v>
      </c>
      <c r="M33" s="10" t="s">
        <v>22</v>
      </c>
      <c r="N33" s="3"/>
      <c r="O33" s="3"/>
      <c r="P33" s="3"/>
      <c r="Q33" s="3"/>
      <c r="R33" s="3"/>
      <c r="S33" s="3"/>
      <c r="T33" s="3"/>
    </row>
    <row r="34" ht="19.5" customHeight="1">
      <c r="A34" s="3"/>
      <c r="B34" s="163" t="str">
        <f>IFERROR(RANK('Categories ID'!$C34,'Categories ID'!$C$20:$C$1937,1),"")</f>
        <v/>
      </c>
      <c r="C34" s="164" t="str">
        <f>IF(MIN('Categories ID'!$D34:$F34)&lt;&gt;0,MIN('Categories ID'!$D34:$F34),"")</f>
        <v/>
      </c>
      <c r="D34" s="164" t="str">
        <f>IFERROR(SEARCH($G$3,'Categories ID'!$J34)+ROW()/100000,"")</f>
        <v/>
      </c>
      <c r="E34" s="164" t="str">
        <f>IFERROR(SEARCH($G$3,'Categories ID'!$K34)+ROW()/100000,"")</f>
        <v/>
      </c>
      <c r="F34" s="164" t="str">
        <f>IFERROR(SEARCH($G$3,'Categories ID'!$L34)+ROW()/100000,"")</f>
        <v/>
      </c>
      <c r="G34" s="73">
        <v>1473.0</v>
      </c>
      <c r="H34" s="10" t="s">
        <v>18</v>
      </c>
      <c r="I34" s="10" t="s">
        <v>18</v>
      </c>
      <c r="J34" s="10" t="s">
        <v>19</v>
      </c>
      <c r="K34" s="10" t="s">
        <v>48</v>
      </c>
      <c r="L34" s="10" t="s">
        <v>54</v>
      </c>
      <c r="M34" s="10" t="s">
        <v>22</v>
      </c>
      <c r="N34" s="3"/>
      <c r="O34" s="3"/>
      <c r="P34" s="3"/>
      <c r="Q34" s="3"/>
      <c r="R34" s="3"/>
      <c r="S34" s="3"/>
      <c r="T34" s="3"/>
    </row>
    <row r="35" ht="19.5" customHeight="1">
      <c r="A35" s="3"/>
      <c r="B35" s="165" t="str">
        <f>IFERROR(RANK('Categories ID'!$C35,'Categories ID'!$C$20:$C$1937,1),"")</f>
        <v/>
      </c>
      <c r="C35" s="166" t="str">
        <f>IF(MIN('Categories ID'!$D35:$F35)&lt;&gt;0,MIN('Categories ID'!$D35:$F35),"")</f>
        <v/>
      </c>
      <c r="D35" s="166" t="str">
        <f>IFERROR(SEARCH($G$3,'Categories ID'!$J35)+ROW()/100000,"")</f>
        <v/>
      </c>
      <c r="E35" s="166" t="str">
        <f>IFERROR(SEARCH($G$3,'Categories ID'!$K35)+ROW()/100000,"")</f>
        <v/>
      </c>
      <c r="F35" s="166" t="str">
        <f>IFERROR(SEARCH($G$3,'Categories ID'!$L35)+ROW()/100000,"")</f>
        <v/>
      </c>
      <c r="G35" s="73">
        <v>1474.0</v>
      </c>
      <c r="H35" s="10" t="s">
        <v>18</v>
      </c>
      <c r="I35" s="10" t="s">
        <v>18</v>
      </c>
      <c r="J35" s="10" t="s">
        <v>19</v>
      </c>
      <c r="K35" s="10" t="s">
        <v>48</v>
      </c>
      <c r="L35" s="10" t="s">
        <v>56</v>
      </c>
      <c r="M35" s="10" t="s">
        <v>22</v>
      </c>
      <c r="N35" s="3"/>
      <c r="O35" s="3"/>
      <c r="P35" s="3"/>
      <c r="Q35" s="3"/>
      <c r="R35" s="3"/>
      <c r="S35" s="3"/>
      <c r="T35" s="3"/>
    </row>
    <row r="36" ht="19.5" customHeight="1">
      <c r="A36" s="3"/>
      <c r="B36" s="163" t="str">
        <f>IFERROR(RANK('Categories ID'!$C36,'Categories ID'!$C$20:$C$1937,1),"")</f>
        <v/>
      </c>
      <c r="C36" s="164" t="str">
        <f>IF(MIN('Categories ID'!$D36:$F36)&lt;&gt;0,MIN('Categories ID'!$D36:$F36),"")</f>
        <v/>
      </c>
      <c r="D36" s="164" t="str">
        <f>IFERROR(SEARCH($G$3,'Categories ID'!$J36)+ROW()/100000,"")</f>
        <v/>
      </c>
      <c r="E36" s="164" t="str">
        <f>IFERROR(SEARCH($G$3,'Categories ID'!$K36)+ROW()/100000,"")</f>
        <v/>
      </c>
      <c r="F36" s="164" t="str">
        <f>IFERROR(SEARCH($G$3,'Categories ID'!$L36)+ROW()/100000,"")</f>
        <v/>
      </c>
      <c r="G36" s="73">
        <v>1475.0</v>
      </c>
      <c r="H36" s="10" t="s">
        <v>18</v>
      </c>
      <c r="I36" s="10" t="s">
        <v>18</v>
      </c>
      <c r="J36" s="10" t="s">
        <v>19</v>
      </c>
      <c r="K36" s="10" t="s">
        <v>48</v>
      </c>
      <c r="L36" s="10" t="s">
        <v>58</v>
      </c>
      <c r="M36" s="10" t="s">
        <v>22</v>
      </c>
      <c r="N36" s="3"/>
      <c r="O36" s="3"/>
      <c r="P36" s="3"/>
      <c r="Q36" s="3"/>
      <c r="R36" s="3"/>
      <c r="S36" s="3"/>
      <c r="T36" s="3"/>
    </row>
    <row r="37" ht="19.5" customHeight="1">
      <c r="A37" s="3"/>
      <c r="B37" s="165" t="str">
        <f>IFERROR(RANK('Categories ID'!$C37,'Categories ID'!$C$20:$C$1937,1),"")</f>
        <v/>
      </c>
      <c r="C37" s="166" t="str">
        <f>IF(MIN('Categories ID'!$D37:$F37)&lt;&gt;0,MIN('Categories ID'!$D37:$F37),"")</f>
        <v/>
      </c>
      <c r="D37" s="166" t="str">
        <f>IFERROR(SEARCH($G$3,'Categories ID'!$J37)+ROW()/100000,"")</f>
        <v/>
      </c>
      <c r="E37" s="166" t="str">
        <f>IFERROR(SEARCH($G$3,'Categories ID'!$K37)+ROW()/100000,"")</f>
        <v/>
      </c>
      <c r="F37" s="166" t="str">
        <f>IFERROR(SEARCH($G$3,'Categories ID'!$L37)+ROW()/100000,"")</f>
        <v/>
      </c>
      <c r="G37" s="73">
        <v>1476.0</v>
      </c>
      <c r="H37" s="10" t="s">
        <v>18</v>
      </c>
      <c r="I37" s="10" t="s">
        <v>18</v>
      </c>
      <c r="J37" s="10" t="s">
        <v>19</v>
      </c>
      <c r="K37" s="10" t="s">
        <v>48</v>
      </c>
      <c r="L37" s="10" t="s">
        <v>60</v>
      </c>
      <c r="M37" s="10" t="s">
        <v>22</v>
      </c>
      <c r="N37" s="3"/>
      <c r="O37" s="3"/>
      <c r="P37" s="3"/>
      <c r="Q37" s="3"/>
      <c r="R37" s="3"/>
      <c r="S37" s="3"/>
      <c r="T37" s="3"/>
    </row>
    <row r="38" ht="19.5" customHeight="1">
      <c r="A38" s="3"/>
      <c r="B38" s="163" t="str">
        <f>IFERROR(RANK('Categories ID'!$C38,'Categories ID'!$C$20:$C$1937,1),"")</f>
        <v/>
      </c>
      <c r="C38" s="164" t="str">
        <f>IF(MIN('Categories ID'!$D38:$F38)&lt;&gt;0,MIN('Categories ID'!$D38:$F38),"")</f>
        <v/>
      </c>
      <c r="D38" s="164" t="str">
        <f>IFERROR(SEARCH($G$3,'Categories ID'!$J38)+ROW()/100000,"")</f>
        <v/>
      </c>
      <c r="E38" s="164" t="str">
        <f>IFERROR(SEARCH($G$3,'Categories ID'!$K38)+ROW()/100000,"")</f>
        <v/>
      </c>
      <c r="F38" s="164" t="str">
        <f>IFERROR(SEARCH($G$3,'Categories ID'!$L38)+ROW()/100000,"")</f>
        <v/>
      </c>
      <c r="G38" s="73">
        <v>1477.0</v>
      </c>
      <c r="H38" s="10" t="s">
        <v>18</v>
      </c>
      <c r="I38" s="10" t="s">
        <v>18</v>
      </c>
      <c r="J38" s="10" t="s">
        <v>19</v>
      </c>
      <c r="K38" s="10" t="s">
        <v>48</v>
      </c>
      <c r="L38" s="10" t="s">
        <v>62</v>
      </c>
      <c r="M38" s="10" t="s">
        <v>22</v>
      </c>
      <c r="N38" s="3"/>
      <c r="O38" s="3"/>
      <c r="P38" s="3"/>
      <c r="Q38" s="3"/>
      <c r="R38" s="3"/>
      <c r="S38" s="3"/>
      <c r="T38" s="3"/>
    </row>
    <row r="39" ht="19.5" customHeight="1">
      <c r="A39" s="3"/>
      <c r="B39" s="165" t="str">
        <f>IFERROR(RANK('Categories ID'!$C39,'Categories ID'!$C$20:$C$1937,1),"")</f>
        <v/>
      </c>
      <c r="C39" s="166" t="str">
        <f>IF(MIN('Categories ID'!$D39:$F39)&lt;&gt;0,MIN('Categories ID'!$D39:$F39),"")</f>
        <v/>
      </c>
      <c r="D39" s="166" t="str">
        <f>IFERROR(SEARCH($G$3,'Categories ID'!$J39)+ROW()/100000,"")</f>
        <v/>
      </c>
      <c r="E39" s="166" t="str">
        <f>IFERROR(SEARCH($G$3,'Categories ID'!$K39)+ROW()/100000,"")</f>
        <v/>
      </c>
      <c r="F39" s="166" t="str">
        <f>IFERROR(SEARCH($G$3,'Categories ID'!$L39)+ROW()/100000,"")</f>
        <v/>
      </c>
      <c r="G39" s="73">
        <v>1479.0</v>
      </c>
      <c r="H39" s="10" t="s">
        <v>18</v>
      </c>
      <c r="I39" s="10" t="s">
        <v>18</v>
      </c>
      <c r="J39" s="10" t="s">
        <v>19</v>
      </c>
      <c r="K39" s="10" t="s">
        <v>64</v>
      </c>
      <c r="L39" s="10" t="s">
        <v>65</v>
      </c>
      <c r="M39" s="10" t="s">
        <v>22</v>
      </c>
      <c r="N39" s="3"/>
      <c r="O39" s="3"/>
      <c r="P39" s="3"/>
      <c r="Q39" s="3"/>
      <c r="R39" s="3"/>
      <c r="S39" s="3"/>
      <c r="T39" s="3"/>
    </row>
    <row r="40" ht="19.5" customHeight="1">
      <c r="A40" s="3"/>
      <c r="B40" s="163" t="str">
        <f>IFERROR(RANK('Categories ID'!$C40,'Categories ID'!$C$20:$C$1937,1),"")</f>
        <v/>
      </c>
      <c r="C40" s="164" t="str">
        <f>IF(MIN('Categories ID'!$D40:$F40)&lt;&gt;0,MIN('Categories ID'!$D40:$F40),"")</f>
        <v/>
      </c>
      <c r="D40" s="164" t="str">
        <f>IFERROR(SEARCH($G$3,'Categories ID'!$J40)+ROW()/100000,"")</f>
        <v/>
      </c>
      <c r="E40" s="164" t="str">
        <f>IFERROR(SEARCH($G$3,'Categories ID'!$K40)+ROW()/100000,"")</f>
        <v/>
      </c>
      <c r="F40" s="164" t="str">
        <f>IFERROR(SEARCH($G$3,'Categories ID'!$L40)+ROW()/100000,"")</f>
        <v/>
      </c>
      <c r="G40" s="73">
        <v>1480.0</v>
      </c>
      <c r="H40" s="10" t="s">
        <v>18</v>
      </c>
      <c r="I40" s="10" t="s">
        <v>18</v>
      </c>
      <c r="J40" s="10" t="s">
        <v>19</v>
      </c>
      <c r="K40" s="10" t="s">
        <v>64</v>
      </c>
      <c r="L40" s="10" t="s">
        <v>68</v>
      </c>
      <c r="M40" s="10" t="s">
        <v>22</v>
      </c>
      <c r="N40" s="3"/>
      <c r="O40" s="3"/>
      <c r="P40" s="3"/>
      <c r="Q40" s="3"/>
      <c r="R40" s="3"/>
      <c r="S40" s="3"/>
      <c r="T40" s="3"/>
    </row>
    <row r="41" ht="19.5" customHeight="1">
      <c r="A41" s="3"/>
      <c r="B41" s="165" t="str">
        <f>IFERROR(RANK('Categories ID'!$C41,'Categories ID'!$C$20:$C$1937,1),"")</f>
        <v/>
      </c>
      <c r="C41" s="166" t="str">
        <f>IF(MIN('Categories ID'!$D41:$F41)&lt;&gt;0,MIN('Categories ID'!$D41:$F41),"")</f>
        <v/>
      </c>
      <c r="D41" s="166" t="str">
        <f>IFERROR(SEARCH($G$3,'Categories ID'!$J41)+ROW()/100000,"")</f>
        <v/>
      </c>
      <c r="E41" s="166" t="str">
        <f>IFERROR(SEARCH($G$3,'Categories ID'!$K41)+ROW()/100000,"")</f>
        <v/>
      </c>
      <c r="F41" s="166" t="str">
        <f>IFERROR(SEARCH($G$3,'Categories ID'!$L41)+ROW()/100000,"")</f>
        <v/>
      </c>
      <c r="G41" s="73">
        <v>1481.0</v>
      </c>
      <c r="H41" s="10" t="s">
        <v>18</v>
      </c>
      <c r="I41" s="10" t="s">
        <v>18</v>
      </c>
      <c r="J41" s="10" t="s">
        <v>19</v>
      </c>
      <c r="K41" s="10" t="s">
        <v>64</v>
      </c>
      <c r="L41" s="10" t="s">
        <v>70</v>
      </c>
      <c r="M41" s="10" t="s">
        <v>22</v>
      </c>
      <c r="N41" s="3"/>
      <c r="O41" s="3"/>
      <c r="P41" s="3"/>
      <c r="Q41" s="3"/>
      <c r="R41" s="3"/>
      <c r="S41" s="3"/>
      <c r="T41" s="3"/>
    </row>
    <row r="42" ht="19.5" customHeight="1">
      <c r="A42" s="3"/>
      <c r="B42" s="163" t="str">
        <f>IFERROR(RANK('Categories ID'!$C42,'Categories ID'!$C$20:$C$1937,1),"")</f>
        <v/>
      </c>
      <c r="C42" s="164" t="str">
        <f>IF(MIN('Categories ID'!$D42:$F42)&lt;&gt;0,MIN('Categories ID'!$D42:$F42),"")</f>
        <v/>
      </c>
      <c r="D42" s="164" t="str">
        <f>IFERROR(SEARCH($G$3,'Categories ID'!$J42)+ROW()/100000,"")</f>
        <v/>
      </c>
      <c r="E42" s="164" t="str">
        <f>IFERROR(SEARCH($G$3,'Categories ID'!$K42)+ROW()/100000,"")</f>
        <v/>
      </c>
      <c r="F42" s="164" t="str">
        <f>IFERROR(SEARCH($G$3,'Categories ID'!$L42)+ROW()/100000,"")</f>
        <v/>
      </c>
      <c r="G42" s="73">
        <v>1482.0</v>
      </c>
      <c r="H42" s="10" t="s">
        <v>18</v>
      </c>
      <c r="I42" s="10" t="s">
        <v>18</v>
      </c>
      <c r="J42" s="10" t="s">
        <v>19</v>
      </c>
      <c r="K42" s="10" t="s">
        <v>64</v>
      </c>
      <c r="L42" s="10" t="s">
        <v>4681</v>
      </c>
      <c r="M42" s="10" t="s">
        <v>22</v>
      </c>
      <c r="N42" s="3"/>
      <c r="O42" s="3"/>
      <c r="P42" s="3"/>
      <c r="Q42" s="3"/>
      <c r="R42" s="3"/>
      <c r="S42" s="3"/>
      <c r="T42" s="3"/>
    </row>
    <row r="43" ht="19.5" customHeight="1">
      <c r="A43" s="3"/>
      <c r="B43" s="165" t="str">
        <f>IFERROR(RANK('Categories ID'!$C43,'Categories ID'!$C$20:$C$1937,1),"")</f>
        <v/>
      </c>
      <c r="C43" s="166" t="str">
        <f>IF(MIN('Categories ID'!$D43:$F43)&lt;&gt;0,MIN('Categories ID'!$D43:$F43),"")</f>
        <v/>
      </c>
      <c r="D43" s="166" t="str">
        <f>IFERROR(SEARCH($G$3,'Categories ID'!$J43)+ROW()/100000,"")</f>
        <v/>
      </c>
      <c r="E43" s="166" t="str">
        <f>IFERROR(SEARCH($G$3,'Categories ID'!$K43)+ROW()/100000,"")</f>
        <v/>
      </c>
      <c r="F43" s="166" t="str">
        <f>IFERROR(SEARCH($G$3,'Categories ID'!$L43)+ROW()/100000,"")</f>
        <v/>
      </c>
      <c r="G43" s="73">
        <v>1485.0</v>
      </c>
      <c r="H43" s="10" t="s">
        <v>18</v>
      </c>
      <c r="I43" s="10" t="s">
        <v>18</v>
      </c>
      <c r="J43" s="10" t="s">
        <v>19</v>
      </c>
      <c r="K43" s="10" t="s">
        <v>64</v>
      </c>
      <c r="L43" s="10" t="s">
        <v>4682</v>
      </c>
      <c r="M43" s="10" t="s">
        <v>22</v>
      </c>
      <c r="N43" s="3"/>
      <c r="O43" s="3"/>
      <c r="P43" s="3"/>
      <c r="Q43" s="3"/>
      <c r="R43" s="3"/>
      <c r="S43" s="3"/>
      <c r="T43" s="3"/>
    </row>
    <row r="44" ht="19.5" customHeight="1">
      <c r="A44" s="3"/>
      <c r="B44" s="163" t="str">
        <f>IFERROR(RANK('Categories ID'!$C44,'Categories ID'!$C$20:$C$1937,1),"")</f>
        <v/>
      </c>
      <c r="C44" s="164" t="str">
        <f>IF(MIN('Categories ID'!$D44:$F44)&lt;&gt;0,MIN('Categories ID'!$D44:$F44),"")</f>
        <v/>
      </c>
      <c r="D44" s="164" t="str">
        <f>IFERROR(SEARCH($G$3,'Categories ID'!$J44)+ROW()/100000,"")</f>
        <v/>
      </c>
      <c r="E44" s="164" t="str">
        <f>IFERROR(SEARCH($G$3,'Categories ID'!$K44)+ROW()/100000,"")</f>
        <v/>
      </c>
      <c r="F44" s="164" t="str">
        <f>IFERROR(SEARCH($G$3,'Categories ID'!$L44)+ROW()/100000,"")</f>
        <v/>
      </c>
      <c r="G44" s="73">
        <v>1486.0</v>
      </c>
      <c r="H44" s="10" t="s">
        <v>18</v>
      </c>
      <c r="I44" s="10" t="s">
        <v>18</v>
      </c>
      <c r="J44" s="10" t="s">
        <v>19</v>
      </c>
      <c r="K44" s="10" t="s">
        <v>64</v>
      </c>
      <c r="L44" s="10" t="s">
        <v>74</v>
      </c>
      <c r="M44" s="10" t="s">
        <v>22</v>
      </c>
      <c r="N44" s="3"/>
      <c r="O44" s="3"/>
      <c r="P44" s="3"/>
      <c r="Q44" s="3"/>
      <c r="R44" s="3"/>
      <c r="S44" s="3"/>
      <c r="T44" s="3"/>
    </row>
    <row r="45" ht="19.5" customHeight="1">
      <c r="A45" s="3"/>
      <c r="B45" s="165" t="str">
        <f>IFERROR(RANK('Categories ID'!$C45,'Categories ID'!$C$20:$C$1937,1),"")</f>
        <v/>
      </c>
      <c r="C45" s="166" t="str">
        <f>IF(MIN('Categories ID'!$D45:$F45)&lt;&gt;0,MIN('Categories ID'!$D45:$F45),"")</f>
        <v/>
      </c>
      <c r="D45" s="166" t="str">
        <f>IFERROR(SEARCH($G$3,'Categories ID'!$J45)+ROW()/100000,"")</f>
        <v/>
      </c>
      <c r="E45" s="166" t="str">
        <f>IFERROR(SEARCH($G$3,'Categories ID'!$K45)+ROW()/100000,"")</f>
        <v/>
      </c>
      <c r="F45" s="166" t="str">
        <f>IFERROR(SEARCH($G$3,'Categories ID'!$L45)+ROW()/100000,"")</f>
        <v/>
      </c>
      <c r="G45" s="73">
        <v>1487.0</v>
      </c>
      <c r="H45" s="10" t="s">
        <v>18</v>
      </c>
      <c r="I45" s="10" t="s">
        <v>18</v>
      </c>
      <c r="J45" s="10" t="s">
        <v>19</v>
      </c>
      <c r="K45" s="10" t="s">
        <v>64</v>
      </c>
      <c r="L45" s="10" t="s">
        <v>76</v>
      </c>
      <c r="M45" s="10" t="s">
        <v>22</v>
      </c>
      <c r="N45" s="3"/>
      <c r="O45" s="3"/>
      <c r="P45" s="3"/>
      <c r="Q45" s="3"/>
      <c r="R45" s="3"/>
      <c r="S45" s="3"/>
      <c r="T45" s="3"/>
    </row>
    <row r="46" ht="19.5" customHeight="1">
      <c r="A46" s="3"/>
      <c r="B46" s="163" t="str">
        <f>IFERROR(RANK('Categories ID'!$C46,'Categories ID'!$C$20:$C$1937,1),"")</f>
        <v/>
      </c>
      <c r="C46" s="164" t="str">
        <f>IF(MIN('Categories ID'!$D46:$F46)&lt;&gt;0,MIN('Categories ID'!$D46:$F46),"")</f>
        <v/>
      </c>
      <c r="D46" s="164" t="str">
        <f>IFERROR(SEARCH($G$3,'Categories ID'!$J46)+ROW()/100000,"")</f>
        <v/>
      </c>
      <c r="E46" s="164" t="str">
        <f>IFERROR(SEARCH($G$3,'Categories ID'!$K46)+ROW()/100000,"")</f>
        <v/>
      </c>
      <c r="F46" s="164" t="str">
        <f>IFERROR(SEARCH($G$3,'Categories ID'!$L46)+ROW()/100000,"")</f>
        <v/>
      </c>
      <c r="G46" s="73">
        <v>2262.0</v>
      </c>
      <c r="H46" s="10" t="s">
        <v>18</v>
      </c>
      <c r="I46" s="10" t="s">
        <v>18</v>
      </c>
      <c r="J46" s="10" t="s">
        <v>19</v>
      </c>
      <c r="K46" s="10" t="s">
        <v>92</v>
      </c>
      <c r="L46" s="10" t="s">
        <v>93</v>
      </c>
      <c r="M46" s="10" t="s">
        <v>22</v>
      </c>
      <c r="N46" s="3"/>
      <c r="O46" s="3"/>
      <c r="P46" s="3"/>
      <c r="Q46" s="3"/>
      <c r="R46" s="3"/>
      <c r="S46" s="3"/>
      <c r="T46" s="3"/>
    </row>
    <row r="47" ht="19.5" customHeight="1">
      <c r="A47" s="3"/>
      <c r="B47" s="165" t="str">
        <f>IFERROR(RANK('Categories ID'!$C47,'Categories ID'!$C$20:$C$1937,1),"")</f>
        <v/>
      </c>
      <c r="C47" s="166" t="str">
        <f>IF(MIN('Categories ID'!$D47:$F47)&lt;&gt;0,MIN('Categories ID'!$D47:$F47),"")</f>
        <v/>
      </c>
      <c r="D47" s="166" t="str">
        <f>IFERROR(SEARCH($G$3,'Categories ID'!$J47)+ROW()/100000,"")</f>
        <v/>
      </c>
      <c r="E47" s="166" t="str">
        <f>IFERROR(SEARCH($G$3,'Categories ID'!$K47)+ROW()/100000,"")</f>
        <v/>
      </c>
      <c r="F47" s="166" t="str">
        <f>IFERROR(SEARCH($G$3,'Categories ID'!$L47)+ROW()/100000,"")</f>
        <v/>
      </c>
      <c r="G47" s="73">
        <v>2263.0</v>
      </c>
      <c r="H47" s="10" t="s">
        <v>18</v>
      </c>
      <c r="I47" s="10" t="s">
        <v>18</v>
      </c>
      <c r="J47" s="10" t="s">
        <v>19</v>
      </c>
      <c r="K47" s="10" t="s">
        <v>92</v>
      </c>
      <c r="L47" s="10" t="s">
        <v>96</v>
      </c>
      <c r="M47" s="10" t="s">
        <v>22</v>
      </c>
      <c r="N47" s="3"/>
      <c r="O47" s="3"/>
      <c r="P47" s="3"/>
      <c r="Q47" s="3"/>
      <c r="R47" s="3"/>
      <c r="S47" s="3"/>
      <c r="T47" s="3"/>
    </row>
    <row r="48" ht="19.5" customHeight="1">
      <c r="A48" s="3"/>
      <c r="B48" s="163" t="str">
        <f>IFERROR(RANK('Categories ID'!$C48,'Categories ID'!$C$20:$C$1937,1),"")</f>
        <v/>
      </c>
      <c r="C48" s="164" t="str">
        <f>IF(MIN('Categories ID'!$D48:$F48)&lt;&gt;0,MIN('Categories ID'!$D48:$F48),"")</f>
        <v/>
      </c>
      <c r="D48" s="164" t="str">
        <f>IFERROR(SEARCH($G$3,'Categories ID'!$J48)+ROW()/100000,"")</f>
        <v/>
      </c>
      <c r="E48" s="164" t="str">
        <f>IFERROR(SEARCH($G$3,'Categories ID'!$K48)+ROW()/100000,"")</f>
        <v/>
      </c>
      <c r="F48" s="164" t="str">
        <f>IFERROR(SEARCH($G$3,'Categories ID'!$L48)+ROW()/100000,"")</f>
        <v/>
      </c>
      <c r="G48" s="73">
        <v>2264.0</v>
      </c>
      <c r="H48" s="10" t="s">
        <v>18</v>
      </c>
      <c r="I48" s="10" t="s">
        <v>18</v>
      </c>
      <c r="J48" s="10" t="s">
        <v>19</v>
      </c>
      <c r="K48" s="10" t="s">
        <v>92</v>
      </c>
      <c r="L48" s="10" t="s">
        <v>98</v>
      </c>
      <c r="M48" s="10" t="s">
        <v>22</v>
      </c>
      <c r="N48" s="3"/>
      <c r="O48" s="3"/>
      <c r="P48" s="3"/>
      <c r="Q48" s="3"/>
      <c r="R48" s="3"/>
      <c r="S48" s="3"/>
      <c r="T48" s="3"/>
    </row>
    <row r="49" ht="19.5" customHeight="1">
      <c r="A49" s="3"/>
      <c r="B49" s="165" t="str">
        <f>IFERROR(RANK('Categories ID'!$C49,'Categories ID'!$C$20:$C$1937,1),"")</f>
        <v/>
      </c>
      <c r="C49" s="166" t="str">
        <f>IF(MIN('Categories ID'!$D49:$F49)&lt;&gt;0,MIN('Categories ID'!$D49:$F49),"")</f>
        <v/>
      </c>
      <c r="D49" s="166" t="str">
        <f>IFERROR(SEARCH($G$3,'Categories ID'!$J49)+ROW()/100000,"")</f>
        <v/>
      </c>
      <c r="E49" s="166" t="str">
        <f>IFERROR(SEARCH($G$3,'Categories ID'!$K49)+ROW()/100000,"")</f>
        <v/>
      </c>
      <c r="F49" s="166" t="str">
        <f>IFERROR(SEARCH($G$3,'Categories ID'!$L49)+ROW()/100000,"")</f>
        <v/>
      </c>
      <c r="G49" s="73">
        <v>2265.0</v>
      </c>
      <c r="H49" s="10" t="s">
        <v>18</v>
      </c>
      <c r="I49" s="10" t="s">
        <v>18</v>
      </c>
      <c r="J49" s="10" t="s">
        <v>19</v>
      </c>
      <c r="K49" s="10" t="s">
        <v>92</v>
      </c>
      <c r="L49" s="10" t="s">
        <v>100</v>
      </c>
      <c r="M49" s="10" t="s">
        <v>22</v>
      </c>
      <c r="N49" s="3"/>
      <c r="O49" s="3"/>
      <c r="P49" s="3"/>
      <c r="Q49" s="3"/>
      <c r="R49" s="3"/>
      <c r="S49" s="3"/>
      <c r="T49" s="3"/>
    </row>
    <row r="50" ht="19.5" customHeight="1">
      <c r="A50" s="3"/>
      <c r="B50" s="163" t="str">
        <f>IFERROR(RANK('Categories ID'!$C50,'Categories ID'!$C$20:$C$1937,1),"")</f>
        <v/>
      </c>
      <c r="C50" s="164" t="str">
        <f>IF(MIN('Categories ID'!$D50:$F50)&lt;&gt;0,MIN('Categories ID'!$D50:$F50),"")</f>
        <v/>
      </c>
      <c r="D50" s="164" t="str">
        <f>IFERROR(SEARCH($G$3,'Categories ID'!$J50)+ROW()/100000,"")</f>
        <v/>
      </c>
      <c r="E50" s="164" t="str">
        <f>IFERROR(SEARCH($G$3,'Categories ID'!$K50)+ROW()/100000,"")</f>
        <v/>
      </c>
      <c r="F50" s="164" t="str">
        <f>IFERROR(SEARCH($G$3,'Categories ID'!$L50)+ROW()/100000,"")</f>
        <v/>
      </c>
      <c r="G50" s="73">
        <v>2266.0</v>
      </c>
      <c r="H50" s="10" t="s">
        <v>18</v>
      </c>
      <c r="I50" s="10" t="s">
        <v>18</v>
      </c>
      <c r="J50" s="10" t="s">
        <v>19</v>
      </c>
      <c r="K50" s="10" t="s">
        <v>92</v>
      </c>
      <c r="L50" s="10" t="s">
        <v>102</v>
      </c>
      <c r="M50" s="10" t="s">
        <v>22</v>
      </c>
      <c r="N50" s="3"/>
      <c r="O50" s="3"/>
      <c r="P50" s="3"/>
      <c r="Q50" s="3"/>
      <c r="R50" s="3"/>
      <c r="S50" s="3"/>
      <c r="T50" s="3"/>
    </row>
    <row r="51" ht="19.5" customHeight="1">
      <c r="A51" s="3"/>
      <c r="B51" s="165" t="str">
        <f>IFERROR(RANK('Categories ID'!$C51,'Categories ID'!$C$20:$C$1937,1),"")</f>
        <v/>
      </c>
      <c r="C51" s="166" t="str">
        <f>IF(MIN('Categories ID'!$D51:$F51)&lt;&gt;0,MIN('Categories ID'!$D51:$F51),"")</f>
        <v/>
      </c>
      <c r="D51" s="166" t="str">
        <f>IFERROR(SEARCH($G$3,'Categories ID'!$J51)+ROW()/100000,"")</f>
        <v/>
      </c>
      <c r="E51" s="166" t="str">
        <f>IFERROR(SEARCH($G$3,'Categories ID'!$K51)+ROW()/100000,"")</f>
        <v/>
      </c>
      <c r="F51" s="166" t="str">
        <f>IFERROR(SEARCH($G$3,'Categories ID'!$L51)+ROW()/100000,"")</f>
        <v/>
      </c>
      <c r="G51" s="73">
        <v>3516.0</v>
      </c>
      <c r="H51" s="10" t="s">
        <v>18</v>
      </c>
      <c r="I51" s="10" t="s">
        <v>18</v>
      </c>
      <c r="J51" s="10" t="s">
        <v>19</v>
      </c>
      <c r="K51" s="10" t="s">
        <v>114</v>
      </c>
      <c r="L51" s="10" t="s">
        <v>22</v>
      </c>
      <c r="M51" s="10" t="s">
        <v>22</v>
      </c>
      <c r="N51" s="3"/>
      <c r="O51" s="3"/>
      <c r="P51" s="3"/>
      <c r="Q51" s="3"/>
      <c r="R51" s="3"/>
      <c r="S51" s="3"/>
      <c r="T51" s="3"/>
    </row>
    <row r="52" ht="19.5" customHeight="1">
      <c r="A52" s="3"/>
      <c r="B52" s="163" t="str">
        <f>IFERROR(RANK('Categories ID'!$C52,'Categories ID'!$C$20:$C$1937,1),"")</f>
        <v/>
      </c>
      <c r="C52" s="164" t="str">
        <f>IF(MIN('Categories ID'!$D52:$F52)&lt;&gt;0,MIN('Categories ID'!$D52:$F52),"")</f>
        <v/>
      </c>
      <c r="D52" s="164" t="str">
        <f>IFERROR(SEARCH($G$3,'Categories ID'!$J52)+ROW()/100000,"")</f>
        <v/>
      </c>
      <c r="E52" s="164" t="str">
        <f>IFERROR(SEARCH($G$3,'Categories ID'!$K52)+ROW()/100000,"")</f>
        <v/>
      </c>
      <c r="F52" s="164" t="str">
        <f>IFERROR(SEARCH($G$3,'Categories ID'!$L52)+ROW()/100000,"")</f>
        <v/>
      </c>
      <c r="G52" s="73">
        <v>3522.0</v>
      </c>
      <c r="H52" s="10" t="s">
        <v>18</v>
      </c>
      <c r="I52" s="10" t="s">
        <v>18</v>
      </c>
      <c r="J52" s="10" t="s">
        <v>19</v>
      </c>
      <c r="K52" s="10" t="s">
        <v>116</v>
      </c>
      <c r="L52" s="10" t="s">
        <v>22</v>
      </c>
      <c r="M52" s="10" t="s">
        <v>22</v>
      </c>
      <c r="N52" s="3"/>
      <c r="O52" s="3"/>
      <c r="P52" s="3"/>
      <c r="Q52" s="3"/>
      <c r="R52" s="3"/>
      <c r="S52" s="3"/>
      <c r="T52" s="3"/>
    </row>
    <row r="53" ht="19.5" customHeight="1">
      <c r="A53" s="3"/>
      <c r="B53" s="165" t="str">
        <f>IFERROR(RANK('Categories ID'!$C53,'Categories ID'!$C$20:$C$1937,1),"")</f>
        <v/>
      </c>
      <c r="C53" s="166" t="str">
        <f>IF(MIN('Categories ID'!$D53:$F53)&lt;&gt;0,MIN('Categories ID'!$D53:$F53),"")</f>
        <v/>
      </c>
      <c r="D53" s="166" t="str">
        <f>IFERROR(SEARCH($G$3,'Categories ID'!$J53)+ROW()/100000,"")</f>
        <v/>
      </c>
      <c r="E53" s="166" t="str">
        <f>IFERROR(SEARCH($G$3,'Categories ID'!$K53)+ROW()/100000,"")</f>
        <v/>
      </c>
      <c r="F53" s="166" t="str">
        <f>IFERROR(SEARCH($G$3,'Categories ID'!$L53)+ROW()/100000,"")</f>
        <v/>
      </c>
      <c r="G53" s="73">
        <v>1490.0</v>
      </c>
      <c r="H53" s="10" t="s">
        <v>18</v>
      </c>
      <c r="I53" s="10" t="s">
        <v>18</v>
      </c>
      <c r="J53" s="10" t="s">
        <v>19</v>
      </c>
      <c r="K53" s="10" t="s">
        <v>34</v>
      </c>
      <c r="L53" s="10" t="s">
        <v>78</v>
      </c>
      <c r="M53" s="10" t="s">
        <v>22</v>
      </c>
      <c r="N53" s="3"/>
      <c r="O53" s="3"/>
      <c r="P53" s="3"/>
      <c r="Q53" s="3"/>
      <c r="R53" s="3"/>
      <c r="S53" s="3"/>
      <c r="T53" s="3"/>
    </row>
    <row r="54" ht="19.5" customHeight="1">
      <c r="A54" s="3"/>
      <c r="B54" s="163" t="str">
        <f>IFERROR(RANK('Categories ID'!$C54,'Categories ID'!$C$20:$C$1937,1),"")</f>
        <v/>
      </c>
      <c r="C54" s="164" t="str">
        <f>IF(MIN('Categories ID'!$D54:$F54)&lt;&gt;0,MIN('Categories ID'!$D54:$F54),"")</f>
        <v/>
      </c>
      <c r="D54" s="164" t="str">
        <f>IFERROR(SEARCH($G$3,'Categories ID'!$J54)+ROW()/100000,"")</f>
        <v/>
      </c>
      <c r="E54" s="164" t="str">
        <f>IFERROR(SEARCH($G$3,'Categories ID'!$K54)+ROW()/100000,"")</f>
        <v/>
      </c>
      <c r="F54" s="164" t="str">
        <f>IFERROR(SEARCH($G$3,'Categories ID'!$L54)+ROW()/100000,"")</f>
        <v/>
      </c>
      <c r="G54" s="73">
        <v>1491.0</v>
      </c>
      <c r="H54" s="10" t="s">
        <v>18</v>
      </c>
      <c r="I54" s="10" t="s">
        <v>18</v>
      </c>
      <c r="J54" s="10" t="s">
        <v>19</v>
      </c>
      <c r="K54" s="10" t="s">
        <v>34</v>
      </c>
      <c r="L54" s="10" t="s">
        <v>80</v>
      </c>
      <c r="M54" s="10" t="s">
        <v>22</v>
      </c>
      <c r="N54" s="3"/>
      <c r="O54" s="3"/>
      <c r="P54" s="3"/>
      <c r="Q54" s="3"/>
      <c r="R54" s="3"/>
      <c r="S54" s="3"/>
      <c r="T54" s="3"/>
    </row>
    <row r="55" ht="19.5" customHeight="1">
      <c r="A55" s="3"/>
      <c r="B55" s="165" t="str">
        <f>IFERROR(RANK('Categories ID'!$C55,'Categories ID'!$C$20:$C$1937,1),"")</f>
        <v/>
      </c>
      <c r="C55" s="166" t="str">
        <f>IF(MIN('Categories ID'!$D55:$F55)&lt;&gt;0,MIN('Categories ID'!$D55:$F55),"")</f>
        <v/>
      </c>
      <c r="D55" s="166" t="str">
        <f>IFERROR(SEARCH($G$3,'Categories ID'!$J55)+ROW()/100000,"")</f>
        <v/>
      </c>
      <c r="E55" s="166" t="str">
        <f>IFERROR(SEARCH($G$3,'Categories ID'!$K55)+ROW()/100000,"")</f>
        <v/>
      </c>
      <c r="F55" s="166" t="str">
        <f>IFERROR(SEARCH($G$3,'Categories ID'!$L55)+ROW()/100000,"")</f>
        <v/>
      </c>
      <c r="G55" s="73">
        <v>1128.0</v>
      </c>
      <c r="H55" s="10" t="s">
        <v>18</v>
      </c>
      <c r="I55" s="10" t="s">
        <v>18</v>
      </c>
      <c r="J55" s="10" t="s">
        <v>19</v>
      </c>
      <c r="K55" s="10" t="s">
        <v>34</v>
      </c>
      <c r="L55" s="10" t="s">
        <v>35</v>
      </c>
      <c r="M55" s="10" t="s">
        <v>22</v>
      </c>
      <c r="N55" s="3"/>
      <c r="O55" s="3"/>
      <c r="P55" s="3"/>
      <c r="Q55" s="3"/>
      <c r="R55" s="3"/>
      <c r="S55" s="3"/>
      <c r="T55" s="3"/>
    </row>
    <row r="56" ht="19.5" customHeight="1">
      <c r="A56" s="3"/>
      <c r="B56" s="163" t="str">
        <f>IFERROR(RANK('Categories ID'!$C56,'Categories ID'!$C$20:$C$1937,1),"")</f>
        <v/>
      </c>
      <c r="C56" s="164" t="str">
        <f>IF(MIN('Categories ID'!$D56:$F56)&lt;&gt;0,MIN('Categories ID'!$D56:$F56),"")</f>
        <v/>
      </c>
      <c r="D56" s="164" t="str">
        <f>IFERROR(SEARCH($G$3,'Categories ID'!$J56)+ROW()/100000,"")</f>
        <v/>
      </c>
      <c r="E56" s="164" t="str">
        <f>IFERROR(SEARCH($G$3,'Categories ID'!$K56)+ROW()/100000,"")</f>
        <v/>
      </c>
      <c r="F56" s="164" t="str">
        <f>IFERROR(SEARCH($G$3,'Categories ID'!$L56)+ROW()/100000,"")</f>
        <v/>
      </c>
      <c r="G56" s="73">
        <v>1170.0</v>
      </c>
      <c r="H56" s="10" t="s">
        <v>18</v>
      </c>
      <c r="I56" s="10" t="s">
        <v>18</v>
      </c>
      <c r="J56" s="10" t="s">
        <v>19</v>
      </c>
      <c r="K56" s="10" t="s">
        <v>34</v>
      </c>
      <c r="L56" s="10" t="s">
        <v>38</v>
      </c>
      <c r="M56" s="10" t="s">
        <v>22</v>
      </c>
      <c r="N56" s="3"/>
      <c r="O56" s="3"/>
      <c r="P56" s="3"/>
      <c r="Q56" s="3"/>
      <c r="R56" s="3"/>
      <c r="S56" s="3"/>
      <c r="T56" s="3"/>
    </row>
    <row r="57" ht="19.5" customHeight="1">
      <c r="A57" s="3"/>
      <c r="B57" s="165" t="str">
        <f>IFERROR(RANK('Categories ID'!$C57,'Categories ID'!$C$20:$C$1937,1),"")</f>
        <v/>
      </c>
      <c r="C57" s="166" t="str">
        <f>IF(MIN('Categories ID'!$D57:$F57)&lt;&gt;0,MIN('Categories ID'!$D57:$F57),"")</f>
        <v/>
      </c>
      <c r="D57" s="166" t="str">
        <f>IFERROR(SEARCH($G$3,'Categories ID'!$J57)+ROW()/100000,"")</f>
        <v/>
      </c>
      <c r="E57" s="166" t="str">
        <f>IFERROR(SEARCH($G$3,'Categories ID'!$K57)+ROW()/100000,"")</f>
        <v/>
      </c>
      <c r="F57" s="166" t="str">
        <f>IFERROR(SEARCH($G$3,'Categories ID'!$L57)+ROW()/100000,"")</f>
        <v/>
      </c>
      <c r="G57" s="73">
        <v>3368.0</v>
      </c>
      <c r="H57" s="10" t="s">
        <v>18</v>
      </c>
      <c r="I57" s="10" t="s">
        <v>18</v>
      </c>
      <c r="J57" s="10" t="s">
        <v>19</v>
      </c>
      <c r="K57" s="10" t="s">
        <v>34</v>
      </c>
      <c r="L57" s="10" t="s">
        <v>108</v>
      </c>
      <c r="M57" s="10" t="s">
        <v>22</v>
      </c>
      <c r="N57" s="3"/>
      <c r="O57" s="3"/>
      <c r="P57" s="3"/>
      <c r="Q57" s="3"/>
      <c r="R57" s="3"/>
      <c r="S57" s="3"/>
      <c r="T57" s="3"/>
    </row>
    <row r="58" ht="19.5" customHeight="1">
      <c r="A58" s="3"/>
      <c r="B58" s="163" t="str">
        <f>IFERROR(RANK('Categories ID'!$C58,'Categories ID'!$C$20:$C$1937,1),"")</f>
        <v/>
      </c>
      <c r="C58" s="164" t="str">
        <f>IF(MIN('Categories ID'!$D58:$F58)&lt;&gt;0,MIN('Categories ID'!$D58:$F58),"")</f>
        <v/>
      </c>
      <c r="D58" s="164" t="str">
        <f>IFERROR(SEARCH($G$3,'Categories ID'!$J58)+ROW()/100000,"")</f>
        <v/>
      </c>
      <c r="E58" s="164" t="str">
        <f>IFERROR(SEARCH($G$3,'Categories ID'!$K58)+ROW()/100000,"")</f>
        <v/>
      </c>
      <c r="F58" s="164" t="str">
        <f>IFERROR(SEARCH($G$3,'Categories ID'!$L58)+ROW()/100000,"")</f>
        <v/>
      </c>
      <c r="G58" s="73">
        <v>3369.0</v>
      </c>
      <c r="H58" s="10" t="s">
        <v>18</v>
      </c>
      <c r="I58" s="10" t="s">
        <v>18</v>
      </c>
      <c r="J58" s="10" t="s">
        <v>19</v>
      </c>
      <c r="K58" s="10" t="s">
        <v>34</v>
      </c>
      <c r="L58" s="10" t="s">
        <v>110</v>
      </c>
      <c r="M58" s="10" t="s">
        <v>22</v>
      </c>
      <c r="N58" s="3"/>
      <c r="O58" s="3"/>
      <c r="P58" s="3"/>
      <c r="Q58" s="3"/>
      <c r="R58" s="3"/>
      <c r="S58" s="3"/>
      <c r="T58" s="3"/>
    </row>
    <row r="59" ht="19.5" customHeight="1">
      <c r="A59" s="3"/>
      <c r="B59" s="165" t="str">
        <f>IFERROR(RANK('Categories ID'!$C59,'Categories ID'!$C$20:$C$1937,1),"")</f>
        <v/>
      </c>
      <c r="C59" s="166" t="str">
        <f>IF(MIN('Categories ID'!$D59:$F59)&lt;&gt;0,MIN('Categories ID'!$D59:$F59),"")</f>
        <v/>
      </c>
      <c r="D59" s="166" t="str">
        <f>IFERROR(SEARCH($G$3,'Categories ID'!$J59)+ROW()/100000,"")</f>
        <v/>
      </c>
      <c r="E59" s="166" t="str">
        <f>IFERROR(SEARCH($G$3,'Categories ID'!$K59)+ROW()/100000,"")</f>
        <v/>
      </c>
      <c r="F59" s="166" t="str">
        <f>IFERROR(SEARCH($G$3,'Categories ID'!$L59)+ROW()/100000,"")</f>
        <v/>
      </c>
      <c r="G59" s="73">
        <v>3370.0</v>
      </c>
      <c r="H59" s="10" t="s">
        <v>18</v>
      </c>
      <c r="I59" s="10" t="s">
        <v>18</v>
      </c>
      <c r="J59" s="10" t="s">
        <v>19</v>
      </c>
      <c r="K59" s="10" t="s">
        <v>34</v>
      </c>
      <c r="L59" s="10" t="s">
        <v>112</v>
      </c>
      <c r="M59" s="10" t="s">
        <v>22</v>
      </c>
      <c r="N59" s="3"/>
      <c r="O59" s="3"/>
      <c r="P59" s="3"/>
      <c r="Q59" s="3"/>
      <c r="R59" s="3"/>
      <c r="S59" s="3"/>
      <c r="T59" s="3"/>
    </row>
    <row r="60" ht="19.5" customHeight="1">
      <c r="A60" s="3"/>
      <c r="B60" s="163" t="str">
        <f>IFERROR(RANK('Categories ID'!$C60,'Categories ID'!$C$20:$C$1937,1),"")</f>
        <v/>
      </c>
      <c r="C60" s="164" t="str">
        <f>IF(MIN('Categories ID'!$D60:$F60)&lt;&gt;0,MIN('Categories ID'!$D60:$F60),"")</f>
        <v/>
      </c>
      <c r="D60" s="164" t="str">
        <f>IFERROR(SEARCH($G$3,'Categories ID'!$J60)+ROW()/100000,"")</f>
        <v/>
      </c>
      <c r="E60" s="164" t="str">
        <f>IFERROR(SEARCH($G$3,'Categories ID'!$K60)+ROW()/100000,"")</f>
        <v/>
      </c>
      <c r="F60" s="164" t="str">
        <f>IFERROR(SEARCH($G$3,'Categories ID'!$L60)+ROW()/100000,"")</f>
        <v/>
      </c>
      <c r="G60" s="73">
        <v>1493.0</v>
      </c>
      <c r="H60" s="10" t="s">
        <v>18</v>
      </c>
      <c r="I60" s="10" t="s">
        <v>18</v>
      </c>
      <c r="J60" s="10" t="s">
        <v>19</v>
      </c>
      <c r="K60" s="10" t="s">
        <v>82</v>
      </c>
      <c r="L60" s="10" t="s">
        <v>83</v>
      </c>
      <c r="M60" s="10" t="s">
        <v>22</v>
      </c>
      <c r="N60" s="3"/>
      <c r="O60" s="3"/>
      <c r="P60" s="3"/>
      <c r="Q60" s="3"/>
      <c r="R60" s="3"/>
      <c r="S60" s="3"/>
      <c r="T60" s="3"/>
    </row>
    <row r="61" ht="19.5" customHeight="1">
      <c r="A61" s="3"/>
      <c r="B61" s="165" t="str">
        <f>IFERROR(RANK('Categories ID'!$C61,'Categories ID'!$C$20:$C$1937,1),"")</f>
        <v/>
      </c>
      <c r="C61" s="166" t="str">
        <f>IF(MIN('Categories ID'!$D61:$F61)&lt;&gt;0,MIN('Categories ID'!$D61:$F61),"")</f>
        <v/>
      </c>
      <c r="D61" s="166" t="str">
        <f>IFERROR(SEARCH($G$3,'Categories ID'!$J61)+ROW()/100000,"")</f>
        <v/>
      </c>
      <c r="E61" s="166" t="str">
        <f>IFERROR(SEARCH($G$3,'Categories ID'!$K61)+ROW()/100000,"")</f>
        <v/>
      </c>
      <c r="F61" s="166" t="str">
        <f>IFERROR(SEARCH($G$3,'Categories ID'!$L61)+ROW()/100000,"")</f>
        <v/>
      </c>
      <c r="G61" s="73">
        <v>1494.0</v>
      </c>
      <c r="H61" s="10" t="s">
        <v>18</v>
      </c>
      <c r="I61" s="10" t="s">
        <v>18</v>
      </c>
      <c r="J61" s="10" t="s">
        <v>19</v>
      </c>
      <c r="K61" s="10" t="s">
        <v>82</v>
      </c>
      <c r="L61" s="10" t="s">
        <v>86</v>
      </c>
      <c r="M61" s="10" t="s">
        <v>22</v>
      </c>
      <c r="N61" s="3"/>
      <c r="O61" s="3"/>
      <c r="P61" s="3"/>
      <c r="Q61" s="3"/>
      <c r="R61" s="3"/>
      <c r="S61" s="3"/>
      <c r="T61" s="3"/>
    </row>
    <row r="62" ht="19.5" customHeight="1">
      <c r="A62" s="3"/>
      <c r="B62" s="163" t="str">
        <f>IFERROR(RANK('Categories ID'!$C62,'Categories ID'!$C$20:$C$1937,1),"")</f>
        <v/>
      </c>
      <c r="C62" s="164" t="str">
        <f>IF(MIN('Categories ID'!$D62:$F62)&lt;&gt;0,MIN('Categories ID'!$D62:$F62),"")</f>
        <v/>
      </c>
      <c r="D62" s="164" t="str">
        <f>IFERROR(SEARCH($G$3,'Categories ID'!$J62)+ROW()/100000,"")</f>
        <v/>
      </c>
      <c r="E62" s="164" t="str">
        <f>IFERROR(SEARCH($G$3,'Categories ID'!$K62)+ROW()/100000,"")</f>
        <v/>
      </c>
      <c r="F62" s="164" t="str">
        <f>IFERROR(SEARCH($G$3,'Categories ID'!$L62)+ROW()/100000,"")</f>
        <v/>
      </c>
      <c r="G62" s="73">
        <v>1495.0</v>
      </c>
      <c r="H62" s="10" t="s">
        <v>18</v>
      </c>
      <c r="I62" s="10" t="s">
        <v>18</v>
      </c>
      <c r="J62" s="10" t="s">
        <v>19</v>
      </c>
      <c r="K62" s="10" t="s">
        <v>82</v>
      </c>
      <c r="L62" s="10" t="s">
        <v>4683</v>
      </c>
      <c r="M62" s="10" t="s">
        <v>22</v>
      </c>
      <c r="N62" s="3"/>
      <c r="O62" s="3"/>
      <c r="P62" s="3"/>
      <c r="Q62" s="3"/>
      <c r="R62" s="3"/>
      <c r="S62" s="3"/>
      <c r="T62" s="3"/>
    </row>
    <row r="63" ht="19.5" customHeight="1">
      <c r="A63" s="3"/>
      <c r="B63" s="165" t="str">
        <f>IFERROR(RANK('Categories ID'!$C63,'Categories ID'!$C$20:$C$1937,1),"")</f>
        <v/>
      </c>
      <c r="C63" s="166" t="str">
        <f>IF(MIN('Categories ID'!$D63:$F63)&lt;&gt;0,MIN('Categories ID'!$D63:$F63),"")</f>
        <v/>
      </c>
      <c r="D63" s="166" t="str">
        <f>IFERROR(SEARCH($G$3,'Categories ID'!$J63)+ROW()/100000,"")</f>
        <v/>
      </c>
      <c r="E63" s="166" t="str">
        <f>IFERROR(SEARCH($G$3,'Categories ID'!$K63)+ROW()/100000,"")</f>
        <v/>
      </c>
      <c r="F63" s="166" t="str">
        <f>IFERROR(SEARCH($G$3,'Categories ID'!$L63)+ROW()/100000,"")</f>
        <v/>
      </c>
      <c r="G63" s="73">
        <v>1497.0</v>
      </c>
      <c r="H63" s="10" t="s">
        <v>18</v>
      </c>
      <c r="I63" s="10" t="s">
        <v>18</v>
      </c>
      <c r="J63" s="10" t="s">
        <v>19</v>
      </c>
      <c r="K63" s="10" t="s">
        <v>82</v>
      </c>
      <c r="L63" s="10" t="s">
        <v>88</v>
      </c>
      <c r="M63" s="10" t="s">
        <v>22</v>
      </c>
      <c r="N63" s="3"/>
      <c r="O63" s="3"/>
      <c r="P63" s="3"/>
      <c r="Q63" s="3"/>
      <c r="R63" s="3"/>
      <c r="S63" s="3"/>
      <c r="T63" s="3"/>
    </row>
    <row r="64" ht="19.5" customHeight="1">
      <c r="A64" s="3"/>
      <c r="B64" s="163" t="str">
        <f>IFERROR(RANK('Categories ID'!$C64,'Categories ID'!$C$20:$C$1937,1),"")</f>
        <v/>
      </c>
      <c r="C64" s="164" t="str">
        <f>IF(MIN('Categories ID'!$D64:$F64)&lt;&gt;0,MIN('Categories ID'!$D64:$F64),"")</f>
        <v/>
      </c>
      <c r="D64" s="164" t="str">
        <f>IFERROR(SEARCH($G$3,'Categories ID'!$J64)+ROW()/100000,"")</f>
        <v/>
      </c>
      <c r="E64" s="164" t="str">
        <f>IFERROR(SEARCH($G$3,'Categories ID'!$K64)+ROW()/100000,"")</f>
        <v/>
      </c>
      <c r="F64" s="164" t="str">
        <f>IFERROR(SEARCH($G$3,'Categories ID'!$L64)+ROW()/100000,"")</f>
        <v/>
      </c>
      <c r="G64" s="73">
        <v>1500.0</v>
      </c>
      <c r="H64" s="10" t="s">
        <v>18</v>
      </c>
      <c r="I64" s="10" t="s">
        <v>18</v>
      </c>
      <c r="J64" s="10" t="s">
        <v>19</v>
      </c>
      <c r="K64" s="10" t="s">
        <v>82</v>
      </c>
      <c r="L64" s="10" t="s">
        <v>4684</v>
      </c>
      <c r="M64" s="10" t="s">
        <v>22</v>
      </c>
      <c r="N64" s="3"/>
      <c r="O64" s="3"/>
      <c r="P64" s="3"/>
      <c r="Q64" s="3"/>
      <c r="R64" s="3"/>
      <c r="S64" s="3"/>
      <c r="T64" s="3"/>
    </row>
    <row r="65" ht="19.5" customHeight="1">
      <c r="A65" s="3"/>
      <c r="B65" s="165" t="str">
        <f>IFERROR(RANK('Categories ID'!$C65,'Categories ID'!$C$20:$C$1937,1),"")</f>
        <v/>
      </c>
      <c r="C65" s="166" t="str">
        <f>IF(MIN('Categories ID'!$D65:$F65)&lt;&gt;0,MIN('Categories ID'!$D65:$F65),"")</f>
        <v/>
      </c>
      <c r="D65" s="166" t="str">
        <f>IFERROR(SEARCH($G$3,'Categories ID'!$J65)+ROW()/100000,"")</f>
        <v/>
      </c>
      <c r="E65" s="166" t="str">
        <f>IFERROR(SEARCH($G$3,'Categories ID'!$K65)+ROW()/100000,"")</f>
        <v/>
      </c>
      <c r="F65" s="166" t="str">
        <f>IFERROR(SEARCH($G$3,'Categories ID'!$L65)+ROW()/100000,"")</f>
        <v/>
      </c>
      <c r="G65" s="73">
        <v>1501.0</v>
      </c>
      <c r="H65" s="10" t="s">
        <v>18</v>
      </c>
      <c r="I65" s="10" t="s">
        <v>18</v>
      </c>
      <c r="J65" s="10" t="s">
        <v>19</v>
      </c>
      <c r="K65" s="10" t="s">
        <v>82</v>
      </c>
      <c r="L65" s="10" t="s">
        <v>4685</v>
      </c>
      <c r="M65" s="10" t="s">
        <v>22</v>
      </c>
      <c r="N65" s="3"/>
      <c r="O65" s="3"/>
      <c r="P65" s="3"/>
      <c r="Q65" s="3"/>
      <c r="R65" s="3"/>
      <c r="S65" s="3"/>
      <c r="T65" s="3"/>
    </row>
    <row r="66" ht="19.5" customHeight="1">
      <c r="A66" s="3"/>
      <c r="B66" s="163" t="str">
        <f>IFERROR(RANK('Categories ID'!$C66,'Categories ID'!$C$20:$C$1937,1),"")</f>
        <v/>
      </c>
      <c r="C66" s="164" t="str">
        <f>IF(MIN('Categories ID'!$D66:$F66)&lt;&gt;0,MIN('Categories ID'!$D66:$F66),"")</f>
        <v/>
      </c>
      <c r="D66" s="164" t="str">
        <f>IFERROR(SEARCH($G$3,'Categories ID'!$J66)+ROW()/100000,"")</f>
        <v/>
      </c>
      <c r="E66" s="164" t="str">
        <f>IFERROR(SEARCH($G$3,'Categories ID'!$K66)+ROW()/100000,"")</f>
        <v/>
      </c>
      <c r="F66" s="164" t="str">
        <f>IFERROR(SEARCH($G$3,'Categories ID'!$L66)+ROW()/100000,"")</f>
        <v/>
      </c>
      <c r="G66" s="73">
        <v>1502.0</v>
      </c>
      <c r="H66" s="10" t="s">
        <v>18</v>
      </c>
      <c r="I66" s="10" t="s">
        <v>18</v>
      </c>
      <c r="J66" s="10" t="s">
        <v>19</v>
      </c>
      <c r="K66" s="10" t="s">
        <v>82</v>
      </c>
      <c r="L66" s="10" t="s">
        <v>4686</v>
      </c>
      <c r="M66" s="10" t="s">
        <v>22</v>
      </c>
      <c r="N66" s="3"/>
      <c r="O66" s="3"/>
      <c r="P66" s="3"/>
      <c r="Q66" s="3"/>
      <c r="R66" s="3"/>
      <c r="S66" s="3"/>
      <c r="T66" s="3"/>
    </row>
    <row r="67" ht="19.5" customHeight="1">
      <c r="A67" s="3"/>
      <c r="B67" s="165" t="str">
        <f>IFERROR(RANK('Categories ID'!$C67,'Categories ID'!$C$20:$C$1937,1),"")</f>
        <v/>
      </c>
      <c r="C67" s="166" t="str">
        <f>IF(MIN('Categories ID'!$D67:$F67)&lt;&gt;0,MIN('Categories ID'!$D67:$F67),"")</f>
        <v/>
      </c>
      <c r="D67" s="166" t="str">
        <f>IFERROR(SEARCH($G$3,'Categories ID'!$J67)+ROW()/100000,"")</f>
        <v/>
      </c>
      <c r="E67" s="166" t="str">
        <f>IFERROR(SEARCH($G$3,'Categories ID'!$K67)+ROW()/100000,"")</f>
        <v/>
      </c>
      <c r="F67" s="166" t="str">
        <f>IFERROR(SEARCH($G$3,'Categories ID'!$L67)+ROW()/100000,"")</f>
        <v/>
      </c>
      <c r="G67" s="73">
        <v>1484.0</v>
      </c>
      <c r="H67" s="10" t="s">
        <v>18</v>
      </c>
      <c r="I67" s="10" t="s">
        <v>18</v>
      </c>
      <c r="J67" s="10" t="s">
        <v>19</v>
      </c>
      <c r="K67" s="10" t="s">
        <v>82</v>
      </c>
      <c r="L67" s="10" t="s">
        <v>4687</v>
      </c>
      <c r="M67" s="10" t="s">
        <v>22</v>
      </c>
      <c r="N67" s="3"/>
      <c r="O67" s="3"/>
      <c r="P67" s="3"/>
      <c r="Q67" s="3"/>
      <c r="R67" s="3"/>
      <c r="S67" s="3"/>
      <c r="T67" s="3"/>
    </row>
    <row r="68" ht="19.5" customHeight="1">
      <c r="A68" s="3"/>
      <c r="B68" s="163" t="str">
        <f>IFERROR(RANK('Categories ID'!$C68,'Categories ID'!$C$20:$C$1937,1),"")</f>
        <v/>
      </c>
      <c r="C68" s="164" t="str">
        <f>IF(MIN('Categories ID'!$D68:$F68)&lt;&gt;0,MIN('Categories ID'!$D68:$F68),"")</f>
        <v/>
      </c>
      <c r="D68" s="164" t="str">
        <f>IFERROR(SEARCH($G$3,'Categories ID'!$J68)+ROW()/100000,"")</f>
        <v/>
      </c>
      <c r="E68" s="164" t="str">
        <f>IFERROR(SEARCH($G$3,'Categories ID'!$K68)+ROW()/100000,"")</f>
        <v/>
      </c>
      <c r="F68" s="164" t="str">
        <f>IFERROR(SEARCH($G$3,'Categories ID'!$L68)+ROW()/100000,"")</f>
        <v/>
      </c>
      <c r="G68" s="73">
        <v>2650.0</v>
      </c>
      <c r="H68" s="10" t="s">
        <v>18</v>
      </c>
      <c r="I68" s="10" t="s">
        <v>18</v>
      </c>
      <c r="J68" s="10" t="s">
        <v>19</v>
      </c>
      <c r="K68" s="10" t="s">
        <v>82</v>
      </c>
      <c r="L68" s="10" t="s">
        <v>106</v>
      </c>
      <c r="M68" s="10" t="s">
        <v>22</v>
      </c>
      <c r="N68" s="3"/>
      <c r="O68" s="3"/>
      <c r="P68" s="3"/>
      <c r="Q68" s="3"/>
      <c r="R68" s="3"/>
      <c r="S68" s="3"/>
      <c r="T68" s="3"/>
    </row>
    <row r="69" ht="19.5" customHeight="1">
      <c r="A69" s="3"/>
      <c r="B69" s="165" t="str">
        <f>IFERROR(RANK('Categories ID'!$C69,'Categories ID'!$C$20:$C$1937,1),"")</f>
        <v/>
      </c>
      <c r="C69" s="166" t="str">
        <f>IF(MIN('Categories ID'!$D69:$F69)&lt;&gt;0,MIN('Categories ID'!$D69:$F69),"")</f>
        <v/>
      </c>
      <c r="D69" s="166" t="str">
        <f>IFERROR(SEARCH($G$3,'Categories ID'!$J69)+ROW()/100000,"")</f>
        <v/>
      </c>
      <c r="E69" s="166" t="str">
        <f>IFERROR(SEARCH($G$3,'Categories ID'!$K69)+ROW()/100000,"")</f>
        <v/>
      </c>
      <c r="F69" s="166" t="str">
        <f>IFERROR(SEARCH($G$3,'Categories ID'!$L69)+ROW()/100000,"")</f>
        <v/>
      </c>
      <c r="G69" s="73">
        <v>1467.0</v>
      </c>
      <c r="H69" s="10" t="s">
        <v>18</v>
      </c>
      <c r="I69" s="10" t="s">
        <v>18</v>
      </c>
      <c r="J69" s="10" t="s">
        <v>124</v>
      </c>
      <c r="K69" s="10" t="s">
        <v>141</v>
      </c>
      <c r="L69" s="10" t="s">
        <v>142</v>
      </c>
      <c r="M69" s="10" t="s">
        <v>22</v>
      </c>
      <c r="N69" s="3"/>
      <c r="O69" s="3"/>
      <c r="P69" s="3"/>
      <c r="Q69" s="3"/>
      <c r="R69" s="3"/>
      <c r="S69" s="3"/>
      <c r="T69" s="3"/>
    </row>
    <row r="70" ht="19.5" customHeight="1">
      <c r="A70" s="3"/>
      <c r="B70" s="163" t="str">
        <f>IFERROR(RANK('Categories ID'!$C70,'Categories ID'!$C$20:$C$1937,1),"")</f>
        <v/>
      </c>
      <c r="C70" s="164" t="str">
        <f>IF(MIN('Categories ID'!$D70:$F70)&lt;&gt;0,MIN('Categories ID'!$D70:$F70),"")</f>
        <v/>
      </c>
      <c r="D70" s="164" t="str">
        <f>IFERROR(SEARCH($G$3,'Categories ID'!$J70)+ROW()/100000,"")</f>
        <v/>
      </c>
      <c r="E70" s="164" t="str">
        <f>IFERROR(SEARCH($G$3,'Categories ID'!$K70)+ROW()/100000,"")</f>
        <v/>
      </c>
      <c r="F70" s="164" t="str">
        <f>IFERROR(SEARCH($G$3,'Categories ID'!$L70)+ROW()/100000,"")</f>
        <v/>
      </c>
      <c r="G70" s="73">
        <v>1468.0</v>
      </c>
      <c r="H70" s="10" t="s">
        <v>18</v>
      </c>
      <c r="I70" s="10" t="s">
        <v>18</v>
      </c>
      <c r="J70" s="10" t="s">
        <v>124</v>
      </c>
      <c r="K70" s="10" t="s">
        <v>141</v>
      </c>
      <c r="L70" s="10" t="s">
        <v>145</v>
      </c>
      <c r="M70" s="10" t="s">
        <v>22</v>
      </c>
      <c r="N70" s="3"/>
      <c r="O70" s="3"/>
      <c r="P70" s="3"/>
      <c r="Q70" s="3"/>
      <c r="R70" s="3"/>
      <c r="S70" s="3"/>
      <c r="T70" s="3"/>
    </row>
    <row r="71" ht="19.5" customHeight="1">
      <c r="A71" s="3"/>
      <c r="B71" s="165" t="str">
        <f>IFERROR(RANK('Categories ID'!$C71,'Categories ID'!$C$20:$C$1937,1),"")</f>
        <v/>
      </c>
      <c r="C71" s="166" t="str">
        <f>IF(MIN('Categories ID'!$D71:$F71)&lt;&gt;0,MIN('Categories ID'!$D71:$F71),"")</f>
        <v/>
      </c>
      <c r="D71" s="166" t="str">
        <f>IFERROR(SEARCH($G$3,'Categories ID'!$J71)+ROW()/100000,"")</f>
        <v/>
      </c>
      <c r="E71" s="166" t="str">
        <f>IFERROR(SEARCH($G$3,'Categories ID'!$K71)+ROW()/100000,"")</f>
        <v/>
      </c>
      <c r="F71" s="166" t="str">
        <f>IFERROR(SEARCH($G$3,'Categories ID'!$L71)+ROW()/100000,"")</f>
        <v/>
      </c>
      <c r="G71" s="73">
        <v>1469.0</v>
      </c>
      <c r="H71" s="10" t="s">
        <v>18</v>
      </c>
      <c r="I71" s="10" t="s">
        <v>18</v>
      </c>
      <c r="J71" s="10" t="s">
        <v>124</v>
      </c>
      <c r="K71" s="10" t="s">
        <v>141</v>
      </c>
      <c r="L71" s="10" t="s">
        <v>147</v>
      </c>
      <c r="M71" s="10" t="s">
        <v>22</v>
      </c>
      <c r="N71" s="3"/>
      <c r="O71" s="3"/>
      <c r="P71" s="3"/>
      <c r="Q71" s="3"/>
      <c r="R71" s="3"/>
      <c r="S71" s="3"/>
      <c r="T71" s="3"/>
    </row>
    <row r="72" ht="19.5" customHeight="1">
      <c r="A72" s="3"/>
      <c r="B72" s="163" t="str">
        <f>IFERROR(RANK('Categories ID'!$C72,'Categories ID'!$C$20:$C$1937,1),"")</f>
        <v/>
      </c>
      <c r="C72" s="164" t="str">
        <f>IF(MIN('Categories ID'!$D72:$F72)&lt;&gt;0,MIN('Categories ID'!$D72:$F72),"")</f>
        <v/>
      </c>
      <c r="D72" s="164" t="str">
        <f>IFERROR(SEARCH($G$3,'Categories ID'!$J72)+ROW()/100000,"")</f>
        <v/>
      </c>
      <c r="E72" s="164" t="str">
        <f>IFERROR(SEARCH($G$3,'Categories ID'!$K72)+ROW()/100000,"")</f>
        <v/>
      </c>
      <c r="F72" s="164" t="str">
        <f>IFERROR(SEARCH($G$3,'Categories ID'!$L72)+ROW()/100000,"")</f>
        <v/>
      </c>
      <c r="G72" s="73">
        <v>525.0</v>
      </c>
      <c r="H72" s="10" t="s">
        <v>18</v>
      </c>
      <c r="I72" s="10" t="s">
        <v>18</v>
      </c>
      <c r="J72" s="10" t="s">
        <v>124</v>
      </c>
      <c r="K72" s="10" t="s">
        <v>125</v>
      </c>
      <c r="L72" s="10" t="s">
        <v>133</v>
      </c>
      <c r="M72" s="10" t="s">
        <v>22</v>
      </c>
      <c r="N72" s="3"/>
      <c r="O72" s="3"/>
      <c r="P72" s="3"/>
      <c r="Q72" s="3"/>
      <c r="R72" s="3"/>
      <c r="S72" s="3"/>
      <c r="T72" s="3"/>
    </row>
    <row r="73" ht="19.5" customHeight="1">
      <c r="A73" s="3"/>
      <c r="B73" s="165" t="str">
        <f>IFERROR(RANK('Categories ID'!$C73,'Categories ID'!$C$20:$C$1937,1),"")</f>
        <v/>
      </c>
      <c r="C73" s="166" t="str">
        <f>IF(MIN('Categories ID'!$D73:$F73)&lt;&gt;0,MIN('Categories ID'!$D73:$F73),"")</f>
        <v/>
      </c>
      <c r="D73" s="166" t="str">
        <f>IFERROR(SEARCH($G$3,'Categories ID'!$J73)+ROW()/100000,"")</f>
        <v/>
      </c>
      <c r="E73" s="166" t="str">
        <f>IFERROR(SEARCH($G$3,'Categories ID'!$K73)+ROW()/100000,"")</f>
        <v/>
      </c>
      <c r="F73" s="166" t="str">
        <f>IFERROR(SEARCH($G$3,'Categories ID'!$L73)+ROW()/100000,"")</f>
        <v/>
      </c>
      <c r="G73" s="73">
        <v>367.0</v>
      </c>
      <c r="H73" s="10" t="s">
        <v>18</v>
      </c>
      <c r="I73" s="10" t="s">
        <v>18</v>
      </c>
      <c r="J73" s="10" t="s">
        <v>124</v>
      </c>
      <c r="K73" s="10" t="s">
        <v>125</v>
      </c>
      <c r="L73" s="10" t="s">
        <v>4688</v>
      </c>
      <c r="M73" s="10" t="s">
        <v>22</v>
      </c>
      <c r="N73" s="3"/>
      <c r="O73" s="3"/>
      <c r="P73" s="3"/>
      <c r="Q73" s="3"/>
      <c r="R73" s="3"/>
      <c r="S73" s="3"/>
      <c r="T73" s="3"/>
    </row>
    <row r="74" ht="19.5" customHeight="1">
      <c r="A74" s="3"/>
      <c r="B74" s="163" t="str">
        <f>IFERROR(RANK('Categories ID'!$C74,'Categories ID'!$C$20:$C$1937,1),"")</f>
        <v/>
      </c>
      <c r="C74" s="164" t="str">
        <f>IF(MIN('Categories ID'!$D74:$F74)&lt;&gt;0,MIN('Categories ID'!$D74:$F74),"")</f>
        <v/>
      </c>
      <c r="D74" s="164" t="str">
        <f>IFERROR(SEARCH($G$3,'Categories ID'!$J74)+ROW()/100000,"")</f>
        <v/>
      </c>
      <c r="E74" s="164" t="str">
        <f>IFERROR(SEARCH($G$3,'Categories ID'!$K74)+ROW()/100000,"")</f>
        <v/>
      </c>
      <c r="F74" s="164" t="str">
        <f>IFERROR(SEARCH($G$3,'Categories ID'!$L74)+ROW()/100000,"")</f>
        <v/>
      </c>
      <c r="G74" s="73">
        <v>320.0</v>
      </c>
      <c r="H74" s="10" t="s">
        <v>18</v>
      </c>
      <c r="I74" s="10" t="s">
        <v>18</v>
      </c>
      <c r="J74" s="10" t="s">
        <v>124</v>
      </c>
      <c r="K74" s="10" t="s">
        <v>125</v>
      </c>
      <c r="L74" s="10" t="s">
        <v>131</v>
      </c>
      <c r="M74" s="10" t="s">
        <v>22</v>
      </c>
      <c r="N74" s="3"/>
      <c r="O74" s="3"/>
      <c r="P74" s="3"/>
      <c r="Q74" s="3"/>
      <c r="R74" s="3"/>
      <c r="S74" s="3"/>
      <c r="T74" s="3"/>
    </row>
    <row r="75" ht="19.5" customHeight="1">
      <c r="A75" s="3"/>
      <c r="B75" s="165" t="str">
        <f>IFERROR(RANK('Categories ID'!$C75,'Categories ID'!$C$20:$C$1937,1),"")</f>
        <v/>
      </c>
      <c r="C75" s="166" t="str">
        <f>IF(MIN('Categories ID'!$D75:$F75)&lt;&gt;0,MIN('Categories ID'!$D75:$F75),"")</f>
        <v/>
      </c>
      <c r="D75" s="166" t="str">
        <f>IFERROR(SEARCH($G$3,'Categories ID'!$J75)+ROW()/100000,"")</f>
        <v/>
      </c>
      <c r="E75" s="166" t="str">
        <f>IFERROR(SEARCH($G$3,'Categories ID'!$K75)+ROW()/100000,"")</f>
        <v/>
      </c>
      <c r="F75" s="166" t="str">
        <f>IFERROR(SEARCH($G$3,'Categories ID'!$L75)+ROW()/100000,"")</f>
        <v/>
      </c>
      <c r="G75" s="73">
        <v>1346.0</v>
      </c>
      <c r="H75" s="10" t="s">
        <v>18</v>
      </c>
      <c r="I75" s="10" t="s">
        <v>18</v>
      </c>
      <c r="J75" s="10" t="s">
        <v>124</v>
      </c>
      <c r="K75" s="10" t="s">
        <v>125</v>
      </c>
      <c r="L75" s="10" t="s">
        <v>137</v>
      </c>
      <c r="M75" s="10" t="s">
        <v>22</v>
      </c>
      <c r="N75" s="3"/>
      <c r="O75" s="3"/>
      <c r="P75" s="3"/>
      <c r="Q75" s="3"/>
      <c r="R75" s="3"/>
      <c r="S75" s="3"/>
      <c r="T75" s="3"/>
    </row>
    <row r="76" ht="19.5" customHeight="1">
      <c r="A76" s="3"/>
      <c r="B76" s="163" t="str">
        <f>IFERROR(RANK('Categories ID'!$C76,'Categories ID'!$C$20:$C$1937,1),"")</f>
        <v/>
      </c>
      <c r="C76" s="164" t="str">
        <f>IF(MIN('Categories ID'!$D76:$F76)&lt;&gt;0,MIN('Categories ID'!$D76:$F76),"")</f>
        <v/>
      </c>
      <c r="D76" s="164" t="str">
        <f>IFERROR(SEARCH($G$3,'Categories ID'!$J76)+ROW()/100000,"")</f>
        <v/>
      </c>
      <c r="E76" s="164" t="str">
        <f>IFERROR(SEARCH($G$3,'Categories ID'!$K76)+ROW()/100000,"")</f>
        <v/>
      </c>
      <c r="F76" s="164" t="str">
        <f>IFERROR(SEARCH($G$3,'Categories ID'!$L76)+ROW()/100000,"")</f>
        <v/>
      </c>
      <c r="G76" s="73">
        <v>1350.0</v>
      </c>
      <c r="H76" s="10" t="s">
        <v>18</v>
      </c>
      <c r="I76" s="10" t="s">
        <v>18</v>
      </c>
      <c r="J76" s="10" t="s">
        <v>124</v>
      </c>
      <c r="K76" s="10" t="s">
        <v>125</v>
      </c>
      <c r="L76" s="10" t="s">
        <v>139</v>
      </c>
      <c r="M76" s="10" t="s">
        <v>22</v>
      </c>
      <c r="N76" s="3"/>
      <c r="O76" s="3"/>
      <c r="P76" s="3"/>
      <c r="Q76" s="3"/>
      <c r="R76" s="3"/>
      <c r="S76" s="3"/>
      <c r="T76" s="3"/>
    </row>
    <row r="77" ht="19.5" customHeight="1">
      <c r="A77" s="3"/>
      <c r="B77" s="165" t="str">
        <f>IFERROR(RANK('Categories ID'!$C77,'Categories ID'!$C$20:$C$1937,1),"")</f>
        <v/>
      </c>
      <c r="C77" s="166" t="str">
        <f>IF(MIN('Categories ID'!$D77:$F77)&lt;&gt;0,MIN('Categories ID'!$D77:$F77),"")</f>
        <v/>
      </c>
      <c r="D77" s="166" t="str">
        <f>IFERROR(SEARCH($G$3,'Categories ID'!$J77)+ROW()/100000,"")</f>
        <v/>
      </c>
      <c r="E77" s="166" t="str">
        <f>IFERROR(SEARCH($G$3,'Categories ID'!$K77)+ROW()/100000,"")</f>
        <v/>
      </c>
      <c r="F77" s="166" t="str">
        <f>IFERROR(SEARCH($G$3,'Categories ID'!$L77)+ROW()/100000,"")</f>
        <v/>
      </c>
      <c r="G77" s="73">
        <v>147.0</v>
      </c>
      <c r="H77" s="10" t="s">
        <v>18</v>
      </c>
      <c r="I77" s="10" t="s">
        <v>18</v>
      </c>
      <c r="J77" s="10" t="s">
        <v>124</v>
      </c>
      <c r="K77" s="10" t="s">
        <v>125</v>
      </c>
      <c r="L77" s="10" t="s">
        <v>126</v>
      </c>
      <c r="M77" s="10" t="s">
        <v>22</v>
      </c>
      <c r="N77" s="3"/>
      <c r="O77" s="3"/>
      <c r="P77" s="3"/>
      <c r="Q77" s="3"/>
      <c r="R77" s="3"/>
      <c r="S77" s="3"/>
      <c r="T77" s="3"/>
    </row>
    <row r="78" ht="19.5" customHeight="1">
      <c r="A78" s="3"/>
      <c r="B78" s="163" t="str">
        <f>IFERROR(RANK('Categories ID'!$C78,'Categories ID'!$C$20:$C$1937,1),"")</f>
        <v/>
      </c>
      <c r="C78" s="164" t="str">
        <f>IF(MIN('Categories ID'!$D78:$F78)&lt;&gt;0,MIN('Categories ID'!$D78:$F78),"")</f>
        <v/>
      </c>
      <c r="D78" s="164" t="str">
        <f>IFERROR(SEARCH($G$3,'Categories ID'!$J78)+ROW()/100000,"")</f>
        <v/>
      </c>
      <c r="E78" s="164" t="str">
        <f>IFERROR(SEARCH($G$3,'Categories ID'!$K78)+ROW()/100000,"")</f>
        <v/>
      </c>
      <c r="F78" s="164" t="str">
        <f>IFERROR(SEARCH($G$3,'Categories ID'!$L78)+ROW()/100000,"")</f>
        <v/>
      </c>
      <c r="G78" s="73">
        <v>1129.0</v>
      </c>
      <c r="H78" s="10" t="s">
        <v>18</v>
      </c>
      <c r="I78" s="10" t="s">
        <v>18</v>
      </c>
      <c r="J78" s="10" t="s">
        <v>124</v>
      </c>
      <c r="K78" s="10" t="s">
        <v>125</v>
      </c>
      <c r="L78" s="10" t="s">
        <v>135</v>
      </c>
      <c r="M78" s="10" t="s">
        <v>22</v>
      </c>
      <c r="N78" s="3"/>
      <c r="O78" s="3"/>
      <c r="P78" s="3"/>
      <c r="Q78" s="3"/>
      <c r="R78" s="3"/>
      <c r="S78" s="3"/>
      <c r="T78" s="3"/>
    </row>
    <row r="79" ht="19.5" customHeight="1">
      <c r="A79" s="3"/>
      <c r="B79" s="165" t="str">
        <f>IFERROR(RANK('Categories ID'!$C79,'Categories ID'!$C$20:$C$1937,1),"")</f>
        <v/>
      </c>
      <c r="C79" s="166" t="str">
        <f>IF(MIN('Categories ID'!$D79:$F79)&lt;&gt;0,MIN('Categories ID'!$D79:$F79),"")</f>
        <v/>
      </c>
      <c r="D79" s="166" t="str">
        <f>IFERROR(SEARCH($G$3,'Categories ID'!$J79)+ROW()/100000,"")</f>
        <v/>
      </c>
      <c r="E79" s="166" t="str">
        <f>IFERROR(SEARCH($G$3,'Categories ID'!$K79)+ROW()/100000,"")</f>
        <v/>
      </c>
      <c r="F79" s="166" t="str">
        <f>IFERROR(SEARCH($G$3,'Categories ID'!$L79)+ROW()/100000,"")</f>
        <v/>
      </c>
      <c r="G79" s="73">
        <v>203.0</v>
      </c>
      <c r="H79" s="10" t="s">
        <v>18</v>
      </c>
      <c r="I79" s="10" t="s">
        <v>18</v>
      </c>
      <c r="J79" s="10" t="s">
        <v>124</v>
      </c>
      <c r="K79" s="10" t="s">
        <v>125</v>
      </c>
      <c r="L79" s="10" t="s">
        <v>4689</v>
      </c>
      <c r="M79" s="10" t="s">
        <v>22</v>
      </c>
      <c r="N79" s="3"/>
      <c r="O79" s="3"/>
      <c r="P79" s="3"/>
      <c r="Q79" s="3"/>
      <c r="R79" s="3"/>
      <c r="S79" s="3"/>
      <c r="T79" s="3"/>
    </row>
    <row r="80" ht="19.5" customHeight="1">
      <c r="A80" s="3"/>
      <c r="B80" s="163" t="str">
        <f>IFERROR(RANK('Categories ID'!$C80,'Categories ID'!$C$20:$C$1937,1),"")</f>
        <v/>
      </c>
      <c r="C80" s="164" t="str">
        <f>IF(MIN('Categories ID'!$D80:$F80)&lt;&gt;0,MIN('Categories ID'!$D80:$F80),"")</f>
        <v/>
      </c>
      <c r="D80" s="164" t="str">
        <f>IFERROR(SEARCH($G$3,'Categories ID'!$J80)+ROW()/100000,"")</f>
        <v/>
      </c>
      <c r="E80" s="164" t="str">
        <f>IFERROR(SEARCH($G$3,'Categories ID'!$K80)+ROW()/100000,"")</f>
        <v/>
      </c>
      <c r="F80" s="164" t="str">
        <f>IFERROR(SEARCH($G$3,'Categories ID'!$L80)+ROW()/100000,"")</f>
        <v/>
      </c>
      <c r="G80" s="73">
        <v>275.0</v>
      </c>
      <c r="H80" s="10" t="s">
        <v>18</v>
      </c>
      <c r="I80" s="10" t="s">
        <v>18</v>
      </c>
      <c r="J80" s="10" t="s">
        <v>124</v>
      </c>
      <c r="K80" s="10" t="s">
        <v>125</v>
      </c>
      <c r="L80" s="10" t="s">
        <v>129</v>
      </c>
      <c r="M80" s="10" t="s">
        <v>22</v>
      </c>
      <c r="N80" s="3"/>
      <c r="O80" s="3"/>
      <c r="P80" s="3"/>
      <c r="Q80" s="3"/>
      <c r="R80" s="3"/>
      <c r="S80" s="3"/>
      <c r="T80" s="3"/>
    </row>
    <row r="81" ht="19.5" customHeight="1">
      <c r="A81" s="3"/>
      <c r="B81" s="165" t="str">
        <f>IFERROR(RANK('Categories ID'!$C81,'Categories ID'!$C$20:$C$1937,1),"")</f>
        <v/>
      </c>
      <c r="C81" s="166" t="str">
        <f>IF(MIN('Categories ID'!$D81:$F81)&lt;&gt;0,MIN('Categories ID'!$D81:$F81),"")</f>
        <v/>
      </c>
      <c r="D81" s="166" t="str">
        <f>IFERROR(SEARCH($G$3,'Categories ID'!$J81)+ROW()/100000,"")</f>
        <v/>
      </c>
      <c r="E81" s="166" t="str">
        <f>IFERROR(SEARCH($G$3,'Categories ID'!$K81)+ROW()/100000,"")</f>
        <v/>
      </c>
      <c r="F81" s="166" t="str">
        <f>IFERROR(SEARCH($G$3,'Categories ID'!$L81)+ROW()/100000,"")</f>
        <v/>
      </c>
      <c r="G81" s="73">
        <v>276.0</v>
      </c>
      <c r="H81" s="10" t="s">
        <v>18</v>
      </c>
      <c r="I81" s="10" t="s">
        <v>18</v>
      </c>
      <c r="J81" s="10" t="s">
        <v>124</v>
      </c>
      <c r="K81" s="10" t="s">
        <v>125</v>
      </c>
      <c r="L81" s="10" t="s">
        <v>4690</v>
      </c>
      <c r="M81" s="10" t="s">
        <v>22</v>
      </c>
      <c r="N81" s="3"/>
      <c r="O81" s="3"/>
      <c r="P81" s="3"/>
      <c r="Q81" s="3"/>
      <c r="R81" s="3"/>
      <c r="S81" s="3"/>
      <c r="T81" s="3"/>
    </row>
    <row r="82" ht="19.5" customHeight="1">
      <c r="A82" s="3"/>
      <c r="B82" s="163" t="str">
        <f>IFERROR(RANK('Categories ID'!$C82,'Categories ID'!$C$20:$C$1937,1),"")</f>
        <v/>
      </c>
      <c r="C82" s="164" t="str">
        <f>IF(MIN('Categories ID'!$D82:$F82)&lt;&gt;0,MIN('Categories ID'!$D82:$F82),"")</f>
        <v/>
      </c>
      <c r="D82" s="164" t="str">
        <f>IFERROR(SEARCH($G$3,'Categories ID'!$J82)+ROW()/100000,"")</f>
        <v/>
      </c>
      <c r="E82" s="164" t="str">
        <f>IFERROR(SEARCH($G$3,'Categories ID'!$K82)+ROW()/100000,"")</f>
        <v/>
      </c>
      <c r="F82" s="164" t="str">
        <f>IFERROR(SEARCH($G$3,'Categories ID'!$L82)+ROW()/100000,"")</f>
        <v/>
      </c>
      <c r="G82" s="73">
        <v>1460.0</v>
      </c>
      <c r="H82" s="10" t="s">
        <v>18</v>
      </c>
      <c r="I82" s="10" t="s">
        <v>18</v>
      </c>
      <c r="J82" s="10" t="s">
        <v>153</v>
      </c>
      <c r="K82" s="10" t="s">
        <v>161</v>
      </c>
      <c r="L82" s="10" t="s">
        <v>22</v>
      </c>
      <c r="M82" s="10" t="s">
        <v>22</v>
      </c>
      <c r="N82" s="3"/>
      <c r="O82" s="3"/>
      <c r="P82" s="3"/>
      <c r="Q82" s="3"/>
      <c r="R82" s="3"/>
      <c r="S82" s="3"/>
      <c r="T82" s="3"/>
    </row>
    <row r="83" ht="19.5" customHeight="1">
      <c r="A83" s="3"/>
      <c r="B83" s="165" t="str">
        <f>IFERROR(RANK('Categories ID'!$C83,'Categories ID'!$C$20:$C$1937,1),"")</f>
        <v/>
      </c>
      <c r="C83" s="166" t="str">
        <f>IF(MIN('Categories ID'!$D83:$F83)&lt;&gt;0,MIN('Categories ID'!$D83:$F83),"")</f>
        <v/>
      </c>
      <c r="D83" s="166" t="str">
        <f>IFERROR(SEARCH($G$3,'Categories ID'!$J83)+ROW()/100000,"")</f>
        <v/>
      </c>
      <c r="E83" s="166" t="str">
        <f>IFERROR(SEARCH($G$3,'Categories ID'!$K83)+ROW()/100000,"")</f>
        <v/>
      </c>
      <c r="F83" s="166" t="str">
        <f>IFERROR(SEARCH($G$3,'Categories ID'!$L83)+ROW()/100000,"")</f>
        <v/>
      </c>
      <c r="G83" s="73">
        <v>3523.0</v>
      </c>
      <c r="H83" s="10" t="s">
        <v>18</v>
      </c>
      <c r="I83" s="10" t="s">
        <v>18</v>
      </c>
      <c r="J83" s="10" t="s">
        <v>153</v>
      </c>
      <c r="K83" s="10" t="s">
        <v>202</v>
      </c>
      <c r="L83" s="10" t="s">
        <v>22</v>
      </c>
      <c r="M83" s="10" t="s">
        <v>22</v>
      </c>
      <c r="N83" s="3"/>
      <c r="O83" s="3"/>
      <c r="P83" s="3"/>
      <c r="Q83" s="3"/>
      <c r="R83" s="3"/>
      <c r="S83" s="3"/>
      <c r="T83" s="3"/>
    </row>
    <row r="84" ht="19.5" customHeight="1">
      <c r="A84" s="3"/>
      <c r="B84" s="163" t="str">
        <f>IFERROR(RANK('Categories ID'!$C84,'Categories ID'!$C$20:$C$1937,1),"")</f>
        <v/>
      </c>
      <c r="C84" s="164" t="str">
        <f>IF(MIN('Categories ID'!$D84:$F84)&lt;&gt;0,MIN('Categories ID'!$D84:$F84),"")</f>
        <v/>
      </c>
      <c r="D84" s="164" t="str">
        <f>IFERROR(SEARCH($G$3,'Categories ID'!$J84)+ROW()/100000,"")</f>
        <v/>
      </c>
      <c r="E84" s="164" t="str">
        <f>IFERROR(SEARCH($G$3,'Categories ID'!$K84)+ROW()/100000,"")</f>
        <v/>
      </c>
      <c r="F84" s="164" t="str">
        <f>IFERROR(SEARCH($G$3,'Categories ID'!$L84)+ROW()/100000,"")</f>
        <v/>
      </c>
      <c r="G84" s="73">
        <v>1443.0</v>
      </c>
      <c r="H84" s="10" t="s">
        <v>18</v>
      </c>
      <c r="I84" s="10" t="s">
        <v>18</v>
      </c>
      <c r="J84" s="10" t="s">
        <v>153</v>
      </c>
      <c r="K84" s="10" t="s">
        <v>154</v>
      </c>
      <c r="L84" s="10" t="s">
        <v>22</v>
      </c>
      <c r="M84" s="10" t="s">
        <v>22</v>
      </c>
      <c r="N84" s="3"/>
      <c r="O84" s="3"/>
      <c r="P84" s="3"/>
      <c r="Q84" s="3"/>
      <c r="R84" s="3"/>
      <c r="S84" s="3"/>
      <c r="T84" s="3"/>
    </row>
    <row r="85" ht="19.5" customHeight="1">
      <c r="A85" s="3"/>
      <c r="B85" s="165" t="str">
        <f>IFERROR(RANK('Categories ID'!$C85,'Categories ID'!$C$20:$C$1937,1),"")</f>
        <v/>
      </c>
      <c r="C85" s="166" t="str">
        <f>IF(MIN('Categories ID'!$D85:$F85)&lt;&gt;0,MIN('Categories ID'!$D85:$F85),"")</f>
        <v/>
      </c>
      <c r="D85" s="166" t="str">
        <f>IFERROR(SEARCH($G$3,'Categories ID'!$J85)+ROW()/100000,"")</f>
        <v/>
      </c>
      <c r="E85" s="166" t="str">
        <f>IFERROR(SEARCH($G$3,'Categories ID'!$K85)+ROW()/100000,"")</f>
        <v/>
      </c>
      <c r="F85" s="166" t="str">
        <f>IFERROR(SEARCH($G$3,'Categories ID'!$L85)+ROW()/100000,"")</f>
        <v/>
      </c>
      <c r="G85" s="73">
        <v>1459.0</v>
      </c>
      <c r="H85" s="10" t="s">
        <v>18</v>
      </c>
      <c r="I85" s="10" t="s">
        <v>18</v>
      </c>
      <c r="J85" s="10" t="s">
        <v>153</v>
      </c>
      <c r="K85" s="10" t="s">
        <v>159</v>
      </c>
      <c r="L85" s="10" t="s">
        <v>22</v>
      </c>
      <c r="M85" s="10" t="s">
        <v>22</v>
      </c>
      <c r="N85" s="3"/>
      <c r="O85" s="3"/>
      <c r="P85" s="3"/>
      <c r="Q85" s="3"/>
      <c r="R85" s="3"/>
      <c r="S85" s="3"/>
      <c r="T85" s="3"/>
    </row>
    <row r="86" ht="19.5" customHeight="1">
      <c r="A86" s="3"/>
      <c r="B86" s="163" t="str">
        <f>IFERROR(RANK('Categories ID'!$C86,'Categories ID'!$C$20:$C$1937,1),"")</f>
        <v/>
      </c>
      <c r="C86" s="164" t="str">
        <f>IF(MIN('Categories ID'!$D86:$F86)&lt;&gt;0,MIN('Categories ID'!$D86:$F86),"")</f>
        <v/>
      </c>
      <c r="D86" s="164" t="str">
        <f>IFERROR(SEARCH($G$3,'Categories ID'!$J86)+ROW()/100000,"")</f>
        <v/>
      </c>
      <c r="E86" s="164" t="str">
        <f>IFERROR(SEARCH($G$3,'Categories ID'!$K86)+ROW()/100000,"")</f>
        <v/>
      </c>
      <c r="F86" s="164" t="str">
        <f>IFERROR(SEARCH($G$3,'Categories ID'!$L86)+ROW()/100000,"")</f>
        <v/>
      </c>
      <c r="G86" s="73">
        <v>1463.0</v>
      </c>
      <c r="H86" s="10" t="s">
        <v>18</v>
      </c>
      <c r="I86" s="10" t="s">
        <v>18</v>
      </c>
      <c r="J86" s="10" t="s">
        <v>153</v>
      </c>
      <c r="K86" s="10" t="s">
        <v>165</v>
      </c>
      <c r="L86" s="10" t="s">
        <v>22</v>
      </c>
      <c r="M86" s="10" t="s">
        <v>22</v>
      </c>
      <c r="N86" s="3"/>
      <c r="O86" s="3"/>
      <c r="P86" s="3"/>
      <c r="Q86" s="3"/>
      <c r="R86" s="3"/>
      <c r="S86" s="3"/>
      <c r="T86" s="3"/>
    </row>
    <row r="87" ht="19.5" customHeight="1">
      <c r="A87" s="3"/>
      <c r="B87" s="165" t="str">
        <f>IFERROR(RANK('Categories ID'!$C87,'Categories ID'!$C$20:$C$1937,1),"")</f>
        <v/>
      </c>
      <c r="C87" s="166" t="str">
        <f>IF(MIN('Categories ID'!$D87:$F87)&lt;&gt;0,MIN('Categories ID'!$D87:$F87),"")</f>
        <v/>
      </c>
      <c r="D87" s="166" t="str">
        <f>IFERROR(SEARCH($G$3,'Categories ID'!$J87)+ROW()/100000,"")</f>
        <v/>
      </c>
      <c r="E87" s="166" t="str">
        <f>IFERROR(SEARCH($G$3,'Categories ID'!$K87)+ROW()/100000,"")</f>
        <v/>
      </c>
      <c r="F87" s="166" t="str">
        <f>IFERROR(SEARCH($G$3,'Categories ID'!$L87)+ROW()/100000,"")</f>
        <v/>
      </c>
      <c r="G87" s="73">
        <v>1464.0</v>
      </c>
      <c r="H87" s="10" t="s">
        <v>18</v>
      </c>
      <c r="I87" s="10" t="s">
        <v>18</v>
      </c>
      <c r="J87" s="10" t="s">
        <v>153</v>
      </c>
      <c r="K87" s="10" t="s">
        <v>167</v>
      </c>
      <c r="L87" s="10" t="s">
        <v>22</v>
      </c>
      <c r="M87" s="10" t="s">
        <v>22</v>
      </c>
      <c r="N87" s="3"/>
      <c r="O87" s="3"/>
      <c r="P87" s="3"/>
      <c r="Q87" s="3"/>
      <c r="R87" s="3"/>
      <c r="S87" s="3"/>
      <c r="T87" s="3"/>
    </row>
    <row r="88" ht="19.5" customHeight="1">
      <c r="A88" s="3"/>
      <c r="B88" s="163" t="str">
        <f>IFERROR(RANK('Categories ID'!$C88,'Categories ID'!$C$20:$C$1937,1),"")</f>
        <v/>
      </c>
      <c r="C88" s="164" t="str">
        <f>IF(MIN('Categories ID'!$D88:$F88)&lt;&gt;0,MIN('Categories ID'!$D88:$F88),"")</f>
        <v/>
      </c>
      <c r="D88" s="164" t="str">
        <f>IFERROR(SEARCH($G$3,'Categories ID'!$J88)+ROW()/100000,"")</f>
        <v/>
      </c>
      <c r="E88" s="164" t="str">
        <f>IFERROR(SEARCH($G$3,'Categories ID'!$K88)+ROW()/100000,"")</f>
        <v/>
      </c>
      <c r="F88" s="164" t="str">
        <f>IFERROR(SEARCH($G$3,'Categories ID'!$L88)+ROW()/100000,"")</f>
        <v/>
      </c>
      <c r="G88" s="73">
        <v>3504.0</v>
      </c>
      <c r="H88" s="10" t="s">
        <v>18</v>
      </c>
      <c r="I88" s="10" t="s">
        <v>18</v>
      </c>
      <c r="J88" s="10" t="s">
        <v>153</v>
      </c>
      <c r="K88" s="10" t="s">
        <v>198</v>
      </c>
      <c r="L88" s="10" t="s">
        <v>22</v>
      </c>
      <c r="M88" s="10" t="s">
        <v>22</v>
      </c>
      <c r="N88" s="3"/>
      <c r="O88" s="3"/>
      <c r="P88" s="3"/>
      <c r="Q88" s="3"/>
      <c r="R88" s="3"/>
      <c r="S88" s="3"/>
      <c r="T88" s="3"/>
    </row>
    <row r="89" ht="19.5" customHeight="1">
      <c r="A89" s="3"/>
      <c r="B89" s="165" t="str">
        <f>IFERROR(RANK('Categories ID'!$C89,'Categories ID'!$C$20:$C$1937,1),"")</f>
        <v/>
      </c>
      <c r="C89" s="166" t="str">
        <f>IF(MIN('Categories ID'!$D89:$F89)&lt;&gt;0,MIN('Categories ID'!$D89:$F89),"")</f>
        <v/>
      </c>
      <c r="D89" s="166" t="str">
        <f>IFERROR(SEARCH($G$3,'Categories ID'!$J89)+ROW()/100000,"")</f>
        <v/>
      </c>
      <c r="E89" s="166" t="str">
        <f>IFERROR(SEARCH($G$3,'Categories ID'!$K89)+ROW()/100000,"")</f>
        <v/>
      </c>
      <c r="F89" s="166" t="str">
        <f>IFERROR(SEARCH($G$3,'Categories ID'!$L89)+ROW()/100000,"")</f>
        <v/>
      </c>
      <c r="G89" s="73">
        <v>3505.0</v>
      </c>
      <c r="H89" s="10" t="s">
        <v>18</v>
      </c>
      <c r="I89" s="10" t="s">
        <v>18</v>
      </c>
      <c r="J89" s="10" t="s">
        <v>153</v>
      </c>
      <c r="K89" s="10" t="s">
        <v>200</v>
      </c>
      <c r="L89" s="10" t="s">
        <v>22</v>
      </c>
      <c r="M89" s="10" t="s">
        <v>22</v>
      </c>
      <c r="N89" s="3"/>
      <c r="O89" s="3"/>
      <c r="P89" s="3"/>
      <c r="Q89" s="3"/>
      <c r="R89" s="3"/>
      <c r="S89" s="3"/>
      <c r="T89" s="3"/>
    </row>
    <row r="90" ht="19.5" customHeight="1">
      <c r="A90" s="3"/>
      <c r="B90" s="163" t="str">
        <f>IFERROR(RANK('Categories ID'!$C90,'Categories ID'!$C$20:$C$1937,1),"")</f>
        <v/>
      </c>
      <c r="C90" s="164" t="str">
        <f>IF(MIN('Categories ID'!$D90:$F90)&lt;&gt;0,MIN('Categories ID'!$D90:$F90),"")</f>
        <v/>
      </c>
      <c r="D90" s="164" t="str">
        <f>IFERROR(SEARCH($G$3,'Categories ID'!$J90)+ROW()/100000,"")</f>
        <v/>
      </c>
      <c r="E90" s="164" t="str">
        <f>IFERROR(SEARCH($G$3,'Categories ID'!$K90)+ROW()/100000,"")</f>
        <v/>
      </c>
      <c r="F90" s="164" t="str">
        <f>IFERROR(SEARCH($G$3,'Categories ID'!$L90)+ROW()/100000,"")</f>
        <v/>
      </c>
      <c r="G90" s="73">
        <v>3502.0</v>
      </c>
      <c r="H90" s="10" t="s">
        <v>18</v>
      </c>
      <c r="I90" s="10" t="s">
        <v>18</v>
      </c>
      <c r="J90" s="10" t="s">
        <v>153</v>
      </c>
      <c r="K90" s="10" t="s">
        <v>194</v>
      </c>
      <c r="L90" s="10" t="s">
        <v>22</v>
      </c>
      <c r="M90" s="10" t="s">
        <v>22</v>
      </c>
      <c r="N90" s="3"/>
      <c r="O90" s="3"/>
      <c r="P90" s="3"/>
      <c r="Q90" s="3"/>
      <c r="R90" s="3"/>
      <c r="S90" s="3"/>
      <c r="T90" s="3"/>
    </row>
    <row r="91" ht="19.5" customHeight="1">
      <c r="A91" s="3"/>
      <c r="B91" s="165" t="str">
        <f>IFERROR(RANK('Categories ID'!$C91,'Categories ID'!$C$20:$C$1937,1),"")</f>
        <v/>
      </c>
      <c r="C91" s="166" t="str">
        <f>IF(MIN('Categories ID'!$D91:$F91)&lt;&gt;0,MIN('Categories ID'!$D91:$F91),"")</f>
        <v/>
      </c>
      <c r="D91" s="166" t="str">
        <f>IFERROR(SEARCH($G$3,'Categories ID'!$J91)+ROW()/100000,"")</f>
        <v/>
      </c>
      <c r="E91" s="166" t="str">
        <f>IFERROR(SEARCH($G$3,'Categories ID'!$K91)+ROW()/100000,"")</f>
        <v/>
      </c>
      <c r="F91" s="166" t="str">
        <f>IFERROR(SEARCH($G$3,'Categories ID'!$L91)+ROW()/100000,"")</f>
        <v/>
      </c>
      <c r="G91" s="73">
        <v>3503.0</v>
      </c>
      <c r="H91" s="10" t="s">
        <v>18</v>
      </c>
      <c r="I91" s="10" t="s">
        <v>18</v>
      </c>
      <c r="J91" s="10" t="s">
        <v>153</v>
      </c>
      <c r="K91" s="10" t="s">
        <v>196</v>
      </c>
      <c r="L91" s="10" t="s">
        <v>22</v>
      </c>
      <c r="M91" s="10" t="s">
        <v>22</v>
      </c>
      <c r="N91" s="3"/>
      <c r="O91" s="3"/>
      <c r="P91" s="3"/>
      <c r="Q91" s="3"/>
      <c r="R91" s="3"/>
      <c r="S91" s="3"/>
      <c r="T91" s="3"/>
    </row>
    <row r="92" ht="19.5" customHeight="1">
      <c r="A92" s="3"/>
      <c r="B92" s="163" t="str">
        <f>IFERROR(RANK('Categories ID'!$C92,'Categories ID'!$C$20:$C$1937,1),"")</f>
        <v/>
      </c>
      <c r="C92" s="164" t="str">
        <f>IF(MIN('Categories ID'!$D92:$F92)&lt;&gt;0,MIN('Categories ID'!$D92:$F92),"")</f>
        <v/>
      </c>
      <c r="D92" s="164" t="str">
        <f>IFERROR(SEARCH($G$3,'Categories ID'!$J92)+ROW()/100000,"")</f>
        <v/>
      </c>
      <c r="E92" s="164" t="str">
        <f>IFERROR(SEARCH($G$3,'Categories ID'!$K92)+ROW()/100000,"")</f>
        <v/>
      </c>
      <c r="F92" s="164" t="str">
        <f>IFERROR(SEARCH($G$3,'Categories ID'!$L92)+ROW()/100000,"")</f>
        <v/>
      </c>
      <c r="G92" s="73">
        <v>1462.0</v>
      </c>
      <c r="H92" s="10" t="s">
        <v>18</v>
      </c>
      <c r="I92" s="10" t="s">
        <v>18</v>
      </c>
      <c r="J92" s="10" t="s">
        <v>153</v>
      </c>
      <c r="K92" s="10" t="s">
        <v>163</v>
      </c>
      <c r="L92" s="10" t="s">
        <v>22</v>
      </c>
      <c r="M92" s="10" t="s">
        <v>22</v>
      </c>
      <c r="N92" s="3"/>
      <c r="O92" s="3"/>
      <c r="P92" s="3"/>
      <c r="Q92" s="3"/>
      <c r="R92" s="3"/>
      <c r="S92" s="3"/>
      <c r="T92" s="3"/>
    </row>
    <row r="93" ht="19.5" customHeight="1">
      <c r="A93" s="3"/>
      <c r="B93" s="165" t="str">
        <f>IFERROR(RANK('Categories ID'!$C93,'Categories ID'!$C$20:$C$1937,1),"")</f>
        <v/>
      </c>
      <c r="C93" s="166" t="str">
        <f>IF(MIN('Categories ID'!$D93:$F93)&lt;&gt;0,MIN('Categories ID'!$D93:$F93),"")</f>
        <v/>
      </c>
      <c r="D93" s="166" t="str">
        <f>IFERROR(SEARCH($G$3,'Categories ID'!$J93)+ROW()/100000,"")</f>
        <v/>
      </c>
      <c r="E93" s="166" t="str">
        <f>IFERROR(SEARCH($G$3,'Categories ID'!$K93)+ROW()/100000,"")</f>
        <v/>
      </c>
      <c r="F93" s="166" t="str">
        <f>IFERROR(SEARCH($G$3,'Categories ID'!$L93)+ROW()/100000,"")</f>
        <v/>
      </c>
      <c r="G93" s="73">
        <v>3526.0</v>
      </c>
      <c r="H93" s="10" t="s">
        <v>18</v>
      </c>
      <c r="I93" s="10" t="s">
        <v>18</v>
      </c>
      <c r="J93" s="10" t="s">
        <v>153</v>
      </c>
      <c r="K93" s="10" t="s">
        <v>204</v>
      </c>
      <c r="L93" s="10" t="s">
        <v>22</v>
      </c>
      <c r="M93" s="10" t="s">
        <v>22</v>
      </c>
      <c r="N93" s="3"/>
      <c r="O93" s="3"/>
      <c r="P93" s="3"/>
      <c r="Q93" s="3"/>
      <c r="R93" s="3"/>
      <c r="S93" s="3"/>
      <c r="T93" s="3"/>
    </row>
    <row r="94" ht="19.5" customHeight="1">
      <c r="A94" s="3"/>
      <c r="B94" s="163" t="str">
        <f>IFERROR(RANK('Categories ID'!$C94,'Categories ID'!$C$20:$C$1937,1),"")</f>
        <v/>
      </c>
      <c r="C94" s="164" t="str">
        <f>IF(MIN('Categories ID'!$D94:$F94)&lt;&gt;0,MIN('Categories ID'!$D94:$F94),"")</f>
        <v/>
      </c>
      <c r="D94" s="164" t="str">
        <f>IFERROR(SEARCH($G$3,'Categories ID'!$J94)+ROW()/100000,"")</f>
        <v/>
      </c>
      <c r="E94" s="164" t="str">
        <f>IFERROR(SEARCH($G$3,'Categories ID'!$K94)+ROW()/100000,"")</f>
        <v/>
      </c>
      <c r="F94" s="164" t="str">
        <f>IFERROR(SEARCH($G$3,'Categories ID'!$L94)+ROW()/100000,"")</f>
        <v/>
      </c>
      <c r="G94" s="73">
        <v>1798.0</v>
      </c>
      <c r="H94" s="10" t="s">
        <v>18</v>
      </c>
      <c r="I94" s="10" t="s">
        <v>18</v>
      </c>
      <c r="J94" s="10" t="s">
        <v>153</v>
      </c>
      <c r="K94" s="10" t="s">
        <v>169</v>
      </c>
      <c r="L94" s="10" t="s">
        <v>22</v>
      </c>
      <c r="M94" s="10" t="s">
        <v>22</v>
      </c>
      <c r="N94" s="3"/>
      <c r="O94" s="3"/>
      <c r="P94" s="3"/>
      <c r="Q94" s="3"/>
      <c r="R94" s="3"/>
      <c r="S94" s="3"/>
      <c r="T94" s="3"/>
    </row>
    <row r="95" ht="19.5" customHeight="1">
      <c r="A95" s="3"/>
      <c r="B95" s="165" t="str">
        <f>IFERROR(RANK('Categories ID'!$C95,'Categories ID'!$C$20:$C$1937,1),"")</f>
        <v/>
      </c>
      <c r="C95" s="166" t="str">
        <f>IF(MIN('Categories ID'!$D95:$F95)&lt;&gt;0,MIN('Categories ID'!$D95:$F95),"")</f>
        <v/>
      </c>
      <c r="D95" s="166" t="str">
        <f>IFERROR(SEARCH($G$3,'Categories ID'!$J95)+ROW()/100000,"")</f>
        <v/>
      </c>
      <c r="E95" s="166" t="str">
        <f>IFERROR(SEARCH($G$3,'Categories ID'!$K95)+ROW()/100000,"")</f>
        <v/>
      </c>
      <c r="F95" s="166" t="str">
        <f>IFERROR(SEARCH($G$3,'Categories ID'!$L95)+ROW()/100000,"")</f>
        <v/>
      </c>
      <c r="G95" s="73">
        <v>1458.0</v>
      </c>
      <c r="H95" s="10" t="s">
        <v>18</v>
      </c>
      <c r="I95" s="10" t="s">
        <v>18</v>
      </c>
      <c r="J95" s="10" t="s">
        <v>153</v>
      </c>
      <c r="K95" s="10" t="s">
        <v>157</v>
      </c>
      <c r="L95" s="10" t="s">
        <v>22</v>
      </c>
      <c r="M95" s="10" t="s">
        <v>22</v>
      </c>
      <c r="N95" s="3"/>
      <c r="O95" s="3"/>
      <c r="P95" s="3"/>
      <c r="Q95" s="3"/>
      <c r="R95" s="3"/>
      <c r="S95" s="3"/>
      <c r="T95" s="3"/>
    </row>
    <row r="96" ht="19.5" customHeight="1">
      <c r="A96" s="3"/>
      <c r="B96" s="163" t="str">
        <f>IFERROR(RANK('Categories ID'!$C96,'Categories ID'!$C$20:$C$1937,1),"")</f>
        <v/>
      </c>
      <c r="C96" s="164" t="str">
        <f>IF(MIN('Categories ID'!$D96:$F96)&lt;&gt;0,MIN('Categories ID'!$D96:$F96),"")</f>
        <v/>
      </c>
      <c r="D96" s="164" t="str">
        <f>IFERROR(SEARCH($G$3,'Categories ID'!$J96)+ROW()/100000,"")</f>
        <v/>
      </c>
      <c r="E96" s="164" t="str">
        <f>IFERROR(SEARCH($G$3,'Categories ID'!$K96)+ROW()/100000,"")</f>
        <v/>
      </c>
      <c r="F96" s="164" t="str">
        <f>IFERROR(SEARCH($G$3,'Categories ID'!$L96)+ROW()/100000,"")</f>
        <v/>
      </c>
      <c r="G96" s="73">
        <v>2528.0</v>
      </c>
      <c r="H96" s="10" t="s">
        <v>18</v>
      </c>
      <c r="I96" s="10" t="s">
        <v>18</v>
      </c>
      <c r="J96" s="10" t="s">
        <v>153</v>
      </c>
      <c r="K96" s="10" t="s">
        <v>171</v>
      </c>
      <c r="L96" s="10" t="s">
        <v>175</v>
      </c>
      <c r="M96" s="10" t="s">
        <v>22</v>
      </c>
      <c r="N96" s="3"/>
      <c r="O96" s="3"/>
      <c r="P96" s="3"/>
      <c r="Q96" s="3"/>
      <c r="R96" s="3"/>
      <c r="S96" s="3"/>
      <c r="T96" s="3"/>
    </row>
    <row r="97" ht="19.5" customHeight="1">
      <c r="A97" s="3"/>
      <c r="B97" s="165" t="str">
        <f>IFERROR(RANK('Categories ID'!$C97,'Categories ID'!$C$20:$C$1937,1),"")</f>
        <v/>
      </c>
      <c r="C97" s="166" t="str">
        <f>IF(MIN('Categories ID'!$D97:$F97)&lt;&gt;0,MIN('Categories ID'!$D97:$F97),"")</f>
        <v/>
      </c>
      <c r="D97" s="166" t="str">
        <f>IFERROR(SEARCH($G$3,'Categories ID'!$J97)+ROW()/100000,"")</f>
        <v/>
      </c>
      <c r="E97" s="166" t="str">
        <f>IFERROR(SEARCH($G$3,'Categories ID'!$K97)+ROW()/100000,"")</f>
        <v/>
      </c>
      <c r="F97" s="166" t="str">
        <f>IFERROR(SEARCH($G$3,'Categories ID'!$L97)+ROW()/100000,"")</f>
        <v/>
      </c>
      <c r="G97" s="73">
        <v>2529.0</v>
      </c>
      <c r="H97" s="10" t="s">
        <v>18</v>
      </c>
      <c r="I97" s="10" t="s">
        <v>18</v>
      </c>
      <c r="J97" s="10" t="s">
        <v>153</v>
      </c>
      <c r="K97" s="10" t="s">
        <v>171</v>
      </c>
      <c r="L97" s="10" t="s">
        <v>177</v>
      </c>
      <c r="M97" s="10" t="s">
        <v>22</v>
      </c>
      <c r="N97" s="3"/>
      <c r="O97" s="3"/>
      <c r="P97" s="3"/>
      <c r="Q97" s="3"/>
      <c r="R97" s="3"/>
      <c r="S97" s="3"/>
      <c r="T97" s="3"/>
    </row>
    <row r="98" ht="19.5" customHeight="1">
      <c r="A98" s="3"/>
      <c r="B98" s="163" t="str">
        <f>IFERROR(RANK('Categories ID'!$C98,'Categories ID'!$C$20:$C$1937,1),"")</f>
        <v/>
      </c>
      <c r="C98" s="164" t="str">
        <f>IF(MIN('Categories ID'!$D98:$F98)&lt;&gt;0,MIN('Categories ID'!$D98:$F98),"")</f>
        <v/>
      </c>
      <c r="D98" s="164" t="str">
        <f>IFERROR(SEARCH($G$3,'Categories ID'!$J98)+ROW()/100000,"")</f>
        <v/>
      </c>
      <c r="E98" s="164" t="str">
        <f>IFERROR(SEARCH($G$3,'Categories ID'!$K98)+ROW()/100000,"")</f>
        <v/>
      </c>
      <c r="F98" s="164" t="str">
        <f>IFERROR(SEARCH($G$3,'Categories ID'!$L98)+ROW()/100000,"")</f>
        <v/>
      </c>
      <c r="G98" s="73">
        <v>2530.0</v>
      </c>
      <c r="H98" s="10" t="s">
        <v>18</v>
      </c>
      <c r="I98" s="10" t="s">
        <v>18</v>
      </c>
      <c r="J98" s="10" t="s">
        <v>153</v>
      </c>
      <c r="K98" s="10" t="s">
        <v>171</v>
      </c>
      <c r="L98" s="10" t="s">
        <v>179</v>
      </c>
      <c r="M98" s="10" t="s">
        <v>22</v>
      </c>
      <c r="N98" s="3"/>
      <c r="O98" s="3"/>
      <c r="P98" s="3"/>
      <c r="Q98" s="3"/>
      <c r="R98" s="3"/>
      <c r="S98" s="3"/>
      <c r="T98" s="3"/>
    </row>
    <row r="99" ht="19.5" customHeight="1">
      <c r="A99" s="3"/>
      <c r="B99" s="165" t="str">
        <f>IFERROR(RANK('Categories ID'!$C99,'Categories ID'!$C$20:$C$1937,1),"")</f>
        <v/>
      </c>
      <c r="C99" s="166" t="str">
        <f>IF(MIN('Categories ID'!$D99:$F99)&lt;&gt;0,MIN('Categories ID'!$D99:$F99),"")</f>
        <v/>
      </c>
      <c r="D99" s="166" t="str">
        <f>IFERROR(SEARCH($G$3,'Categories ID'!$J99)+ROW()/100000,"")</f>
        <v/>
      </c>
      <c r="E99" s="166" t="str">
        <f>IFERROR(SEARCH($G$3,'Categories ID'!$K99)+ROW()/100000,"")</f>
        <v/>
      </c>
      <c r="F99" s="166" t="str">
        <f>IFERROR(SEARCH($G$3,'Categories ID'!$L99)+ROW()/100000,"")</f>
        <v/>
      </c>
      <c r="G99" s="73">
        <v>2531.0</v>
      </c>
      <c r="H99" s="10" t="s">
        <v>18</v>
      </c>
      <c r="I99" s="10" t="s">
        <v>18</v>
      </c>
      <c r="J99" s="10" t="s">
        <v>153</v>
      </c>
      <c r="K99" s="10" t="s">
        <v>171</v>
      </c>
      <c r="L99" s="10" t="s">
        <v>180</v>
      </c>
      <c r="M99" s="10" t="s">
        <v>22</v>
      </c>
      <c r="N99" s="3"/>
      <c r="O99" s="3"/>
      <c r="P99" s="3"/>
      <c r="Q99" s="3"/>
      <c r="R99" s="3"/>
      <c r="S99" s="3"/>
      <c r="T99" s="3"/>
    </row>
    <row r="100" ht="19.5" customHeight="1">
      <c r="A100" s="3"/>
      <c r="B100" s="163" t="str">
        <f>IFERROR(RANK('Categories ID'!$C100,'Categories ID'!$C$20:$C$1937,1),"")</f>
        <v/>
      </c>
      <c r="C100" s="164" t="str">
        <f>IF(MIN('Categories ID'!$D100:$F100)&lt;&gt;0,MIN('Categories ID'!$D100:$F100),"")</f>
        <v/>
      </c>
      <c r="D100" s="164" t="str">
        <f>IFERROR(SEARCH($G$3,'Categories ID'!$J100)+ROW()/100000,"")</f>
        <v/>
      </c>
      <c r="E100" s="164" t="str">
        <f>IFERROR(SEARCH($G$3,'Categories ID'!$K100)+ROW()/100000,"")</f>
        <v/>
      </c>
      <c r="F100" s="164" t="str">
        <f>IFERROR(SEARCH($G$3,'Categories ID'!$L100)+ROW()/100000,"")</f>
        <v/>
      </c>
      <c r="G100" s="73">
        <v>2532.0</v>
      </c>
      <c r="H100" s="10" t="s">
        <v>18</v>
      </c>
      <c r="I100" s="10" t="s">
        <v>18</v>
      </c>
      <c r="J100" s="10" t="s">
        <v>153</v>
      </c>
      <c r="K100" s="10" t="s">
        <v>171</v>
      </c>
      <c r="L100" s="10" t="s">
        <v>182</v>
      </c>
      <c r="M100" s="10" t="s">
        <v>22</v>
      </c>
      <c r="N100" s="3"/>
      <c r="O100" s="3"/>
      <c r="P100" s="3"/>
      <c r="Q100" s="3"/>
      <c r="R100" s="3"/>
      <c r="S100" s="3"/>
      <c r="T100" s="3"/>
    </row>
    <row r="101" ht="19.5" customHeight="1">
      <c r="A101" s="3"/>
      <c r="B101" s="165" t="str">
        <f>IFERROR(RANK('Categories ID'!$C101,'Categories ID'!$C$20:$C$1937,1),"")</f>
        <v/>
      </c>
      <c r="C101" s="166" t="str">
        <f>IF(MIN('Categories ID'!$D101:$F101)&lt;&gt;0,MIN('Categories ID'!$D101:$F101),"")</f>
        <v/>
      </c>
      <c r="D101" s="166" t="str">
        <f>IFERROR(SEARCH($G$3,'Categories ID'!$J101)+ROW()/100000,"")</f>
        <v/>
      </c>
      <c r="E101" s="166" t="str">
        <f>IFERROR(SEARCH($G$3,'Categories ID'!$K101)+ROW()/100000,"")</f>
        <v/>
      </c>
      <c r="F101" s="166" t="str">
        <f>IFERROR(SEARCH($G$3,'Categories ID'!$L101)+ROW()/100000,"")</f>
        <v/>
      </c>
      <c r="G101" s="73">
        <v>2613.0</v>
      </c>
      <c r="H101" s="10" t="s">
        <v>18</v>
      </c>
      <c r="I101" s="10" t="s">
        <v>18</v>
      </c>
      <c r="J101" s="10" t="s">
        <v>153</v>
      </c>
      <c r="K101" s="10" t="s">
        <v>171</v>
      </c>
      <c r="L101" s="10" t="s">
        <v>184</v>
      </c>
      <c r="M101" s="10" t="s">
        <v>185</v>
      </c>
      <c r="N101" s="3"/>
      <c r="O101" s="3"/>
      <c r="P101" s="3"/>
      <c r="Q101" s="3"/>
      <c r="R101" s="3"/>
      <c r="S101" s="3"/>
      <c r="T101" s="3"/>
    </row>
    <row r="102" ht="19.5" customHeight="1">
      <c r="A102" s="3"/>
      <c r="B102" s="163" t="str">
        <f>IFERROR(RANK('Categories ID'!$C102,'Categories ID'!$C$20:$C$1937,1),"")</f>
        <v/>
      </c>
      <c r="C102" s="164" t="str">
        <f>IF(MIN('Categories ID'!$D102:$F102)&lt;&gt;0,MIN('Categories ID'!$D102:$F102),"")</f>
        <v/>
      </c>
      <c r="D102" s="164" t="str">
        <f>IFERROR(SEARCH($G$3,'Categories ID'!$J102)+ROW()/100000,"")</f>
        <v/>
      </c>
      <c r="E102" s="164" t="str">
        <f>IFERROR(SEARCH($G$3,'Categories ID'!$K102)+ROW()/100000,"")</f>
        <v/>
      </c>
      <c r="F102" s="164" t="str">
        <f>IFERROR(SEARCH($G$3,'Categories ID'!$L102)+ROW()/100000,"")</f>
        <v/>
      </c>
      <c r="G102" s="73">
        <v>2614.0</v>
      </c>
      <c r="H102" s="10" t="s">
        <v>18</v>
      </c>
      <c r="I102" s="10" t="s">
        <v>18</v>
      </c>
      <c r="J102" s="10" t="s">
        <v>153</v>
      </c>
      <c r="K102" s="10" t="s">
        <v>171</v>
      </c>
      <c r="L102" s="10" t="s">
        <v>184</v>
      </c>
      <c r="M102" s="10" t="s">
        <v>188</v>
      </c>
      <c r="N102" s="3"/>
      <c r="O102" s="3"/>
      <c r="P102" s="3"/>
      <c r="Q102" s="3"/>
      <c r="R102" s="3"/>
      <c r="S102" s="3"/>
      <c r="T102" s="3"/>
    </row>
    <row r="103" ht="19.5" customHeight="1">
      <c r="A103" s="3"/>
      <c r="B103" s="165" t="str">
        <f>IFERROR(RANK('Categories ID'!$C103,'Categories ID'!$C$20:$C$1937,1),"")</f>
        <v/>
      </c>
      <c r="C103" s="166" t="str">
        <f>IF(MIN('Categories ID'!$D103:$F103)&lt;&gt;0,MIN('Categories ID'!$D103:$F103),"")</f>
        <v/>
      </c>
      <c r="D103" s="166" t="str">
        <f>IFERROR(SEARCH($G$3,'Categories ID'!$J103)+ROW()/100000,"")</f>
        <v/>
      </c>
      <c r="E103" s="166" t="str">
        <f>IFERROR(SEARCH($G$3,'Categories ID'!$K103)+ROW()/100000,"")</f>
        <v/>
      </c>
      <c r="F103" s="166" t="str">
        <f>IFERROR(SEARCH($G$3,'Categories ID'!$L103)+ROW()/100000,"")</f>
        <v/>
      </c>
      <c r="G103" s="73">
        <v>2615.0</v>
      </c>
      <c r="H103" s="10" t="s">
        <v>18</v>
      </c>
      <c r="I103" s="10" t="s">
        <v>18</v>
      </c>
      <c r="J103" s="10" t="s">
        <v>153</v>
      </c>
      <c r="K103" s="10" t="s">
        <v>171</v>
      </c>
      <c r="L103" s="10" t="s">
        <v>184</v>
      </c>
      <c r="M103" s="10" t="s">
        <v>4691</v>
      </c>
      <c r="N103" s="3"/>
      <c r="O103" s="3"/>
      <c r="P103" s="3"/>
      <c r="Q103" s="3"/>
      <c r="R103" s="3"/>
      <c r="S103" s="3"/>
      <c r="T103" s="3"/>
    </row>
    <row r="104" ht="19.5" customHeight="1">
      <c r="A104" s="3"/>
      <c r="B104" s="163" t="str">
        <f>IFERROR(RANK('Categories ID'!$C104,'Categories ID'!$C$20:$C$1937,1),"")</f>
        <v/>
      </c>
      <c r="C104" s="164" t="str">
        <f>IF(MIN('Categories ID'!$D104:$F104)&lt;&gt;0,MIN('Categories ID'!$D104:$F104),"")</f>
        <v/>
      </c>
      <c r="D104" s="164" t="str">
        <f>IFERROR(SEARCH($G$3,'Categories ID'!$J104)+ROW()/100000,"")</f>
        <v/>
      </c>
      <c r="E104" s="164" t="str">
        <f>IFERROR(SEARCH($G$3,'Categories ID'!$K104)+ROW()/100000,"")</f>
        <v/>
      </c>
      <c r="F104" s="164" t="str">
        <f>IFERROR(SEARCH($G$3,'Categories ID'!$L104)+ROW()/100000,"")</f>
        <v/>
      </c>
      <c r="G104" s="73">
        <v>2707.0</v>
      </c>
      <c r="H104" s="10" t="s">
        <v>18</v>
      </c>
      <c r="I104" s="10" t="s">
        <v>18</v>
      </c>
      <c r="J104" s="10" t="s">
        <v>153</v>
      </c>
      <c r="K104" s="10" t="s">
        <v>171</v>
      </c>
      <c r="L104" s="10" t="s">
        <v>4692</v>
      </c>
      <c r="M104" s="10" t="s">
        <v>22</v>
      </c>
      <c r="N104" s="3"/>
      <c r="O104" s="3"/>
      <c r="P104" s="3"/>
      <c r="Q104" s="3"/>
      <c r="R104" s="3"/>
      <c r="S104" s="3"/>
      <c r="T104" s="3"/>
    </row>
    <row r="105" ht="19.5" customHeight="1">
      <c r="A105" s="3"/>
      <c r="B105" s="165" t="str">
        <f>IFERROR(RANK('Categories ID'!$C105,'Categories ID'!$C$20:$C$1937,1),"")</f>
        <v/>
      </c>
      <c r="C105" s="166" t="str">
        <f>IF(MIN('Categories ID'!$D105:$F105)&lt;&gt;0,MIN('Categories ID'!$D105:$F105),"")</f>
        <v/>
      </c>
      <c r="D105" s="166" t="str">
        <f>IFERROR(SEARCH($G$3,'Categories ID'!$J105)+ROW()/100000,"")</f>
        <v/>
      </c>
      <c r="E105" s="166" t="str">
        <f>IFERROR(SEARCH($G$3,'Categories ID'!$K105)+ROW()/100000,"")</f>
        <v/>
      </c>
      <c r="F105" s="166" t="str">
        <f>IFERROR(SEARCH($G$3,'Categories ID'!$L105)+ROW()/100000,"")</f>
        <v/>
      </c>
      <c r="G105" s="73">
        <v>2135.0</v>
      </c>
      <c r="H105" s="10" t="s">
        <v>18</v>
      </c>
      <c r="I105" s="10" t="s">
        <v>18</v>
      </c>
      <c r="J105" s="10" t="s">
        <v>153</v>
      </c>
      <c r="K105" s="10" t="s">
        <v>171</v>
      </c>
      <c r="L105" s="10" t="s">
        <v>172</v>
      </c>
      <c r="M105" s="10" t="s">
        <v>22</v>
      </c>
      <c r="N105" s="3"/>
      <c r="O105" s="3"/>
      <c r="P105" s="3"/>
      <c r="Q105" s="3"/>
      <c r="R105" s="3"/>
      <c r="S105" s="3"/>
      <c r="T105" s="3"/>
    </row>
    <row r="106" ht="19.5" customHeight="1">
      <c r="A106" s="3"/>
      <c r="B106" s="163" t="str">
        <f>IFERROR(RANK('Categories ID'!$C106,'Categories ID'!$C$20:$C$1937,1),"")</f>
        <v/>
      </c>
      <c r="C106" s="164" t="str">
        <f>IF(MIN('Categories ID'!$D106:$F106)&lt;&gt;0,MIN('Categories ID'!$D106:$F106),"")</f>
        <v/>
      </c>
      <c r="D106" s="164" t="str">
        <f>IFERROR(SEARCH($G$3,'Categories ID'!$J106)+ROW()/100000,"")</f>
        <v/>
      </c>
      <c r="E106" s="164" t="str">
        <f>IFERROR(SEARCH($G$3,'Categories ID'!$K106)+ROW()/100000,"")</f>
        <v/>
      </c>
      <c r="F106" s="164" t="str">
        <f>IFERROR(SEARCH($G$3,'Categories ID'!$L106)+ROW()/100000,"")</f>
        <v/>
      </c>
      <c r="G106" s="73">
        <v>3443.0</v>
      </c>
      <c r="H106" s="10" t="s">
        <v>18</v>
      </c>
      <c r="I106" s="10" t="s">
        <v>18</v>
      </c>
      <c r="J106" s="10" t="s">
        <v>153</v>
      </c>
      <c r="K106" s="10" t="s">
        <v>192</v>
      </c>
      <c r="L106" s="10" t="s">
        <v>22</v>
      </c>
      <c r="M106" s="10" t="s">
        <v>22</v>
      </c>
      <c r="N106" s="3"/>
      <c r="O106" s="3"/>
      <c r="P106" s="3"/>
      <c r="Q106" s="3"/>
      <c r="R106" s="3"/>
      <c r="S106" s="3"/>
      <c r="T106" s="3"/>
    </row>
    <row r="107" ht="19.5" customHeight="1">
      <c r="A107" s="3"/>
      <c r="B107" s="165" t="str">
        <f>IFERROR(RANK('Categories ID'!$C107,'Categories ID'!$C$20:$C$1937,1),"")</f>
        <v/>
      </c>
      <c r="C107" s="166" t="str">
        <f>IF(MIN('Categories ID'!$D107:$F107)&lt;&gt;0,MIN('Categories ID'!$D107:$F107),"")</f>
        <v/>
      </c>
      <c r="D107" s="166" t="str">
        <f>IFERROR(SEARCH($G$3,'Categories ID'!$J107)+ROW()/100000,"")</f>
        <v/>
      </c>
      <c r="E107" s="166" t="str">
        <f>IFERROR(SEARCH($G$3,'Categories ID'!$K107)+ROW()/100000,"")</f>
        <v/>
      </c>
      <c r="F107" s="166" t="str">
        <f>IFERROR(SEARCH($G$3,'Categories ID'!$L107)+ROW()/100000,"")</f>
        <v/>
      </c>
      <c r="G107" s="73">
        <v>2678.0</v>
      </c>
      <c r="H107" s="10" t="s">
        <v>18</v>
      </c>
      <c r="I107" s="10" t="s">
        <v>18</v>
      </c>
      <c r="J107" s="10" t="s">
        <v>153</v>
      </c>
      <c r="K107" s="10" t="s">
        <v>190</v>
      </c>
      <c r="L107" s="10" t="s">
        <v>22</v>
      </c>
      <c r="M107" s="10" t="s">
        <v>22</v>
      </c>
      <c r="N107" s="3"/>
      <c r="O107" s="3"/>
      <c r="P107" s="3"/>
      <c r="Q107" s="3"/>
      <c r="R107" s="3"/>
      <c r="S107" s="3"/>
      <c r="T107" s="3"/>
    </row>
    <row r="108" ht="19.5" customHeight="1">
      <c r="A108" s="3"/>
      <c r="B108" s="163" t="str">
        <f>IFERROR(RANK('Categories ID'!$C108,'Categories ID'!$C$20:$C$1937,1),"")</f>
        <v/>
      </c>
      <c r="C108" s="164" t="str">
        <f>IF(MIN('Categories ID'!$D108:$F108)&lt;&gt;0,MIN('Categories ID'!$D108:$F108),"")</f>
        <v/>
      </c>
      <c r="D108" s="164" t="str">
        <f>IFERROR(SEARCH($G$3,'Categories ID'!$J108)+ROW()/100000,"")</f>
        <v/>
      </c>
      <c r="E108" s="164" t="str">
        <f>IFERROR(SEARCH($G$3,'Categories ID'!$K108)+ROW()/100000,"")</f>
        <v/>
      </c>
      <c r="F108" s="164" t="str">
        <f>IFERROR(SEARCH($G$3,'Categories ID'!$L108)+ROW()/100000,"")</f>
        <v/>
      </c>
      <c r="G108" s="73">
        <v>1456.0</v>
      </c>
      <c r="H108" s="10" t="s">
        <v>18</v>
      </c>
      <c r="I108" s="10" t="s">
        <v>18</v>
      </c>
      <c r="J108" s="10" t="s">
        <v>206</v>
      </c>
      <c r="K108" s="10" t="s">
        <v>210</v>
      </c>
      <c r="L108" s="10" t="s">
        <v>22</v>
      </c>
      <c r="M108" s="10" t="s">
        <v>22</v>
      </c>
      <c r="N108" s="3"/>
      <c r="O108" s="3"/>
      <c r="P108" s="3"/>
      <c r="Q108" s="3"/>
      <c r="R108" s="3"/>
      <c r="S108" s="3"/>
      <c r="T108" s="3"/>
    </row>
    <row r="109" ht="19.5" customHeight="1">
      <c r="A109" s="3"/>
      <c r="B109" s="165" t="str">
        <f>IFERROR(RANK('Categories ID'!$C109,'Categories ID'!$C$20:$C$1937,1),"")</f>
        <v/>
      </c>
      <c r="C109" s="166" t="str">
        <f>IF(MIN('Categories ID'!$D109:$F109)&lt;&gt;0,MIN('Categories ID'!$D109:$F109),"")</f>
        <v/>
      </c>
      <c r="D109" s="166" t="str">
        <f>IFERROR(SEARCH($G$3,'Categories ID'!$J109)+ROW()/100000,"")</f>
        <v/>
      </c>
      <c r="E109" s="166" t="str">
        <f>IFERROR(SEARCH($G$3,'Categories ID'!$K109)+ROW()/100000,"")</f>
        <v/>
      </c>
      <c r="F109" s="166" t="str">
        <f>IFERROR(SEARCH($G$3,'Categories ID'!$L109)+ROW()/100000,"")</f>
        <v/>
      </c>
      <c r="G109" s="73">
        <v>3455.0</v>
      </c>
      <c r="H109" s="10" t="s">
        <v>18</v>
      </c>
      <c r="I109" s="10" t="s">
        <v>18</v>
      </c>
      <c r="J109" s="10" t="s">
        <v>206</v>
      </c>
      <c r="K109" s="10" t="s">
        <v>222</v>
      </c>
      <c r="L109" s="10" t="s">
        <v>22</v>
      </c>
      <c r="M109" s="10" t="s">
        <v>22</v>
      </c>
      <c r="N109" s="3"/>
      <c r="O109" s="3"/>
      <c r="P109" s="3"/>
      <c r="Q109" s="3"/>
      <c r="R109" s="3"/>
      <c r="S109" s="3"/>
      <c r="T109" s="3"/>
    </row>
    <row r="110" ht="19.5" customHeight="1">
      <c r="A110" s="3"/>
      <c r="B110" s="163" t="str">
        <f>IFERROR(RANK('Categories ID'!$C110,'Categories ID'!$C$20:$C$1937,1),"")</f>
        <v/>
      </c>
      <c r="C110" s="164" t="str">
        <f>IF(MIN('Categories ID'!$D110:$F110)&lt;&gt;0,MIN('Categories ID'!$D110:$F110),"")</f>
        <v/>
      </c>
      <c r="D110" s="164" t="str">
        <f>IFERROR(SEARCH($G$3,'Categories ID'!$J110)+ROW()/100000,"")</f>
        <v/>
      </c>
      <c r="E110" s="164" t="str">
        <f>IFERROR(SEARCH($G$3,'Categories ID'!$K110)+ROW()/100000,"")</f>
        <v/>
      </c>
      <c r="F110" s="164" t="str">
        <f>IFERROR(SEARCH($G$3,'Categories ID'!$L110)+ROW()/100000,"")</f>
        <v/>
      </c>
      <c r="G110" s="73">
        <v>3347.0</v>
      </c>
      <c r="H110" s="10" t="s">
        <v>18</v>
      </c>
      <c r="I110" s="10" t="s">
        <v>18</v>
      </c>
      <c r="J110" s="10" t="s">
        <v>206</v>
      </c>
      <c r="K110" s="10" t="s">
        <v>220</v>
      </c>
      <c r="L110" s="10" t="s">
        <v>22</v>
      </c>
      <c r="M110" s="10" t="s">
        <v>22</v>
      </c>
      <c r="N110" s="3"/>
      <c r="O110" s="3"/>
      <c r="P110" s="3"/>
      <c r="Q110" s="3"/>
      <c r="R110" s="3"/>
      <c r="S110" s="3"/>
      <c r="T110" s="3"/>
    </row>
    <row r="111" ht="19.5" customHeight="1">
      <c r="A111" s="3"/>
      <c r="B111" s="165" t="str">
        <f>IFERROR(RANK('Categories ID'!$C111,'Categories ID'!$C$20:$C$1937,1),"")</f>
        <v/>
      </c>
      <c r="C111" s="166" t="str">
        <f>IF(MIN('Categories ID'!$D111:$F111)&lt;&gt;0,MIN('Categories ID'!$D111:$F111),"")</f>
        <v/>
      </c>
      <c r="D111" s="166" t="str">
        <f>IFERROR(SEARCH($G$3,'Categories ID'!$J111)+ROW()/100000,"")</f>
        <v/>
      </c>
      <c r="E111" s="166" t="str">
        <f>IFERROR(SEARCH($G$3,'Categories ID'!$K111)+ROW()/100000,"")</f>
        <v/>
      </c>
      <c r="F111" s="166" t="str">
        <f>IFERROR(SEARCH($G$3,'Categories ID'!$L111)+ROW()/100000,"")</f>
        <v/>
      </c>
      <c r="G111" s="73">
        <v>3346.0</v>
      </c>
      <c r="H111" s="10" t="s">
        <v>18</v>
      </c>
      <c r="I111" s="10" t="s">
        <v>18</v>
      </c>
      <c r="J111" s="10" t="s">
        <v>206</v>
      </c>
      <c r="K111" s="10" t="s">
        <v>218</v>
      </c>
      <c r="L111" s="10" t="s">
        <v>22</v>
      </c>
      <c r="M111" s="10" t="s">
        <v>22</v>
      </c>
      <c r="N111" s="3"/>
      <c r="O111" s="3"/>
      <c r="P111" s="3"/>
      <c r="Q111" s="3"/>
      <c r="R111" s="3"/>
      <c r="S111" s="3"/>
      <c r="T111" s="3"/>
    </row>
    <row r="112" ht="19.5" customHeight="1">
      <c r="A112" s="3"/>
      <c r="B112" s="163" t="str">
        <f>IFERROR(RANK('Categories ID'!$C112,'Categories ID'!$C$20:$C$1937,1),"")</f>
        <v/>
      </c>
      <c r="C112" s="164" t="str">
        <f>IF(MIN('Categories ID'!$D112:$F112)&lt;&gt;0,MIN('Categories ID'!$D112:$F112),"")</f>
        <v/>
      </c>
      <c r="D112" s="164" t="str">
        <f>IFERROR(SEARCH($G$3,'Categories ID'!$J112)+ROW()/100000,"")</f>
        <v/>
      </c>
      <c r="E112" s="164" t="str">
        <f>IFERROR(SEARCH($G$3,'Categories ID'!$K112)+ROW()/100000,"")</f>
        <v/>
      </c>
      <c r="F112" s="164" t="str">
        <f>IFERROR(SEARCH($G$3,'Categories ID'!$L112)+ROW()/100000,"")</f>
        <v/>
      </c>
      <c r="G112" s="73">
        <v>3263.0</v>
      </c>
      <c r="H112" s="10" t="s">
        <v>18</v>
      </c>
      <c r="I112" s="10" t="s">
        <v>18</v>
      </c>
      <c r="J112" s="10" t="s">
        <v>206</v>
      </c>
      <c r="K112" s="10" t="s">
        <v>214</v>
      </c>
      <c r="L112" s="10" t="s">
        <v>22</v>
      </c>
      <c r="M112" s="10" t="s">
        <v>22</v>
      </c>
      <c r="N112" s="3"/>
      <c r="O112" s="3"/>
      <c r="P112" s="3"/>
      <c r="Q112" s="3"/>
      <c r="R112" s="3"/>
      <c r="S112" s="3"/>
      <c r="T112" s="3"/>
    </row>
    <row r="113" ht="19.5" customHeight="1">
      <c r="A113" s="3"/>
      <c r="B113" s="165" t="str">
        <f>IFERROR(RANK('Categories ID'!$C113,'Categories ID'!$C$20:$C$1937,1),"")</f>
        <v/>
      </c>
      <c r="C113" s="166" t="str">
        <f>IF(MIN('Categories ID'!$D113:$F113)&lt;&gt;0,MIN('Categories ID'!$D113:$F113),"")</f>
        <v/>
      </c>
      <c r="D113" s="166" t="str">
        <f>IFERROR(SEARCH($G$3,'Categories ID'!$J113)+ROW()/100000,"")</f>
        <v/>
      </c>
      <c r="E113" s="166" t="str">
        <f>IFERROR(SEARCH($G$3,'Categories ID'!$K113)+ROW()/100000,"")</f>
        <v/>
      </c>
      <c r="F113" s="166" t="str">
        <f>IFERROR(SEARCH($G$3,'Categories ID'!$L113)+ROW()/100000,"")</f>
        <v/>
      </c>
      <c r="G113" s="73">
        <v>3453.0</v>
      </c>
      <c r="H113" s="10" t="s">
        <v>18</v>
      </c>
      <c r="I113" s="10" t="s">
        <v>18</v>
      </c>
      <c r="J113" s="10" t="s">
        <v>206</v>
      </c>
      <c r="K113" s="10" t="s">
        <v>4693</v>
      </c>
      <c r="L113" s="10" t="s">
        <v>22</v>
      </c>
      <c r="M113" s="10" t="s">
        <v>22</v>
      </c>
      <c r="N113" s="3"/>
      <c r="O113" s="3"/>
      <c r="P113" s="3"/>
      <c r="Q113" s="3"/>
      <c r="R113" s="3"/>
      <c r="S113" s="3"/>
      <c r="T113" s="3"/>
    </row>
    <row r="114" ht="19.5" customHeight="1">
      <c r="A114" s="3"/>
      <c r="B114" s="163" t="str">
        <f>IFERROR(RANK('Categories ID'!$C114,'Categories ID'!$C$20:$C$1937,1),"")</f>
        <v/>
      </c>
      <c r="C114" s="164" t="str">
        <f>IF(MIN('Categories ID'!$D114:$F114)&lt;&gt;0,MIN('Categories ID'!$D114:$F114),"")</f>
        <v/>
      </c>
      <c r="D114" s="164" t="str">
        <f>IFERROR(SEARCH($G$3,'Categories ID'!$J114)+ROW()/100000,"")</f>
        <v/>
      </c>
      <c r="E114" s="164" t="str">
        <f>IFERROR(SEARCH($G$3,'Categories ID'!$K114)+ROW()/100000,"")</f>
        <v/>
      </c>
      <c r="F114" s="164" t="str">
        <f>IFERROR(SEARCH($G$3,'Categories ID'!$L114)+ROW()/100000,"")</f>
        <v/>
      </c>
      <c r="G114" s="73">
        <v>2653.0</v>
      </c>
      <c r="H114" s="10" t="s">
        <v>18</v>
      </c>
      <c r="I114" s="10" t="s">
        <v>18</v>
      </c>
      <c r="J114" s="10" t="s">
        <v>206</v>
      </c>
      <c r="K114" s="10" t="s">
        <v>212</v>
      </c>
      <c r="L114" s="10" t="s">
        <v>22</v>
      </c>
      <c r="M114" s="10" t="s">
        <v>22</v>
      </c>
      <c r="N114" s="3"/>
      <c r="O114" s="3"/>
      <c r="P114" s="3"/>
      <c r="Q114" s="3"/>
      <c r="R114" s="3"/>
      <c r="S114" s="3"/>
      <c r="T114" s="3"/>
    </row>
    <row r="115" ht="19.5" customHeight="1">
      <c r="A115" s="3"/>
      <c r="B115" s="165" t="str">
        <f>IFERROR(RANK('Categories ID'!$C115,'Categories ID'!$C$20:$C$1937,1),"")</f>
        <v/>
      </c>
      <c r="C115" s="166" t="str">
        <f>IF(MIN('Categories ID'!$D115:$F115)&lt;&gt;0,MIN('Categories ID'!$D115:$F115),"")</f>
        <v/>
      </c>
      <c r="D115" s="166" t="str">
        <f>IFERROR(SEARCH($G$3,'Categories ID'!$J115)+ROW()/100000,"")</f>
        <v/>
      </c>
      <c r="E115" s="166" t="str">
        <f>IFERROR(SEARCH($G$3,'Categories ID'!$K115)+ROW()/100000,"")</f>
        <v/>
      </c>
      <c r="F115" s="166" t="str">
        <f>IFERROR(SEARCH($G$3,'Categories ID'!$L115)+ROW()/100000,"")</f>
        <v/>
      </c>
      <c r="G115" s="73">
        <v>3454.0</v>
      </c>
      <c r="H115" s="10" t="s">
        <v>18</v>
      </c>
      <c r="I115" s="10" t="s">
        <v>18</v>
      </c>
      <c r="J115" s="10" t="s">
        <v>206</v>
      </c>
      <c r="K115" s="10" t="s">
        <v>4694</v>
      </c>
      <c r="L115" s="10" t="s">
        <v>22</v>
      </c>
      <c r="M115" s="10" t="s">
        <v>22</v>
      </c>
      <c r="N115" s="3"/>
      <c r="O115" s="3"/>
      <c r="P115" s="3"/>
      <c r="Q115" s="3"/>
      <c r="R115" s="3"/>
      <c r="S115" s="3"/>
      <c r="T115" s="3"/>
    </row>
    <row r="116" ht="19.5" customHeight="1">
      <c r="A116" s="3"/>
      <c r="B116" s="163" t="str">
        <f>IFERROR(RANK('Categories ID'!$C116,'Categories ID'!$C$20:$C$1937,1),"")</f>
        <v/>
      </c>
      <c r="C116" s="164" t="str">
        <f>IF(MIN('Categories ID'!$D116:$F116)&lt;&gt;0,MIN('Categories ID'!$D116:$F116),"")</f>
        <v/>
      </c>
      <c r="D116" s="164" t="str">
        <f>IFERROR(SEARCH($G$3,'Categories ID'!$J116)+ROW()/100000,"")</f>
        <v/>
      </c>
      <c r="E116" s="164" t="str">
        <f>IFERROR(SEARCH($G$3,'Categories ID'!$K116)+ROW()/100000,"")</f>
        <v/>
      </c>
      <c r="F116" s="164" t="str">
        <f>IFERROR(SEARCH($G$3,'Categories ID'!$L116)+ROW()/100000,"")</f>
        <v/>
      </c>
      <c r="G116" s="73">
        <v>1455.0</v>
      </c>
      <c r="H116" s="10" t="s">
        <v>18</v>
      </c>
      <c r="I116" s="10" t="s">
        <v>18</v>
      </c>
      <c r="J116" s="10" t="s">
        <v>206</v>
      </c>
      <c r="K116" s="10" t="s">
        <v>207</v>
      </c>
      <c r="L116" s="10" t="s">
        <v>22</v>
      </c>
      <c r="M116" s="10" t="s">
        <v>22</v>
      </c>
      <c r="N116" s="3"/>
      <c r="O116" s="3"/>
      <c r="P116" s="3"/>
      <c r="Q116" s="3"/>
      <c r="R116" s="3"/>
      <c r="S116" s="3"/>
      <c r="T116" s="3"/>
    </row>
    <row r="117" ht="19.5" customHeight="1">
      <c r="A117" s="3"/>
      <c r="B117" s="165" t="str">
        <f>IFERROR(RANK('Categories ID'!$C117,'Categories ID'!$C$20:$C$1937,1),"")</f>
        <v/>
      </c>
      <c r="C117" s="166" t="str">
        <f>IF(MIN('Categories ID'!$D117:$F117)&lt;&gt;0,MIN('Categories ID'!$D117:$F117),"")</f>
        <v/>
      </c>
      <c r="D117" s="166" t="str">
        <f>IFERROR(SEARCH($G$3,'Categories ID'!$J117)+ROW()/100000,"")</f>
        <v/>
      </c>
      <c r="E117" s="166" t="str">
        <f>IFERROR(SEARCH($G$3,'Categories ID'!$K117)+ROW()/100000,"")</f>
        <v/>
      </c>
      <c r="F117" s="166" t="str">
        <f>IFERROR(SEARCH($G$3,'Categories ID'!$L117)+ROW()/100000,"")</f>
        <v/>
      </c>
      <c r="G117" s="73">
        <v>3304.0</v>
      </c>
      <c r="H117" s="10" t="s">
        <v>18</v>
      </c>
      <c r="I117" s="10" t="s">
        <v>18</v>
      </c>
      <c r="J117" s="10" t="s">
        <v>206</v>
      </c>
      <c r="K117" s="10" t="s">
        <v>216</v>
      </c>
      <c r="L117" s="10" t="s">
        <v>22</v>
      </c>
      <c r="M117" s="10" t="s">
        <v>22</v>
      </c>
      <c r="N117" s="3"/>
      <c r="O117" s="3"/>
      <c r="P117" s="3"/>
      <c r="Q117" s="3"/>
      <c r="R117" s="3"/>
      <c r="S117" s="3"/>
      <c r="T117" s="3"/>
    </row>
    <row r="118" ht="19.5" customHeight="1">
      <c r="A118" s="3"/>
      <c r="B118" s="163" t="str">
        <f>IFERROR(RANK('Categories ID'!$C118,'Categories ID'!$C$20:$C$1937,1),"")</f>
        <v/>
      </c>
      <c r="C118" s="164" t="str">
        <f>IF(MIN('Categories ID'!$D118:$F118)&lt;&gt;0,MIN('Categories ID'!$D118:$F118),"")</f>
        <v/>
      </c>
      <c r="D118" s="164" t="str">
        <f>IFERROR(SEARCH($G$3,'Categories ID'!$J118)+ROW()/100000,"")</f>
        <v/>
      </c>
      <c r="E118" s="164" t="str">
        <f>IFERROR(SEARCH($G$3,'Categories ID'!$K118)+ROW()/100000,"")</f>
        <v/>
      </c>
      <c r="F118" s="164" t="str">
        <f>IFERROR(SEARCH($G$3,'Categories ID'!$L118)+ROW()/100000,"")</f>
        <v/>
      </c>
      <c r="G118" s="73">
        <v>3498.0</v>
      </c>
      <c r="H118" s="10" t="s">
        <v>18</v>
      </c>
      <c r="I118" s="10" t="s">
        <v>18</v>
      </c>
      <c r="J118" s="10" t="s">
        <v>224</v>
      </c>
      <c r="K118" s="10" t="s">
        <v>225</v>
      </c>
      <c r="L118" s="10" t="s">
        <v>230</v>
      </c>
      <c r="M118" s="10" t="s">
        <v>22</v>
      </c>
      <c r="N118" s="3"/>
      <c r="O118" s="3"/>
      <c r="P118" s="3"/>
      <c r="Q118" s="3"/>
      <c r="R118" s="3"/>
      <c r="S118" s="3"/>
      <c r="T118" s="3"/>
    </row>
    <row r="119" ht="19.5" customHeight="1">
      <c r="A119" s="3"/>
      <c r="B119" s="165" t="str">
        <f>IFERROR(RANK('Categories ID'!$C119,'Categories ID'!$C$20:$C$1937,1),"")</f>
        <v/>
      </c>
      <c r="C119" s="166" t="str">
        <f>IF(MIN('Categories ID'!$D119:$F119)&lt;&gt;0,MIN('Categories ID'!$D119:$F119),"")</f>
        <v/>
      </c>
      <c r="D119" s="166" t="str">
        <f>IFERROR(SEARCH($G$3,'Categories ID'!$J119)+ROW()/100000,"")</f>
        <v/>
      </c>
      <c r="E119" s="166" t="str">
        <f>IFERROR(SEARCH($G$3,'Categories ID'!$K119)+ROW()/100000,"")</f>
        <v/>
      </c>
      <c r="F119" s="166" t="str">
        <f>IFERROR(SEARCH($G$3,'Categories ID'!$L119)+ROW()/100000,"")</f>
        <v/>
      </c>
      <c r="G119" s="73">
        <v>3499.0</v>
      </c>
      <c r="H119" s="10" t="s">
        <v>18</v>
      </c>
      <c r="I119" s="10" t="s">
        <v>18</v>
      </c>
      <c r="J119" s="10" t="s">
        <v>224</v>
      </c>
      <c r="K119" s="10" t="s">
        <v>225</v>
      </c>
      <c r="L119" s="10" t="s">
        <v>232</v>
      </c>
      <c r="M119" s="10" t="s">
        <v>22</v>
      </c>
      <c r="N119" s="3"/>
      <c r="O119" s="3"/>
      <c r="P119" s="3"/>
      <c r="Q119" s="3"/>
      <c r="R119" s="3"/>
      <c r="S119" s="3"/>
      <c r="T119" s="3"/>
    </row>
    <row r="120" ht="19.5" customHeight="1">
      <c r="A120" s="3"/>
      <c r="B120" s="163" t="str">
        <f>IFERROR(RANK('Categories ID'!$C120,'Categories ID'!$C$20:$C$1937,1),"")</f>
        <v/>
      </c>
      <c r="C120" s="164" t="str">
        <f>IF(MIN('Categories ID'!$D120:$F120)&lt;&gt;0,MIN('Categories ID'!$D120:$F120),"")</f>
        <v/>
      </c>
      <c r="D120" s="164" t="str">
        <f>IFERROR(SEARCH($G$3,'Categories ID'!$J120)+ROW()/100000,"")</f>
        <v/>
      </c>
      <c r="E120" s="164" t="str">
        <f>IFERROR(SEARCH($G$3,'Categories ID'!$K120)+ROW()/100000,"")</f>
        <v/>
      </c>
      <c r="F120" s="164" t="str">
        <f>IFERROR(SEARCH($G$3,'Categories ID'!$L120)+ROW()/100000,"")</f>
        <v/>
      </c>
      <c r="G120" s="73">
        <v>833.0</v>
      </c>
      <c r="H120" s="10" t="s">
        <v>18</v>
      </c>
      <c r="I120" s="10" t="s">
        <v>18</v>
      </c>
      <c r="J120" s="10" t="s">
        <v>224</v>
      </c>
      <c r="K120" s="10" t="s">
        <v>225</v>
      </c>
      <c r="L120" s="10" t="s">
        <v>226</v>
      </c>
      <c r="M120" s="10" t="s">
        <v>22</v>
      </c>
      <c r="N120" s="3"/>
      <c r="O120" s="3"/>
      <c r="P120" s="3"/>
      <c r="Q120" s="3"/>
      <c r="R120" s="3"/>
      <c r="S120" s="3"/>
      <c r="T120" s="3"/>
    </row>
    <row r="121" ht="19.5" customHeight="1">
      <c r="A121" s="3"/>
      <c r="B121" s="165" t="str">
        <f>IFERROR(RANK('Categories ID'!$C121,'Categories ID'!$C$20:$C$1937,1),"")</f>
        <v/>
      </c>
      <c r="C121" s="166" t="str">
        <f>IF(MIN('Categories ID'!$D121:$F121)&lt;&gt;0,MIN('Categories ID'!$D121:$F121),"")</f>
        <v/>
      </c>
      <c r="D121" s="166" t="str">
        <f>IFERROR(SEARCH($G$3,'Categories ID'!$J121)+ROW()/100000,"")</f>
        <v/>
      </c>
      <c r="E121" s="166" t="str">
        <f>IFERROR(SEARCH($G$3,'Categories ID'!$K121)+ROW()/100000,"")</f>
        <v/>
      </c>
      <c r="F121" s="166" t="str">
        <f>IFERROR(SEARCH($G$3,'Categories ID'!$L121)+ROW()/100000,"")</f>
        <v/>
      </c>
      <c r="G121" s="73">
        <v>490.0</v>
      </c>
      <c r="H121" s="10" t="s">
        <v>239</v>
      </c>
      <c r="I121" s="10" t="s">
        <v>240</v>
      </c>
      <c r="J121" s="10" t="s">
        <v>241</v>
      </c>
      <c r="K121" s="10" t="s">
        <v>248</v>
      </c>
      <c r="L121" s="10" t="s">
        <v>22</v>
      </c>
      <c r="M121" s="10" t="s">
        <v>22</v>
      </c>
      <c r="N121" s="3"/>
      <c r="O121" s="3"/>
      <c r="P121" s="3"/>
      <c r="Q121" s="3"/>
      <c r="R121" s="3"/>
      <c r="S121" s="3"/>
      <c r="T121" s="3"/>
    </row>
    <row r="122" ht="19.5" customHeight="1">
      <c r="A122" s="3"/>
      <c r="B122" s="163" t="str">
        <f>IFERROR(RANK('Categories ID'!$C122,'Categories ID'!$C$20:$C$1937,1),"")</f>
        <v/>
      </c>
      <c r="C122" s="164" t="str">
        <f>IF(MIN('Categories ID'!$D122:$F122)&lt;&gt;0,MIN('Categories ID'!$D122:$F122),"")</f>
        <v/>
      </c>
      <c r="D122" s="164" t="str">
        <f>IFERROR(SEARCH($G$3,'Categories ID'!$J122)+ROW()/100000,"")</f>
        <v/>
      </c>
      <c r="E122" s="164" t="str">
        <f>IFERROR(SEARCH($G$3,'Categories ID'!$K122)+ROW()/100000,"")</f>
        <v/>
      </c>
      <c r="F122" s="164" t="str">
        <f>IFERROR(SEARCH($G$3,'Categories ID'!$L122)+ROW()/100000,"")</f>
        <v/>
      </c>
      <c r="G122" s="73">
        <v>2506.0</v>
      </c>
      <c r="H122" s="10" t="s">
        <v>239</v>
      </c>
      <c r="I122" s="10" t="s">
        <v>240</v>
      </c>
      <c r="J122" s="10" t="s">
        <v>241</v>
      </c>
      <c r="K122" s="10" t="s">
        <v>260</v>
      </c>
      <c r="L122" s="10" t="s">
        <v>291</v>
      </c>
      <c r="M122" s="10" t="s">
        <v>22</v>
      </c>
      <c r="N122" s="3"/>
      <c r="O122" s="3"/>
      <c r="P122" s="3"/>
      <c r="Q122" s="3"/>
      <c r="R122" s="3"/>
      <c r="S122" s="3"/>
      <c r="T122" s="3"/>
    </row>
    <row r="123" ht="19.5" customHeight="1">
      <c r="A123" s="3"/>
      <c r="B123" s="165" t="str">
        <f>IFERROR(RANK('Categories ID'!$C123,'Categories ID'!$C$20:$C$1937,1),"")</f>
        <v/>
      </c>
      <c r="C123" s="166" t="str">
        <f>IF(MIN('Categories ID'!$D123:$F123)&lt;&gt;0,MIN('Categories ID'!$D123:$F123),"")</f>
        <v/>
      </c>
      <c r="D123" s="166" t="str">
        <f>IFERROR(SEARCH($G$3,'Categories ID'!$J123)+ROW()/100000,"")</f>
        <v/>
      </c>
      <c r="E123" s="166" t="str">
        <f>IFERROR(SEARCH($G$3,'Categories ID'!$K123)+ROW()/100000,"")</f>
        <v/>
      </c>
      <c r="F123" s="166" t="str">
        <f>IFERROR(SEARCH($G$3,'Categories ID'!$L123)+ROW()/100000,"")</f>
        <v/>
      </c>
      <c r="G123" s="73">
        <v>1518.0</v>
      </c>
      <c r="H123" s="10" t="s">
        <v>239</v>
      </c>
      <c r="I123" s="10" t="s">
        <v>240</v>
      </c>
      <c r="J123" s="10" t="s">
        <v>241</v>
      </c>
      <c r="K123" s="10" t="s">
        <v>260</v>
      </c>
      <c r="L123" s="10" t="s">
        <v>289</v>
      </c>
      <c r="M123" s="10" t="s">
        <v>22</v>
      </c>
      <c r="N123" s="3"/>
      <c r="O123" s="3"/>
      <c r="P123" s="3"/>
      <c r="Q123" s="3"/>
      <c r="R123" s="3"/>
      <c r="S123" s="3"/>
      <c r="T123" s="3"/>
    </row>
    <row r="124" ht="19.5" customHeight="1">
      <c r="A124" s="3"/>
      <c r="B124" s="163" t="str">
        <f>IFERROR(RANK('Categories ID'!$C124,'Categories ID'!$C$20:$C$1937,1),"")</f>
        <v/>
      </c>
      <c r="C124" s="164" t="str">
        <f>IF(MIN('Categories ID'!$D124:$F124)&lt;&gt;0,MIN('Categories ID'!$D124:$F124),"")</f>
        <v/>
      </c>
      <c r="D124" s="164" t="str">
        <f>IFERROR(SEARCH($G$3,'Categories ID'!$J124)+ROW()/100000,"")</f>
        <v/>
      </c>
      <c r="E124" s="164" t="str">
        <f>IFERROR(SEARCH($G$3,'Categories ID'!$K124)+ROW()/100000,"")</f>
        <v/>
      </c>
      <c r="F124" s="164" t="str">
        <f>IFERROR(SEARCH($G$3,'Categories ID'!$L124)+ROW()/100000,"")</f>
        <v/>
      </c>
      <c r="G124" s="73">
        <v>1433.0</v>
      </c>
      <c r="H124" s="10" t="s">
        <v>239</v>
      </c>
      <c r="I124" s="10" t="s">
        <v>240</v>
      </c>
      <c r="J124" s="10" t="s">
        <v>241</v>
      </c>
      <c r="K124" s="10" t="s">
        <v>260</v>
      </c>
      <c r="L124" s="10" t="s">
        <v>287</v>
      </c>
      <c r="M124" s="10" t="s">
        <v>22</v>
      </c>
      <c r="N124" s="3"/>
      <c r="O124" s="3"/>
      <c r="P124" s="3"/>
      <c r="Q124" s="3"/>
      <c r="R124" s="3"/>
      <c r="S124" s="3"/>
      <c r="T124" s="3"/>
    </row>
    <row r="125" ht="19.5" customHeight="1">
      <c r="A125" s="3"/>
      <c r="B125" s="165" t="str">
        <f>IFERROR(RANK('Categories ID'!$C125,'Categories ID'!$C$20:$C$1937,1),"")</f>
        <v/>
      </c>
      <c r="C125" s="166" t="str">
        <f>IF(MIN('Categories ID'!$D125:$F125)&lt;&gt;0,MIN('Categories ID'!$D125:$F125),"")</f>
        <v/>
      </c>
      <c r="D125" s="166" t="str">
        <f>IFERROR(SEARCH($G$3,'Categories ID'!$J125)+ROW()/100000,"")</f>
        <v/>
      </c>
      <c r="E125" s="166" t="str">
        <f>IFERROR(SEARCH($G$3,'Categories ID'!$K125)+ROW()/100000,"")</f>
        <v/>
      </c>
      <c r="F125" s="166" t="str">
        <f>IFERROR(SEARCH($G$3,'Categories ID'!$L125)+ROW()/100000,"")</f>
        <v/>
      </c>
      <c r="G125" s="73">
        <v>1378.0</v>
      </c>
      <c r="H125" s="10" t="s">
        <v>239</v>
      </c>
      <c r="I125" s="10" t="s">
        <v>240</v>
      </c>
      <c r="J125" s="10" t="s">
        <v>241</v>
      </c>
      <c r="K125" s="10" t="s">
        <v>260</v>
      </c>
      <c r="L125" s="10" t="s">
        <v>277</v>
      </c>
      <c r="M125" s="10" t="s">
        <v>22</v>
      </c>
      <c r="N125" s="3"/>
      <c r="O125" s="3"/>
      <c r="P125" s="3"/>
      <c r="Q125" s="3"/>
      <c r="R125" s="3"/>
      <c r="S125" s="3"/>
      <c r="T125" s="3"/>
    </row>
    <row r="126" ht="19.5" customHeight="1">
      <c r="A126" s="3"/>
      <c r="B126" s="163" t="str">
        <f>IFERROR(RANK('Categories ID'!$C126,'Categories ID'!$C$20:$C$1937,1),"")</f>
        <v/>
      </c>
      <c r="C126" s="164" t="str">
        <f>IF(MIN('Categories ID'!$D126:$F126)&lt;&gt;0,MIN('Categories ID'!$D126:$F126),"")</f>
        <v/>
      </c>
      <c r="D126" s="164" t="str">
        <f>IFERROR(SEARCH($G$3,'Categories ID'!$J126)+ROW()/100000,"")</f>
        <v/>
      </c>
      <c r="E126" s="164" t="str">
        <f>IFERROR(SEARCH($G$3,'Categories ID'!$K126)+ROW()/100000,"")</f>
        <v/>
      </c>
      <c r="F126" s="164" t="str">
        <f>IFERROR(SEARCH($G$3,'Categories ID'!$L126)+ROW()/100000,"")</f>
        <v/>
      </c>
      <c r="G126" s="73">
        <v>1379.0</v>
      </c>
      <c r="H126" s="10" t="s">
        <v>239</v>
      </c>
      <c r="I126" s="10" t="s">
        <v>240</v>
      </c>
      <c r="J126" s="10" t="s">
        <v>241</v>
      </c>
      <c r="K126" s="10" t="s">
        <v>260</v>
      </c>
      <c r="L126" s="10" t="s">
        <v>279</v>
      </c>
      <c r="M126" s="10" t="s">
        <v>22</v>
      </c>
      <c r="N126" s="3"/>
      <c r="O126" s="3"/>
      <c r="P126" s="3"/>
      <c r="Q126" s="3"/>
      <c r="R126" s="3"/>
      <c r="S126" s="3"/>
      <c r="T126" s="3"/>
    </row>
    <row r="127" ht="19.5" customHeight="1">
      <c r="A127" s="3"/>
      <c r="B127" s="165" t="str">
        <f>IFERROR(RANK('Categories ID'!$C127,'Categories ID'!$C$20:$C$1937,1),"")</f>
        <v/>
      </c>
      <c r="C127" s="166" t="str">
        <f>IF(MIN('Categories ID'!$D127:$F127)&lt;&gt;0,MIN('Categories ID'!$D127:$F127),"")</f>
        <v/>
      </c>
      <c r="D127" s="166" t="str">
        <f>IFERROR(SEARCH($G$3,'Categories ID'!$J127)+ROW()/100000,"")</f>
        <v/>
      </c>
      <c r="E127" s="166" t="str">
        <f>IFERROR(SEARCH($G$3,'Categories ID'!$K127)+ROW()/100000,"")</f>
        <v/>
      </c>
      <c r="F127" s="166" t="str">
        <f>IFERROR(SEARCH($G$3,'Categories ID'!$L127)+ROW()/100000,"")</f>
        <v/>
      </c>
      <c r="G127" s="73">
        <v>1380.0</v>
      </c>
      <c r="H127" s="10" t="s">
        <v>239</v>
      </c>
      <c r="I127" s="10" t="s">
        <v>240</v>
      </c>
      <c r="J127" s="10" t="s">
        <v>241</v>
      </c>
      <c r="K127" s="10" t="s">
        <v>260</v>
      </c>
      <c r="L127" s="10" t="s">
        <v>281</v>
      </c>
      <c r="M127" s="10" t="s">
        <v>22</v>
      </c>
      <c r="N127" s="3"/>
      <c r="O127" s="3"/>
      <c r="P127" s="3"/>
      <c r="Q127" s="3"/>
      <c r="R127" s="3"/>
      <c r="S127" s="3"/>
      <c r="T127" s="3"/>
    </row>
    <row r="128" ht="19.5" customHeight="1">
      <c r="A128" s="3"/>
      <c r="B128" s="163" t="str">
        <f>IFERROR(RANK('Categories ID'!$C128,'Categories ID'!$C$20:$C$1937,1),"")</f>
        <v/>
      </c>
      <c r="C128" s="164" t="str">
        <f>IF(MIN('Categories ID'!$D128:$F128)&lt;&gt;0,MIN('Categories ID'!$D128:$F128),"")</f>
        <v/>
      </c>
      <c r="D128" s="164" t="str">
        <f>IFERROR(SEARCH($G$3,'Categories ID'!$J128)+ROW()/100000,"")</f>
        <v/>
      </c>
      <c r="E128" s="164" t="str">
        <f>IFERROR(SEARCH($G$3,'Categories ID'!$K128)+ROW()/100000,"")</f>
        <v/>
      </c>
      <c r="F128" s="164" t="str">
        <f>IFERROR(SEARCH($G$3,'Categories ID'!$L128)+ROW()/100000,"")</f>
        <v/>
      </c>
      <c r="G128" s="73">
        <v>1381.0</v>
      </c>
      <c r="H128" s="10" t="s">
        <v>239</v>
      </c>
      <c r="I128" s="10" t="s">
        <v>240</v>
      </c>
      <c r="J128" s="10" t="s">
        <v>241</v>
      </c>
      <c r="K128" s="10" t="s">
        <v>260</v>
      </c>
      <c r="L128" s="10" t="s">
        <v>283</v>
      </c>
      <c r="M128" s="10" t="s">
        <v>22</v>
      </c>
      <c r="N128" s="3"/>
      <c r="O128" s="3"/>
      <c r="P128" s="3"/>
      <c r="Q128" s="3"/>
      <c r="R128" s="3"/>
      <c r="S128" s="3"/>
      <c r="T128" s="3"/>
    </row>
    <row r="129" ht="19.5" customHeight="1">
      <c r="A129" s="3"/>
      <c r="B129" s="165" t="str">
        <f>IFERROR(RANK('Categories ID'!$C129,'Categories ID'!$C$20:$C$1937,1),"")</f>
        <v/>
      </c>
      <c r="C129" s="166" t="str">
        <f>IF(MIN('Categories ID'!$D129:$F129)&lt;&gt;0,MIN('Categories ID'!$D129:$F129),"")</f>
        <v/>
      </c>
      <c r="D129" s="166" t="str">
        <f>IFERROR(SEARCH($G$3,'Categories ID'!$J129)+ROW()/100000,"")</f>
        <v/>
      </c>
      <c r="E129" s="166" t="str">
        <f>IFERROR(SEARCH($G$3,'Categories ID'!$K129)+ROW()/100000,"")</f>
        <v/>
      </c>
      <c r="F129" s="166" t="str">
        <f>IFERROR(SEARCH($G$3,'Categories ID'!$L129)+ROW()/100000,"")</f>
        <v/>
      </c>
      <c r="G129" s="73">
        <v>1382.0</v>
      </c>
      <c r="H129" s="10" t="s">
        <v>239</v>
      </c>
      <c r="I129" s="10" t="s">
        <v>240</v>
      </c>
      <c r="J129" s="10" t="s">
        <v>241</v>
      </c>
      <c r="K129" s="10" t="s">
        <v>260</v>
      </c>
      <c r="L129" s="10" t="s">
        <v>285</v>
      </c>
      <c r="M129" s="10" t="s">
        <v>22</v>
      </c>
      <c r="N129" s="3"/>
      <c r="O129" s="3"/>
      <c r="P129" s="3"/>
      <c r="Q129" s="3"/>
      <c r="R129" s="3"/>
      <c r="S129" s="3"/>
      <c r="T129" s="3"/>
    </row>
    <row r="130" ht="19.5" customHeight="1">
      <c r="A130" s="3"/>
      <c r="B130" s="163" t="str">
        <f>IFERROR(RANK('Categories ID'!$C130,'Categories ID'!$C$20:$C$1937,1),"")</f>
        <v/>
      </c>
      <c r="C130" s="164" t="str">
        <f>IF(MIN('Categories ID'!$D130:$F130)&lt;&gt;0,MIN('Categories ID'!$D130:$F130),"")</f>
        <v/>
      </c>
      <c r="D130" s="164" t="str">
        <f>IFERROR(SEARCH($G$3,'Categories ID'!$J130)+ROW()/100000,"")</f>
        <v/>
      </c>
      <c r="E130" s="164" t="str">
        <f>IFERROR(SEARCH($G$3,'Categories ID'!$K130)+ROW()/100000,"")</f>
        <v/>
      </c>
      <c r="F130" s="164" t="str">
        <f>IFERROR(SEARCH($G$3,'Categories ID'!$L130)+ROW()/100000,"")</f>
        <v/>
      </c>
      <c r="G130" s="73">
        <v>1116.0</v>
      </c>
      <c r="H130" s="10" t="s">
        <v>239</v>
      </c>
      <c r="I130" s="10" t="s">
        <v>240</v>
      </c>
      <c r="J130" s="10" t="s">
        <v>241</v>
      </c>
      <c r="K130" s="10" t="s">
        <v>260</v>
      </c>
      <c r="L130" s="10" t="s">
        <v>261</v>
      </c>
      <c r="M130" s="10" t="s">
        <v>22</v>
      </c>
      <c r="N130" s="3"/>
      <c r="O130" s="3"/>
      <c r="P130" s="3"/>
      <c r="Q130" s="3"/>
      <c r="R130" s="3"/>
      <c r="S130" s="3"/>
      <c r="T130" s="3"/>
    </row>
    <row r="131" ht="19.5" customHeight="1">
      <c r="A131" s="3"/>
      <c r="B131" s="165" t="str">
        <f>IFERROR(RANK('Categories ID'!$C131,'Categories ID'!$C$20:$C$1937,1),"")</f>
        <v/>
      </c>
      <c r="C131" s="166" t="str">
        <f>IF(MIN('Categories ID'!$D131:$F131)&lt;&gt;0,MIN('Categories ID'!$D131:$F131),"")</f>
        <v/>
      </c>
      <c r="D131" s="166" t="str">
        <f>IFERROR(SEARCH($G$3,'Categories ID'!$J131)+ROW()/100000,"")</f>
        <v/>
      </c>
      <c r="E131" s="166" t="str">
        <f>IFERROR(SEARCH($G$3,'Categories ID'!$K131)+ROW()/100000,"")</f>
        <v/>
      </c>
      <c r="F131" s="166" t="str">
        <f>IFERROR(SEARCH($G$3,'Categories ID'!$L131)+ROW()/100000,"")</f>
        <v/>
      </c>
      <c r="G131" s="73">
        <v>3420.0</v>
      </c>
      <c r="H131" s="10" t="s">
        <v>239</v>
      </c>
      <c r="I131" s="10" t="s">
        <v>240</v>
      </c>
      <c r="J131" s="10" t="s">
        <v>241</v>
      </c>
      <c r="K131" s="10" t="s">
        <v>260</v>
      </c>
      <c r="L131" s="10" t="s">
        <v>313</v>
      </c>
      <c r="M131" s="10" t="s">
        <v>22</v>
      </c>
      <c r="N131" s="3"/>
      <c r="O131" s="3"/>
      <c r="P131" s="3"/>
      <c r="Q131" s="3"/>
      <c r="R131" s="3"/>
      <c r="S131" s="3"/>
      <c r="T131" s="3"/>
    </row>
    <row r="132" ht="19.5" customHeight="1">
      <c r="A132" s="3"/>
      <c r="B132" s="163" t="str">
        <f>IFERROR(RANK('Categories ID'!$C132,'Categories ID'!$C$20:$C$1937,1),"")</f>
        <v/>
      </c>
      <c r="C132" s="164" t="str">
        <f>IF(MIN('Categories ID'!$D132:$F132)&lt;&gt;0,MIN('Categories ID'!$D132:$F132),"")</f>
        <v/>
      </c>
      <c r="D132" s="164" t="str">
        <f>IFERROR(SEARCH($G$3,'Categories ID'!$J132)+ROW()/100000,"")</f>
        <v/>
      </c>
      <c r="E132" s="164" t="str">
        <f>IFERROR(SEARCH($G$3,'Categories ID'!$K132)+ROW()/100000,"")</f>
        <v/>
      </c>
      <c r="F132" s="164" t="str">
        <f>IFERROR(SEARCH($G$3,'Categories ID'!$L132)+ROW()/100000,"")</f>
        <v/>
      </c>
      <c r="G132" s="73">
        <v>3432.0</v>
      </c>
      <c r="H132" s="10" t="s">
        <v>239</v>
      </c>
      <c r="I132" s="10" t="s">
        <v>240</v>
      </c>
      <c r="J132" s="10" t="s">
        <v>241</v>
      </c>
      <c r="K132" s="10" t="s">
        <v>242</v>
      </c>
      <c r="L132" s="10" t="s">
        <v>315</v>
      </c>
      <c r="M132" s="10" t="s">
        <v>22</v>
      </c>
      <c r="N132" s="3"/>
      <c r="O132" s="3"/>
      <c r="P132" s="3"/>
      <c r="Q132" s="3"/>
      <c r="R132" s="3"/>
      <c r="S132" s="3"/>
      <c r="T132" s="3"/>
    </row>
    <row r="133" ht="19.5" customHeight="1">
      <c r="A133" s="3"/>
      <c r="B133" s="165" t="str">
        <f>IFERROR(RANK('Categories ID'!$C133,'Categories ID'!$C$20:$C$1937,1),"")</f>
        <v/>
      </c>
      <c r="C133" s="166" t="str">
        <f>IF(MIN('Categories ID'!$D133:$F133)&lt;&gt;0,MIN('Categories ID'!$D133:$F133),"")</f>
        <v/>
      </c>
      <c r="D133" s="166" t="str">
        <f>IFERROR(SEARCH($G$3,'Categories ID'!$J133)+ROW()/100000,"")</f>
        <v/>
      </c>
      <c r="E133" s="166" t="str">
        <f>IFERROR(SEARCH($G$3,'Categories ID'!$K133)+ROW()/100000,"")</f>
        <v/>
      </c>
      <c r="F133" s="166" t="str">
        <f>IFERROR(SEARCH($G$3,'Categories ID'!$L133)+ROW()/100000,"")</f>
        <v/>
      </c>
      <c r="G133" s="73">
        <v>3276.0</v>
      </c>
      <c r="H133" s="10" t="s">
        <v>239</v>
      </c>
      <c r="I133" s="10" t="s">
        <v>240</v>
      </c>
      <c r="J133" s="10" t="s">
        <v>241</v>
      </c>
      <c r="K133" s="10" t="s">
        <v>242</v>
      </c>
      <c r="L133" s="10" t="s">
        <v>311</v>
      </c>
      <c r="M133" s="10" t="s">
        <v>22</v>
      </c>
      <c r="N133" s="3"/>
      <c r="O133" s="3"/>
      <c r="P133" s="3"/>
      <c r="Q133" s="3"/>
      <c r="R133" s="3"/>
      <c r="S133" s="3"/>
      <c r="T133" s="3"/>
    </row>
    <row r="134" ht="19.5" customHeight="1">
      <c r="A134" s="3"/>
      <c r="B134" s="163" t="str">
        <f>IFERROR(RANK('Categories ID'!$C134,'Categories ID'!$C$20:$C$1937,1),"")</f>
        <v/>
      </c>
      <c r="C134" s="164" t="str">
        <f>IF(MIN('Categories ID'!$D134:$F134)&lt;&gt;0,MIN('Categories ID'!$D134:$F134),"")</f>
        <v/>
      </c>
      <c r="D134" s="164" t="str">
        <f>IFERROR(SEARCH($G$3,'Categories ID'!$J134)+ROW()/100000,"")</f>
        <v/>
      </c>
      <c r="E134" s="164" t="str">
        <f>IFERROR(SEARCH($G$3,'Categories ID'!$K134)+ROW()/100000,"")</f>
        <v/>
      </c>
      <c r="F134" s="164" t="str">
        <f>IFERROR(SEARCH($G$3,'Categories ID'!$L134)+ROW()/100000,"")</f>
        <v/>
      </c>
      <c r="G134" s="73">
        <v>128.0</v>
      </c>
      <c r="H134" s="10" t="s">
        <v>239</v>
      </c>
      <c r="I134" s="10" t="s">
        <v>240</v>
      </c>
      <c r="J134" s="10" t="s">
        <v>241</v>
      </c>
      <c r="K134" s="10" t="s">
        <v>242</v>
      </c>
      <c r="L134" s="10" t="s">
        <v>243</v>
      </c>
      <c r="M134" s="10" t="s">
        <v>22</v>
      </c>
      <c r="N134" s="3"/>
      <c r="O134" s="3"/>
      <c r="P134" s="3"/>
      <c r="Q134" s="3"/>
      <c r="R134" s="3"/>
      <c r="S134" s="3"/>
      <c r="T134" s="3"/>
    </row>
    <row r="135" ht="19.5" customHeight="1">
      <c r="A135" s="3"/>
      <c r="B135" s="165" t="str">
        <f>IFERROR(RANK('Categories ID'!$C135,'Categories ID'!$C$20:$C$1937,1),"")</f>
        <v/>
      </c>
      <c r="C135" s="166" t="str">
        <f>IF(MIN('Categories ID'!$D135:$F135)&lt;&gt;0,MIN('Categories ID'!$D135:$F135),"")</f>
        <v/>
      </c>
      <c r="D135" s="166" t="str">
        <f>IFERROR(SEARCH($G$3,'Categories ID'!$J135)+ROW()/100000,"")</f>
        <v/>
      </c>
      <c r="E135" s="166" t="str">
        <f>IFERROR(SEARCH($G$3,'Categories ID'!$K135)+ROW()/100000,"")</f>
        <v/>
      </c>
      <c r="F135" s="166" t="str">
        <f>IFERROR(SEARCH($G$3,'Categories ID'!$L135)+ROW()/100000,"")</f>
        <v/>
      </c>
      <c r="G135" s="73">
        <v>129.0</v>
      </c>
      <c r="H135" s="10" t="s">
        <v>239</v>
      </c>
      <c r="I135" s="10" t="s">
        <v>240</v>
      </c>
      <c r="J135" s="10" t="s">
        <v>241</v>
      </c>
      <c r="K135" s="10" t="s">
        <v>242</v>
      </c>
      <c r="L135" s="10" t="s">
        <v>246</v>
      </c>
      <c r="M135" s="10" t="s">
        <v>22</v>
      </c>
      <c r="N135" s="3"/>
      <c r="O135" s="3"/>
      <c r="P135" s="3"/>
      <c r="Q135" s="3"/>
      <c r="R135" s="3"/>
      <c r="S135" s="3"/>
      <c r="T135" s="3"/>
    </row>
    <row r="136" ht="19.5" customHeight="1">
      <c r="A136" s="3"/>
      <c r="B136" s="163" t="str">
        <f>IFERROR(RANK('Categories ID'!$C136,'Categories ID'!$C$20:$C$1937,1),"")</f>
        <v/>
      </c>
      <c r="C136" s="164" t="str">
        <f>IF(MIN('Categories ID'!$D136:$F136)&lt;&gt;0,MIN('Categories ID'!$D136:$F136),"")</f>
        <v/>
      </c>
      <c r="D136" s="164" t="str">
        <f>IFERROR(SEARCH($G$3,'Categories ID'!$J136)+ROW()/100000,"")</f>
        <v/>
      </c>
      <c r="E136" s="164" t="str">
        <f>IFERROR(SEARCH($G$3,'Categories ID'!$K136)+ROW()/100000,"")</f>
        <v/>
      </c>
      <c r="F136" s="164" t="str">
        <f>IFERROR(SEARCH($G$3,'Categories ID'!$L136)+ROW()/100000,"")</f>
        <v/>
      </c>
      <c r="G136" s="73">
        <v>1359.0</v>
      </c>
      <c r="H136" s="10" t="s">
        <v>239</v>
      </c>
      <c r="I136" s="10" t="s">
        <v>240</v>
      </c>
      <c r="J136" s="10" t="s">
        <v>241</v>
      </c>
      <c r="K136" s="10" t="s">
        <v>242</v>
      </c>
      <c r="L136" s="10" t="s">
        <v>271</v>
      </c>
      <c r="M136" s="10" t="s">
        <v>22</v>
      </c>
      <c r="N136" s="3"/>
      <c r="O136" s="3"/>
      <c r="P136" s="3"/>
      <c r="Q136" s="3"/>
      <c r="R136" s="3"/>
      <c r="S136" s="3"/>
      <c r="T136" s="3"/>
    </row>
    <row r="137" ht="19.5" customHeight="1">
      <c r="A137" s="3"/>
      <c r="B137" s="165" t="str">
        <f>IFERROR(RANK('Categories ID'!$C137,'Categories ID'!$C$20:$C$1937,1),"")</f>
        <v/>
      </c>
      <c r="C137" s="166" t="str">
        <f>IF(MIN('Categories ID'!$D137:$F137)&lt;&gt;0,MIN('Categories ID'!$D137:$F137),"")</f>
        <v/>
      </c>
      <c r="D137" s="166" t="str">
        <f>IFERROR(SEARCH($G$3,'Categories ID'!$J137)+ROW()/100000,"")</f>
        <v/>
      </c>
      <c r="E137" s="166" t="str">
        <f>IFERROR(SEARCH($G$3,'Categories ID'!$K137)+ROW()/100000,"")</f>
        <v/>
      </c>
      <c r="F137" s="166" t="str">
        <f>IFERROR(SEARCH($G$3,'Categories ID'!$L137)+ROW()/100000,"")</f>
        <v/>
      </c>
      <c r="G137" s="73">
        <v>1360.0</v>
      </c>
      <c r="H137" s="10" t="s">
        <v>239</v>
      </c>
      <c r="I137" s="10" t="s">
        <v>240</v>
      </c>
      <c r="J137" s="10" t="s">
        <v>241</v>
      </c>
      <c r="K137" s="10" t="s">
        <v>242</v>
      </c>
      <c r="L137" s="10" t="s">
        <v>273</v>
      </c>
      <c r="M137" s="10" t="s">
        <v>22</v>
      </c>
      <c r="N137" s="3"/>
      <c r="O137" s="3"/>
      <c r="P137" s="3"/>
      <c r="Q137" s="3"/>
      <c r="R137" s="3"/>
      <c r="S137" s="3"/>
      <c r="T137" s="3"/>
    </row>
    <row r="138" ht="19.5" customHeight="1">
      <c r="A138" s="3"/>
      <c r="B138" s="163" t="str">
        <f>IFERROR(RANK('Categories ID'!$C138,'Categories ID'!$C$20:$C$1937,1),"")</f>
        <v/>
      </c>
      <c r="C138" s="164" t="str">
        <f>IF(MIN('Categories ID'!$D138:$F138)&lt;&gt;0,MIN('Categories ID'!$D138:$F138),"")</f>
        <v/>
      </c>
      <c r="D138" s="164" t="str">
        <f>IFERROR(SEARCH($G$3,'Categories ID'!$J138)+ROW()/100000,"")</f>
        <v/>
      </c>
      <c r="E138" s="164" t="str">
        <f>IFERROR(SEARCH($G$3,'Categories ID'!$K138)+ROW()/100000,"")</f>
        <v/>
      </c>
      <c r="F138" s="164" t="str">
        <f>IFERROR(SEARCH($G$3,'Categories ID'!$L138)+ROW()/100000,"")</f>
        <v/>
      </c>
      <c r="G138" s="73">
        <v>1366.0</v>
      </c>
      <c r="H138" s="10" t="s">
        <v>239</v>
      </c>
      <c r="I138" s="10" t="s">
        <v>240</v>
      </c>
      <c r="J138" s="10" t="s">
        <v>241</v>
      </c>
      <c r="K138" s="10" t="s">
        <v>242</v>
      </c>
      <c r="L138" s="10" t="s">
        <v>275</v>
      </c>
      <c r="M138" s="10" t="s">
        <v>22</v>
      </c>
      <c r="N138" s="3"/>
      <c r="O138" s="3"/>
      <c r="P138" s="3"/>
      <c r="Q138" s="3"/>
      <c r="R138" s="3"/>
      <c r="S138" s="3"/>
      <c r="T138" s="3"/>
    </row>
    <row r="139" ht="19.5" customHeight="1">
      <c r="A139" s="3"/>
      <c r="B139" s="165" t="str">
        <f>IFERROR(RANK('Categories ID'!$C139,'Categories ID'!$C$20:$C$1937,1),"")</f>
        <v/>
      </c>
      <c r="C139" s="166" t="str">
        <f>IF(MIN('Categories ID'!$D139:$F139)&lt;&gt;0,MIN('Categories ID'!$D139:$F139),"")</f>
        <v/>
      </c>
      <c r="D139" s="166" t="str">
        <f>IFERROR(SEARCH($G$3,'Categories ID'!$J139)+ROW()/100000,"")</f>
        <v/>
      </c>
      <c r="E139" s="166" t="str">
        <f>IFERROR(SEARCH($G$3,'Categories ID'!$K139)+ROW()/100000,"")</f>
        <v/>
      </c>
      <c r="F139" s="166" t="str">
        <f>IFERROR(SEARCH($G$3,'Categories ID'!$L139)+ROW()/100000,"")</f>
        <v/>
      </c>
      <c r="G139" s="73">
        <v>1355.0</v>
      </c>
      <c r="H139" s="10" t="s">
        <v>239</v>
      </c>
      <c r="I139" s="10" t="s">
        <v>240</v>
      </c>
      <c r="J139" s="10" t="s">
        <v>241</v>
      </c>
      <c r="K139" s="10" t="s">
        <v>242</v>
      </c>
      <c r="L139" s="10" t="s">
        <v>264</v>
      </c>
      <c r="M139" s="10" t="s">
        <v>22</v>
      </c>
      <c r="N139" s="3"/>
      <c r="O139" s="3"/>
      <c r="P139" s="3"/>
      <c r="Q139" s="3"/>
      <c r="R139" s="3"/>
      <c r="S139" s="3"/>
      <c r="T139" s="3"/>
    </row>
    <row r="140" ht="19.5" customHeight="1">
      <c r="A140" s="3"/>
      <c r="B140" s="163" t="str">
        <f>IFERROR(RANK('Categories ID'!$C140,'Categories ID'!$C$20:$C$1937,1),"")</f>
        <v/>
      </c>
      <c r="C140" s="164" t="str">
        <f>IF(MIN('Categories ID'!$D140:$F140)&lt;&gt;0,MIN('Categories ID'!$D140:$F140),"")</f>
        <v/>
      </c>
      <c r="D140" s="164" t="str">
        <f>IFERROR(SEARCH($G$3,'Categories ID'!$J140)+ROW()/100000,"")</f>
        <v/>
      </c>
      <c r="E140" s="164" t="str">
        <f>IFERROR(SEARCH($G$3,'Categories ID'!$K140)+ROW()/100000,"")</f>
        <v/>
      </c>
      <c r="F140" s="164" t="str">
        <f>IFERROR(SEARCH($G$3,'Categories ID'!$L140)+ROW()/100000,"")</f>
        <v/>
      </c>
      <c r="G140" s="73">
        <v>1356.0</v>
      </c>
      <c r="H140" s="10" t="s">
        <v>239</v>
      </c>
      <c r="I140" s="10" t="s">
        <v>240</v>
      </c>
      <c r="J140" s="10" t="s">
        <v>241</v>
      </c>
      <c r="K140" s="10" t="s">
        <v>242</v>
      </c>
      <c r="L140" s="10" t="s">
        <v>265</v>
      </c>
      <c r="M140" s="10" t="s">
        <v>22</v>
      </c>
      <c r="N140" s="3"/>
      <c r="O140" s="3"/>
      <c r="P140" s="3"/>
      <c r="Q140" s="3"/>
      <c r="R140" s="3"/>
      <c r="S140" s="3"/>
      <c r="T140" s="3"/>
    </row>
    <row r="141" ht="19.5" customHeight="1">
      <c r="A141" s="3"/>
      <c r="B141" s="165" t="str">
        <f>IFERROR(RANK('Categories ID'!$C141,'Categories ID'!$C$20:$C$1937,1),"")</f>
        <v/>
      </c>
      <c r="C141" s="166" t="str">
        <f>IF(MIN('Categories ID'!$D141:$F141)&lt;&gt;0,MIN('Categories ID'!$D141:$F141),"")</f>
        <v/>
      </c>
      <c r="D141" s="166" t="str">
        <f>IFERROR(SEARCH($G$3,'Categories ID'!$J141)+ROW()/100000,"")</f>
        <v/>
      </c>
      <c r="E141" s="166" t="str">
        <f>IFERROR(SEARCH($G$3,'Categories ID'!$K141)+ROW()/100000,"")</f>
        <v/>
      </c>
      <c r="F141" s="166" t="str">
        <f>IFERROR(SEARCH($G$3,'Categories ID'!$L141)+ROW()/100000,"")</f>
        <v/>
      </c>
      <c r="G141" s="73">
        <v>1357.0</v>
      </c>
      <c r="H141" s="10" t="s">
        <v>239</v>
      </c>
      <c r="I141" s="10" t="s">
        <v>240</v>
      </c>
      <c r="J141" s="10" t="s">
        <v>241</v>
      </c>
      <c r="K141" s="10" t="s">
        <v>242</v>
      </c>
      <c r="L141" s="10" t="s">
        <v>267</v>
      </c>
      <c r="M141" s="10" t="s">
        <v>22</v>
      </c>
      <c r="N141" s="3"/>
      <c r="O141" s="3"/>
      <c r="P141" s="3"/>
      <c r="Q141" s="3"/>
      <c r="R141" s="3"/>
      <c r="S141" s="3"/>
      <c r="T141" s="3"/>
    </row>
    <row r="142" ht="19.5" customHeight="1">
      <c r="A142" s="3"/>
      <c r="B142" s="163" t="str">
        <f>IFERROR(RANK('Categories ID'!$C142,'Categories ID'!$C$20:$C$1937,1),"")</f>
        <v/>
      </c>
      <c r="C142" s="164" t="str">
        <f>IF(MIN('Categories ID'!$D142:$F142)&lt;&gt;0,MIN('Categories ID'!$D142:$F142),"")</f>
        <v/>
      </c>
      <c r="D142" s="164" t="str">
        <f>IFERROR(SEARCH($G$3,'Categories ID'!$J142)+ROW()/100000,"")</f>
        <v/>
      </c>
      <c r="E142" s="164" t="str">
        <f>IFERROR(SEARCH($G$3,'Categories ID'!$K142)+ROW()/100000,"")</f>
        <v/>
      </c>
      <c r="F142" s="164" t="str">
        <f>IFERROR(SEARCH($G$3,'Categories ID'!$L142)+ROW()/100000,"")</f>
        <v/>
      </c>
      <c r="G142" s="73">
        <v>2630.0</v>
      </c>
      <c r="H142" s="10" t="s">
        <v>239</v>
      </c>
      <c r="I142" s="10" t="s">
        <v>240</v>
      </c>
      <c r="J142" s="10" t="s">
        <v>241</v>
      </c>
      <c r="K142" s="10" t="s">
        <v>242</v>
      </c>
      <c r="L142" s="10" t="s">
        <v>303</v>
      </c>
      <c r="M142" s="10" t="s">
        <v>22</v>
      </c>
      <c r="N142" s="3"/>
      <c r="O142" s="3"/>
      <c r="P142" s="3"/>
      <c r="Q142" s="3"/>
      <c r="R142" s="3"/>
      <c r="S142" s="3"/>
      <c r="T142" s="3"/>
    </row>
    <row r="143" ht="19.5" customHeight="1">
      <c r="A143" s="3"/>
      <c r="B143" s="165" t="str">
        <f>IFERROR(RANK('Categories ID'!$C143,'Categories ID'!$C$20:$C$1937,1),"")</f>
        <v/>
      </c>
      <c r="C143" s="166" t="str">
        <f>IF(MIN('Categories ID'!$D143:$F143)&lt;&gt;0,MIN('Categories ID'!$D143:$F143),"")</f>
        <v/>
      </c>
      <c r="D143" s="166" t="str">
        <f>IFERROR(SEARCH($G$3,'Categories ID'!$J143)+ROW()/100000,"")</f>
        <v/>
      </c>
      <c r="E143" s="166" t="str">
        <f>IFERROR(SEARCH($G$3,'Categories ID'!$K143)+ROW()/100000,"")</f>
        <v/>
      </c>
      <c r="F143" s="166" t="str">
        <f>IFERROR(SEARCH($G$3,'Categories ID'!$L143)+ROW()/100000,"")</f>
        <v/>
      </c>
      <c r="G143" s="73">
        <v>2631.0</v>
      </c>
      <c r="H143" s="10" t="s">
        <v>239</v>
      </c>
      <c r="I143" s="10" t="s">
        <v>240</v>
      </c>
      <c r="J143" s="10" t="s">
        <v>241</v>
      </c>
      <c r="K143" s="10" t="s">
        <v>242</v>
      </c>
      <c r="L143" s="10" t="s">
        <v>305</v>
      </c>
      <c r="M143" s="10" t="s">
        <v>22</v>
      </c>
      <c r="N143" s="3"/>
      <c r="O143" s="3"/>
      <c r="P143" s="3"/>
      <c r="Q143" s="3"/>
      <c r="R143" s="3"/>
      <c r="S143" s="3"/>
      <c r="T143" s="3"/>
    </row>
    <row r="144" ht="19.5" customHeight="1">
      <c r="A144" s="3"/>
      <c r="B144" s="163" t="str">
        <f>IFERROR(RANK('Categories ID'!$C144,'Categories ID'!$C$20:$C$1937,1),"")</f>
        <v/>
      </c>
      <c r="C144" s="164" t="str">
        <f>IF(MIN('Categories ID'!$D144:$F144)&lt;&gt;0,MIN('Categories ID'!$D144:$F144),"")</f>
        <v/>
      </c>
      <c r="D144" s="164" t="str">
        <f>IFERROR(SEARCH($G$3,'Categories ID'!$J144)+ROW()/100000,"")</f>
        <v/>
      </c>
      <c r="E144" s="164" t="str">
        <f>IFERROR(SEARCH($G$3,'Categories ID'!$K144)+ROW()/100000,"")</f>
        <v/>
      </c>
      <c r="F144" s="164" t="str">
        <f>IFERROR(SEARCH($G$3,'Categories ID'!$L144)+ROW()/100000,"")</f>
        <v/>
      </c>
      <c r="G144" s="73">
        <v>2632.0</v>
      </c>
      <c r="H144" s="10" t="s">
        <v>239</v>
      </c>
      <c r="I144" s="10" t="s">
        <v>240</v>
      </c>
      <c r="J144" s="10" t="s">
        <v>241</v>
      </c>
      <c r="K144" s="10" t="s">
        <v>242</v>
      </c>
      <c r="L144" s="10" t="s">
        <v>307</v>
      </c>
      <c r="M144" s="10" t="s">
        <v>22</v>
      </c>
      <c r="N144" s="3"/>
      <c r="O144" s="3"/>
      <c r="P144" s="3"/>
      <c r="Q144" s="3"/>
      <c r="R144" s="3"/>
      <c r="S144" s="3"/>
      <c r="T144" s="3"/>
    </row>
    <row r="145" ht="19.5" customHeight="1">
      <c r="A145" s="3"/>
      <c r="B145" s="165" t="str">
        <f>IFERROR(RANK('Categories ID'!$C145,'Categories ID'!$C$20:$C$1937,1),"")</f>
        <v/>
      </c>
      <c r="C145" s="166" t="str">
        <f>IF(MIN('Categories ID'!$D145:$F145)&lt;&gt;0,MIN('Categories ID'!$D145:$F145),"")</f>
        <v/>
      </c>
      <c r="D145" s="166" t="str">
        <f>IFERROR(SEARCH($G$3,'Categories ID'!$J145)+ROW()/100000,"")</f>
        <v/>
      </c>
      <c r="E145" s="166" t="str">
        <f>IFERROR(SEARCH($G$3,'Categories ID'!$K145)+ROW()/100000,"")</f>
        <v/>
      </c>
      <c r="F145" s="166" t="str">
        <f>IFERROR(SEARCH($G$3,'Categories ID'!$L145)+ROW()/100000,"")</f>
        <v/>
      </c>
      <c r="G145" s="73">
        <v>2633.0</v>
      </c>
      <c r="H145" s="10" t="s">
        <v>239</v>
      </c>
      <c r="I145" s="10" t="s">
        <v>240</v>
      </c>
      <c r="J145" s="10" t="s">
        <v>241</v>
      </c>
      <c r="K145" s="10" t="s">
        <v>242</v>
      </c>
      <c r="L145" s="10" t="s">
        <v>309</v>
      </c>
      <c r="M145" s="10" t="s">
        <v>22</v>
      </c>
      <c r="N145" s="3"/>
      <c r="O145" s="3"/>
      <c r="P145" s="3"/>
      <c r="Q145" s="3"/>
      <c r="R145" s="3"/>
      <c r="S145" s="3"/>
      <c r="T145" s="3"/>
    </row>
    <row r="146" ht="19.5" customHeight="1">
      <c r="A146" s="3"/>
      <c r="B146" s="163" t="str">
        <f>IFERROR(RANK('Categories ID'!$C146,'Categories ID'!$C$20:$C$1937,1),"")</f>
        <v/>
      </c>
      <c r="C146" s="164" t="str">
        <f>IF(MIN('Categories ID'!$D146:$F146)&lt;&gt;0,MIN('Categories ID'!$D146:$F146),"")</f>
        <v/>
      </c>
      <c r="D146" s="164" t="str">
        <f>IFERROR(SEARCH($G$3,'Categories ID'!$J146)+ROW()/100000,"")</f>
        <v/>
      </c>
      <c r="E146" s="164" t="str">
        <f>IFERROR(SEARCH($G$3,'Categories ID'!$K146)+ROW()/100000,"")</f>
        <v/>
      </c>
      <c r="F146" s="164" t="str">
        <f>IFERROR(SEARCH($G$3,'Categories ID'!$L146)+ROW()/100000,"")</f>
        <v/>
      </c>
      <c r="G146" s="73">
        <v>550.0</v>
      </c>
      <c r="H146" s="10" t="s">
        <v>239</v>
      </c>
      <c r="I146" s="10" t="s">
        <v>240</v>
      </c>
      <c r="J146" s="10" t="s">
        <v>241</v>
      </c>
      <c r="K146" s="10" t="s">
        <v>242</v>
      </c>
      <c r="L146" s="10" t="s">
        <v>250</v>
      </c>
      <c r="M146" s="10" t="s">
        <v>22</v>
      </c>
      <c r="N146" s="3"/>
      <c r="O146" s="3"/>
      <c r="P146" s="3"/>
      <c r="Q146" s="3"/>
      <c r="R146" s="3"/>
      <c r="S146" s="3"/>
      <c r="T146" s="3"/>
    </row>
    <row r="147" ht="19.5" customHeight="1">
      <c r="A147" s="3"/>
      <c r="B147" s="165" t="str">
        <f>IFERROR(RANK('Categories ID'!$C147,'Categories ID'!$C$20:$C$1937,1),"")</f>
        <v/>
      </c>
      <c r="C147" s="166" t="str">
        <f>IF(MIN('Categories ID'!$D147:$F147)&lt;&gt;0,MIN('Categories ID'!$D147:$F147),"")</f>
        <v/>
      </c>
      <c r="D147" s="166" t="str">
        <f>IFERROR(SEARCH($G$3,'Categories ID'!$J147)+ROW()/100000,"")</f>
        <v/>
      </c>
      <c r="E147" s="166" t="str">
        <f>IFERROR(SEARCH($G$3,'Categories ID'!$K147)+ROW()/100000,"")</f>
        <v/>
      </c>
      <c r="F147" s="166" t="str">
        <f>IFERROR(SEARCH($G$3,'Categories ID'!$L147)+ROW()/100000,"")</f>
        <v/>
      </c>
      <c r="G147" s="73">
        <v>866.0</v>
      </c>
      <c r="H147" s="10" t="s">
        <v>239</v>
      </c>
      <c r="I147" s="10" t="s">
        <v>240</v>
      </c>
      <c r="J147" s="10" t="s">
        <v>241</v>
      </c>
      <c r="K147" s="10" t="s">
        <v>242</v>
      </c>
      <c r="L147" s="10" t="s">
        <v>256</v>
      </c>
      <c r="M147" s="10" t="s">
        <v>22</v>
      </c>
      <c r="N147" s="3"/>
      <c r="O147" s="3"/>
      <c r="P147" s="3"/>
      <c r="Q147" s="3"/>
      <c r="R147" s="3"/>
      <c r="S147" s="3"/>
      <c r="T147" s="3"/>
    </row>
    <row r="148" ht="19.5" customHeight="1">
      <c r="A148" s="3"/>
      <c r="B148" s="163" t="str">
        <f>IFERROR(RANK('Categories ID'!$C148,'Categories ID'!$C$20:$C$1937,1),"")</f>
        <v/>
      </c>
      <c r="C148" s="164" t="str">
        <f>IF(MIN('Categories ID'!$D148:$F148)&lt;&gt;0,MIN('Categories ID'!$D148:$F148),"")</f>
        <v/>
      </c>
      <c r="D148" s="164" t="str">
        <f>IFERROR(SEARCH($G$3,'Categories ID'!$J148)+ROW()/100000,"")</f>
        <v/>
      </c>
      <c r="E148" s="164" t="str">
        <f>IFERROR(SEARCH($G$3,'Categories ID'!$K148)+ROW()/100000,"")</f>
        <v/>
      </c>
      <c r="F148" s="164" t="str">
        <f>IFERROR(SEARCH($G$3,'Categories ID'!$L148)+ROW()/100000,"")</f>
        <v/>
      </c>
      <c r="G148" s="73">
        <v>608.0</v>
      </c>
      <c r="H148" s="10" t="s">
        <v>239</v>
      </c>
      <c r="I148" s="10" t="s">
        <v>240</v>
      </c>
      <c r="J148" s="10" t="s">
        <v>241</v>
      </c>
      <c r="K148" s="10" t="s">
        <v>252</v>
      </c>
      <c r="L148" s="10" t="s">
        <v>253</v>
      </c>
      <c r="M148" s="10" t="s">
        <v>22</v>
      </c>
      <c r="N148" s="3"/>
      <c r="O148" s="3"/>
      <c r="P148" s="3"/>
      <c r="Q148" s="3"/>
      <c r="R148" s="3"/>
      <c r="S148" s="3"/>
      <c r="T148" s="3"/>
    </row>
    <row r="149" ht="19.5" customHeight="1">
      <c r="A149" s="3"/>
      <c r="B149" s="165" t="str">
        <f>IFERROR(RANK('Categories ID'!$C149,'Categories ID'!$C$20:$C$1937,1),"")</f>
        <v/>
      </c>
      <c r="C149" s="166" t="str">
        <f>IF(MIN('Categories ID'!$D149:$F149)&lt;&gt;0,MIN('Categories ID'!$D149:$F149),"")</f>
        <v/>
      </c>
      <c r="D149" s="166" t="str">
        <f>IFERROR(SEARCH($G$3,'Categories ID'!$J149)+ROW()/100000,"")</f>
        <v/>
      </c>
      <c r="E149" s="166" t="str">
        <f>IFERROR(SEARCH($G$3,'Categories ID'!$K149)+ROW()/100000,"")</f>
        <v/>
      </c>
      <c r="F149" s="166" t="str">
        <f>IFERROR(SEARCH($G$3,'Categories ID'!$L149)+ROW()/100000,"")</f>
        <v/>
      </c>
      <c r="G149" s="73">
        <v>2537.0</v>
      </c>
      <c r="H149" s="10" t="s">
        <v>239</v>
      </c>
      <c r="I149" s="10" t="s">
        <v>240</v>
      </c>
      <c r="J149" s="10" t="s">
        <v>241</v>
      </c>
      <c r="K149" s="10" t="s">
        <v>252</v>
      </c>
      <c r="L149" s="10" t="s">
        <v>293</v>
      </c>
      <c r="M149" s="10" t="s">
        <v>22</v>
      </c>
      <c r="N149" s="3"/>
      <c r="O149" s="3"/>
      <c r="P149" s="3"/>
      <c r="Q149" s="3"/>
      <c r="R149" s="3"/>
      <c r="S149" s="3"/>
      <c r="T149" s="3"/>
    </row>
    <row r="150" ht="19.5" customHeight="1">
      <c r="A150" s="3"/>
      <c r="B150" s="163" t="str">
        <f>IFERROR(RANK('Categories ID'!$C150,'Categories ID'!$C$20:$C$1937,1),"")</f>
        <v/>
      </c>
      <c r="C150" s="164" t="str">
        <f>IF(MIN('Categories ID'!$D150:$F150)&lt;&gt;0,MIN('Categories ID'!$D150:$F150),"")</f>
        <v/>
      </c>
      <c r="D150" s="164" t="str">
        <f>IFERROR(SEARCH($G$3,'Categories ID'!$J150)+ROW()/100000,"")</f>
        <v/>
      </c>
      <c r="E150" s="164" t="str">
        <f>IFERROR(SEARCH($G$3,'Categories ID'!$K150)+ROW()/100000,"")</f>
        <v/>
      </c>
      <c r="F150" s="164" t="str">
        <f>IFERROR(SEARCH($G$3,'Categories ID'!$L150)+ROW()/100000,"")</f>
        <v/>
      </c>
      <c r="G150" s="73">
        <v>2538.0</v>
      </c>
      <c r="H150" s="10" t="s">
        <v>239</v>
      </c>
      <c r="I150" s="10" t="s">
        <v>240</v>
      </c>
      <c r="J150" s="10" t="s">
        <v>241</v>
      </c>
      <c r="K150" s="10" t="s">
        <v>252</v>
      </c>
      <c r="L150" s="10" t="s">
        <v>295</v>
      </c>
      <c r="M150" s="10" t="s">
        <v>22</v>
      </c>
      <c r="N150" s="3"/>
      <c r="O150" s="3"/>
      <c r="P150" s="3"/>
      <c r="Q150" s="3"/>
      <c r="R150" s="3"/>
      <c r="S150" s="3"/>
      <c r="T150" s="3"/>
    </row>
    <row r="151" ht="19.5" customHeight="1">
      <c r="A151" s="3"/>
      <c r="B151" s="165" t="str">
        <f>IFERROR(RANK('Categories ID'!$C151,'Categories ID'!$C$20:$C$1937,1),"")</f>
        <v/>
      </c>
      <c r="C151" s="166" t="str">
        <f>IF(MIN('Categories ID'!$D151:$F151)&lt;&gt;0,MIN('Categories ID'!$D151:$F151),"")</f>
        <v/>
      </c>
      <c r="D151" s="166" t="str">
        <f>IFERROR(SEARCH($G$3,'Categories ID'!$J151)+ROW()/100000,"")</f>
        <v/>
      </c>
      <c r="E151" s="166" t="str">
        <f>IFERROR(SEARCH($G$3,'Categories ID'!$K151)+ROW()/100000,"")</f>
        <v/>
      </c>
      <c r="F151" s="166" t="str">
        <f>IFERROR(SEARCH($G$3,'Categories ID'!$L151)+ROW()/100000,"")</f>
        <v/>
      </c>
      <c r="G151" s="73">
        <v>2539.0</v>
      </c>
      <c r="H151" s="10" t="s">
        <v>239</v>
      </c>
      <c r="I151" s="10" t="s">
        <v>240</v>
      </c>
      <c r="J151" s="10" t="s">
        <v>241</v>
      </c>
      <c r="K151" s="10" t="s">
        <v>252</v>
      </c>
      <c r="L151" s="10" t="s">
        <v>297</v>
      </c>
      <c r="M151" s="10" t="s">
        <v>22</v>
      </c>
      <c r="N151" s="3"/>
      <c r="O151" s="3"/>
      <c r="P151" s="3"/>
      <c r="Q151" s="3"/>
      <c r="R151" s="3"/>
      <c r="S151" s="3"/>
      <c r="T151" s="3"/>
    </row>
    <row r="152" ht="19.5" customHeight="1">
      <c r="A152" s="3"/>
      <c r="B152" s="163" t="str">
        <f>IFERROR(RANK('Categories ID'!$C152,'Categories ID'!$C$20:$C$1937,1),"")</f>
        <v/>
      </c>
      <c r="C152" s="164" t="str">
        <f>IF(MIN('Categories ID'!$D152:$F152)&lt;&gt;0,MIN('Categories ID'!$D152:$F152),"")</f>
        <v/>
      </c>
      <c r="D152" s="164" t="str">
        <f>IFERROR(SEARCH($G$3,'Categories ID'!$J152)+ROW()/100000,"")</f>
        <v/>
      </c>
      <c r="E152" s="164" t="str">
        <f>IFERROR(SEARCH($G$3,'Categories ID'!$K152)+ROW()/100000,"")</f>
        <v/>
      </c>
      <c r="F152" s="164" t="str">
        <f>IFERROR(SEARCH($G$3,'Categories ID'!$L152)+ROW()/100000,"")</f>
        <v/>
      </c>
      <c r="G152" s="73">
        <v>2540.0</v>
      </c>
      <c r="H152" s="10" t="s">
        <v>239</v>
      </c>
      <c r="I152" s="10" t="s">
        <v>240</v>
      </c>
      <c r="J152" s="10" t="s">
        <v>241</v>
      </c>
      <c r="K152" s="10" t="s">
        <v>252</v>
      </c>
      <c r="L152" s="10" t="s">
        <v>299</v>
      </c>
      <c r="M152" s="10" t="s">
        <v>22</v>
      </c>
      <c r="N152" s="3"/>
      <c r="O152" s="3"/>
      <c r="P152" s="3"/>
      <c r="Q152" s="3"/>
      <c r="R152" s="3"/>
      <c r="S152" s="3"/>
      <c r="T152" s="3"/>
    </row>
    <row r="153" ht="19.5" customHeight="1">
      <c r="A153" s="3"/>
      <c r="B153" s="165" t="str">
        <f>IFERROR(RANK('Categories ID'!$C153,'Categories ID'!$C$20:$C$1937,1),"")</f>
        <v/>
      </c>
      <c r="C153" s="166" t="str">
        <f>IF(MIN('Categories ID'!$D153:$F153)&lt;&gt;0,MIN('Categories ID'!$D153:$F153),"")</f>
        <v/>
      </c>
      <c r="D153" s="166" t="str">
        <f>IFERROR(SEARCH($G$3,'Categories ID'!$J153)+ROW()/100000,"")</f>
        <v/>
      </c>
      <c r="E153" s="166" t="str">
        <f>IFERROR(SEARCH($G$3,'Categories ID'!$K153)+ROW()/100000,"")</f>
        <v/>
      </c>
      <c r="F153" s="166" t="str">
        <f>IFERROR(SEARCH($G$3,'Categories ID'!$L153)+ROW()/100000,"")</f>
        <v/>
      </c>
      <c r="G153" s="73">
        <v>2542.0</v>
      </c>
      <c r="H153" s="10" t="s">
        <v>239</v>
      </c>
      <c r="I153" s="10" t="s">
        <v>240</v>
      </c>
      <c r="J153" s="10" t="s">
        <v>241</v>
      </c>
      <c r="K153" s="10" t="s">
        <v>252</v>
      </c>
      <c r="L153" s="10" t="s">
        <v>301</v>
      </c>
      <c r="M153" s="10" t="s">
        <v>22</v>
      </c>
      <c r="N153" s="3"/>
      <c r="O153" s="3"/>
      <c r="P153" s="3"/>
      <c r="Q153" s="3"/>
      <c r="R153" s="3"/>
      <c r="S153" s="3"/>
      <c r="T153" s="3"/>
    </row>
    <row r="154" ht="19.5" customHeight="1">
      <c r="A154" s="3"/>
      <c r="B154" s="163" t="str">
        <f>IFERROR(RANK('Categories ID'!$C154,'Categories ID'!$C$20:$C$1937,1),"")</f>
        <v/>
      </c>
      <c r="C154" s="164" t="str">
        <f>IF(MIN('Categories ID'!$D154:$F154)&lt;&gt;0,MIN('Categories ID'!$D154:$F154),"")</f>
        <v/>
      </c>
      <c r="D154" s="164" t="str">
        <f>IFERROR(SEARCH($G$3,'Categories ID'!$J154)+ROW()/100000,"")</f>
        <v/>
      </c>
      <c r="E154" s="164" t="str">
        <f>IFERROR(SEARCH($G$3,'Categories ID'!$K154)+ROW()/100000,"")</f>
        <v/>
      </c>
      <c r="F154" s="164" t="str">
        <f>IFERROR(SEARCH($G$3,'Categories ID'!$L154)+ROW()/100000,"")</f>
        <v/>
      </c>
      <c r="G154" s="73">
        <v>1358.0</v>
      </c>
      <c r="H154" s="10" t="s">
        <v>239</v>
      </c>
      <c r="I154" s="10" t="s">
        <v>240</v>
      </c>
      <c r="J154" s="10" t="s">
        <v>241</v>
      </c>
      <c r="K154" s="10" t="s">
        <v>252</v>
      </c>
      <c r="L154" s="10" t="s">
        <v>269</v>
      </c>
      <c r="M154" s="10" t="s">
        <v>22</v>
      </c>
      <c r="N154" s="3"/>
      <c r="O154" s="3"/>
      <c r="P154" s="3"/>
      <c r="Q154" s="3"/>
      <c r="R154" s="3"/>
      <c r="S154" s="3"/>
      <c r="T154" s="3"/>
    </row>
    <row r="155" ht="19.5" customHeight="1">
      <c r="A155" s="3"/>
      <c r="B155" s="165" t="str">
        <f>IFERROR(RANK('Categories ID'!$C155,'Categories ID'!$C$20:$C$1937,1),"")</f>
        <v/>
      </c>
      <c r="C155" s="166" t="str">
        <f>IF(MIN('Categories ID'!$D155:$F155)&lt;&gt;0,MIN('Categories ID'!$D155:$F155),"")</f>
        <v/>
      </c>
      <c r="D155" s="166" t="str">
        <f>IFERROR(SEARCH($G$3,'Categories ID'!$J155)+ROW()/100000,"")</f>
        <v/>
      </c>
      <c r="E155" s="166" t="str">
        <f>IFERROR(SEARCH($G$3,'Categories ID'!$K155)+ROW()/100000,"")</f>
        <v/>
      </c>
      <c r="F155" s="166" t="str">
        <f>IFERROR(SEARCH($G$3,'Categories ID'!$L155)+ROW()/100000,"")</f>
        <v/>
      </c>
      <c r="G155" s="73">
        <v>1064.0</v>
      </c>
      <c r="H155" s="10" t="s">
        <v>239</v>
      </c>
      <c r="I155" s="10" t="s">
        <v>240</v>
      </c>
      <c r="J155" s="10" t="s">
        <v>241</v>
      </c>
      <c r="K155" s="10" t="s">
        <v>252</v>
      </c>
      <c r="L155" s="10" t="s">
        <v>258</v>
      </c>
      <c r="M155" s="10" t="s">
        <v>22</v>
      </c>
      <c r="N155" s="3"/>
      <c r="O155" s="3"/>
      <c r="P155" s="3"/>
      <c r="Q155" s="3"/>
      <c r="R155" s="3"/>
      <c r="S155" s="3"/>
      <c r="T155" s="3"/>
    </row>
    <row r="156" ht="19.5" customHeight="1">
      <c r="A156" s="3"/>
      <c r="B156" s="163" t="str">
        <f>IFERROR(RANK('Categories ID'!$C156,'Categories ID'!$C$20:$C$1937,1),"")</f>
        <v/>
      </c>
      <c r="C156" s="164" t="str">
        <f>IF(MIN('Categories ID'!$D156:$F156)&lt;&gt;0,MIN('Categories ID'!$D156:$F156),"")</f>
        <v/>
      </c>
      <c r="D156" s="164" t="str">
        <f>IFERROR(SEARCH($G$3,'Categories ID'!$J156)+ROW()/100000,"")</f>
        <v/>
      </c>
      <c r="E156" s="164" t="str">
        <f>IFERROR(SEARCH($G$3,'Categories ID'!$K156)+ROW()/100000,"")</f>
        <v/>
      </c>
      <c r="F156" s="164" t="str">
        <f>IFERROR(SEARCH($G$3,'Categories ID'!$L156)+ROW()/100000,"")</f>
        <v/>
      </c>
      <c r="G156" s="73">
        <v>119.0</v>
      </c>
      <c r="H156" s="10" t="s">
        <v>239</v>
      </c>
      <c r="I156" s="10" t="s">
        <v>240</v>
      </c>
      <c r="J156" s="10" t="s">
        <v>317</v>
      </c>
      <c r="K156" s="10" t="s">
        <v>318</v>
      </c>
      <c r="L156" s="10" t="s">
        <v>319</v>
      </c>
      <c r="M156" s="10" t="s">
        <v>22</v>
      </c>
      <c r="N156" s="3"/>
      <c r="O156" s="3"/>
      <c r="P156" s="3"/>
      <c r="Q156" s="3"/>
      <c r="R156" s="3"/>
      <c r="S156" s="3"/>
      <c r="T156" s="3"/>
    </row>
    <row r="157" ht="19.5" customHeight="1">
      <c r="A157" s="3"/>
      <c r="B157" s="165" t="str">
        <f>IFERROR(RANK('Categories ID'!$C157,'Categories ID'!$C$20:$C$1937,1),"")</f>
        <v/>
      </c>
      <c r="C157" s="166" t="str">
        <f>IF(MIN('Categories ID'!$D157:$F157)&lt;&gt;0,MIN('Categories ID'!$D157:$F157),"")</f>
        <v/>
      </c>
      <c r="D157" s="166" t="str">
        <f>IFERROR(SEARCH($G$3,'Categories ID'!$J157)+ROW()/100000,"")</f>
        <v/>
      </c>
      <c r="E157" s="166" t="str">
        <f>IFERROR(SEARCH($G$3,'Categories ID'!$K157)+ROW()/100000,"")</f>
        <v/>
      </c>
      <c r="F157" s="166" t="str">
        <f>IFERROR(SEARCH($G$3,'Categories ID'!$L157)+ROW()/100000,"")</f>
        <v/>
      </c>
      <c r="G157" s="73">
        <v>810.0</v>
      </c>
      <c r="H157" s="10" t="s">
        <v>239</v>
      </c>
      <c r="I157" s="10" t="s">
        <v>240</v>
      </c>
      <c r="J157" s="10" t="s">
        <v>317</v>
      </c>
      <c r="K157" s="10" t="s">
        <v>318</v>
      </c>
      <c r="L157" s="10" t="s">
        <v>648</v>
      </c>
      <c r="M157" s="10" t="s">
        <v>22</v>
      </c>
      <c r="N157" s="3"/>
      <c r="O157" s="3"/>
      <c r="P157" s="3"/>
      <c r="Q157" s="3"/>
      <c r="R157" s="3"/>
      <c r="S157" s="3"/>
      <c r="T157" s="3"/>
    </row>
    <row r="158" ht="19.5" customHeight="1">
      <c r="A158" s="3"/>
      <c r="B158" s="163" t="str">
        <f>IFERROR(RANK('Categories ID'!$C158,'Categories ID'!$C$20:$C$1937,1),"")</f>
        <v/>
      </c>
      <c r="C158" s="164" t="str">
        <f>IF(MIN('Categories ID'!$D158:$F158)&lt;&gt;0,MIN('Categories ID'!$D158:$F158),"")</f>
        <v/>
      </c>
      <c r="D158" s="164" t="str">
        <f>IFERROR(SEARCH($G$3,'Categories ID'!$J158)+ROW()/100000,"")</f>
        <v/>
      </c>
      <c r="E158" s="164" t="str">
        <f>IFERROR(SEARCH($G$3,'Categories ID'!$K158)+ROW()/100000,"")</f>
        <v/>
      </c>
      <c r="F158" s="164" t="str">
        <f>IFERROR(SEARCH($G$3,'Categories ID'!$L158)+ROW()/100000,"")</f>
        <v/>
      </c>
      <c r="G158" s="73">
        <v>3416.0</v>
      </c>
      <c r="H158" s="10" t="s">
        <v>239</v>
      </c>
      <c r="I158" s="10" t="s">
        <v>240</v>
      </c>
      <c r="J158" s="10" t="s">
        <v>317</v>
      </c>
      <c r="K158" s="10" t="s">
        <v>318</v>
      </c>
      <c r="L158" s="10" t="s">
        <v>391</v>
      </c>
      <c r="M158" s="10" t="s">
        <v>22</v>
      </c>
      <c r="N158" s="3"/>
      <c r="O158" s="3"/>
      <c r="P158" s="3"/>
      <c r="Q158" s="3"/>
      <c r="R158" s="3"/>
      <c r="S158" s="3"/>
      <c r="T158" s="3"/>
    </row>
    <row r="159" ht="19.5" customHeight="1">
      <c r="A159" s="3"/>
      <c r="B159" s="165" t="str">
        <f>IFERROR(RANK('Categories ID'!$C159,'Categories ID'!$C$20:$C$1937,1),"")</f>
        <v/>
      </c>
      <c r="C159" s="166" t="str">
        <f>IF(MIN('Categories ID'!$D159:$F159)&lt;&gt;0,MIN('Categories ID'!$D159:$F159),"")</f>
        <v/>
      </c>
      <c r="D159" s="166" t="str">
        <f>IFERROR(SEARCH($G$3,'Categories ID'!$J159)+ROW()/100000,"")</f>
        <v/>
      </c>
      <c r="E159" s="166" t="str">
        <f>IFERROR(SEARCH($G$3,'Categories ID'!$K159)+ROW()/100000,"")</f>
        <v/>
      </c>
      <c r="F159" s="166" t="str">
        <f>IFERROR(SEARCH($G$3,'Categories ID'!$L159)+ROW()/100000,"")</f>
        <v/>
      </c>
      <c r="G159" s="73">
        <v>1369.0</v>
      </c>
      <c r="H159" s="10" t="s">
        <v>239</v>
      </c>
      <c r="I159" s="10" t="s">
        <v>240</v>
      </c>
      <c r="J159" s="10" t="s">
        <v>317</v>
      </c>
      <c r="K159" s="10" t="s">
        <v>318</v>
      </c>
      <c r="L159" s="10" t="s">
        <v>357</v>
      </c>
      <c r="M159" s="10" t="s">
        <v>22</v>
      </c>
      <c r="N159" s="3"/>
      <c r="O159" s="3"/>
      <c r="P159" s="3"/>
      <c r="Q159" s="3"/>
      <c r="R159" s="3"/>
      <c r="S159" s="3"/>
      <c r="T159" s="3"/>
    </row>
    <row r="160" ht="19.5" customHeight="1">
      <c r="A160" s="3"/>
      <c r="B160" s="163" t="str">
        <f>IFERROR(RANK('Categories ID'!$C160,'Categories ID'!$C$20:$C$1937,1),"")</f>
        <v/>
      </c>
      <c r="C160" s="164" t="str">
        <f>IF(MIN('Categories ID'!$D160:$F160)&lt;&gt;0,MIN('Categories ID'!$D160:$F160),"")</f>
        <v/>
      </c>
      <c r="D160" s="164" t="str">
        <f>IFERROR(SEARCH($G$3,'Categories ID'!$J160)+ROW()/100000,"")</f>
        <v/>
      </c>
      <c r="E160" s="164" t="str">
        <f>IFERROR(SEARCH($G$3,'Categories ID'!$K160)+ROW()/100000,"")</f>
        <v/>
      </c>
      <c r="F160" s="164" t="str">
        <f>IFERROR(SEARCH($G$3,'Categories ID'!$L160)+ROW()/100000,"")</f>
        <v/>
      </c>
      <c r="G160" s="73">
        <v>1370.0</v>
      </c>
      <c r="H160" s="10" t="s">
        <v>239</v>
      </c>
      <c r="I160" s="10" t="s">
        <v>240</v>
      </c>
      <c r="J160" s="10" t="s">
        <v>317</v>
      </c>
      <c r="K160" s="10" t="s">
        <v>318</v>
      </c>
      <c r="L160" s="10" t="s">
        <v>359</v>
      </c>
      <c r="M160" s="10" t="s">
        <v>22</v>
      </c>
      <c r="N160" s="3"/>
      <c r="O160" s="3"/>
      <c r="P160" s="3"/>
      <c r="Q160" s="3"/>
      <c r="R160" s="3"/>
      <c r="S160" s="3"/>
      <c r="T160" s="3"/>
    </row>
    <row r="161" ht="19.5" customHeight="1">
      <c r="A161" s="3"/>
      <c r="B161" s="165" t="str">
        <f>IFERROR(RANK('Categories ID'!$C161,'Categories ID'!$C$20:$C$1937,1),"")</f>
        <v/>
      </c>
      <c r="C161" s="166" t="str">
        <f>IF(MIN('Categories ID'!$D161:$F161)&lt;&gt;0,MIN('Categories ID'!$D161:$F161),"")</f>
        <v/>
      </c>
      <c r="D161" s="166" t="str">
        <f>IFERROR(SEARCH($G$3,'Categories ID'!$J161)+ROW()/100000,"")</f>
        <v/>
      </c>
      <c r="E161" s="166" t="str">
        <f>IFERROR(SEARCH($G$3,'Categories ID'!$K161)+ROW()/100000,"")</f>
        <v/>
      </c>
      <c r="F161" s="166" t="str">
        <f>IFERROR(SEARCH($G$3,'Categories ID'!$L161)+ROW()/100000,"")</f>
        <v/>
      </c>
      <c r="G161" s="73">
        <v>1376.0</v>
      </c>
      <c r="H161" s="10" t="s">
        <v>239</v>
      </c>
      <c r="I161" s="10" t="s">
        <v>240</v>
      </c>
      <c r="J161" s="10" t="s">
        <v>317</v>
      </c>
      <c r="K161" s="10" t="s">
        <v>318</v>
      </c>
      <c r="L161" s="10" t="s">
        <v>373</v>
      </c>
      <c r="M161" s="10" t="s">
        <v>22</v>
      </c>
      <c r="N161" s="3"/>
      <c r="O161" s="3"/>
      <c r="P161" s="3"/>
      <c r="Q161" s="3"/>
      <c r="R161" s="3"/>
      <c r="S161" s="3"/>
      <c r="T161" s="3"/>
    </row>
    <row r="162" ht="19.5" customHeight="1">
      <c r="A162" s="3"/>
      <c r="B162" s="163" t="str">
        <f>IFERROR(RANK('Categories ID'!$C162,'Categories ID'!$C$20:$C$1937,1),"")</f>
        <v/>
      </c>
      <c r="C162" s="164" t="str">
        <f>IF(MIN('Categories ID'!$D162:$F162)&lt;&gt;0,MIN('Categories ID'!$D162:$F162),"")</f>
        <v/>
      </c>
      <c r="D162" s="164" t="str">
        <f>IFERROR(SEARCH($G$3,'Categories ID'!$J162)+ROW()/100000,"")</f>
        <v/>
      </c>
      <c r="E162" s="164" t="str">
        <f>IFERROR(SEARCH($G$3,'Categories ID'!$K162)+ROW()/100000,"")</f>
        <v/>
      </c>
      <c r="F162" s="164" t="str">
        <f>IFERROR(SEARCH($G$3,'Categories ID'!$L162)+ROW()/100000,"")</f>
        <v/>
      </c>
      <c r="G162" s="73">
        <v>1372.0</v>
      </c>
      <c r="H162" s="10" t="s">
        <v>239</v>
      </c>
      <c r="I162" s="10" t="s">
        <v>240</v>
      </c>
      <c r="J162" s="10" t="s">
        <v>317</v>
      </c>
      <c r="K162" s="10" t="s">
        <v>318</v>
      </c>
      <c r="L162" s="10" t="s">
        <v>363</v>
      </c>
      <c r="M162" s="10" t="s">
        <v>22</v>
      </c>
      <c r="N162" s="3"/>
      <c r="O162" s="3"/>
      <c r="P162" s="3"/>
      <c r="Q162" s="3"/>
      <c r="R162" s="3"/>
      <c r="S162" s="3"/>
      <c r="T162" s="3"/>
    </row>
    <row r="163" ht="19.5" customHeight="1">
      <c r="A163" s="3"/>
      <c r="B163" s="165" t="str">
        <f>IFERROR(RANK('Categories ID'!$C163,'Categories ID'!$C$20:$C$1937,1),"")</f>
        <v/>
      </c>
      <c r="C163" s="166" t="str">
        <f>IF(MIN('Categories ID'!$D163:$F163)&lt;&gt;0,MIN('Categories ID'!$D163:$F163),"")</f>
        <v/>
      </c>
      <c r="D163" s="166" t="str">
        <f>IFERROR(SEARCH($G$3,'Categories ID'!$J163)+ROW()/100000,"")</f>
        <v/>
      </c>
      <c r="E163" s="166" t="str">
        <f>IFERROR(SEARCH($G$3,'Categories ID'!$K163)+ROW()/100000,"")</f>
        <v/>
      </c>
      <c r="F163" s="166" t="str">
        <f>IFERROR(SEARCH($G$3,'Categories ID'!$L163)+ROW()/100000,"")</f>
        <v/>
      </c>
      <c r="G163" s="73">
        <v>1373.0</v>
      </c>
      <c r="H163" s="10" t="s">
        <v>239</v>
      </c>
      <c r="I163" s="10" t="s">
        <v>240</v>
      </c>
      <c r="J163" s="10" t="s">
        <v>317</v>
      </c>
      <c r="K163" s="10" t="s">
        <v>318</v>
      </c>
      <c r="L163" s="10" t="s">
        <v>365</v>
      </c>
      <c r="M163" s="10" t="s">
        <v>22</v>
      </c>
      <c r="N163" s="3"/>
      <c r="O163" s="3"/>
      <c r="P163" s="3"/>
      <c r="Q163" s="3"/>
      <c r="R163" s="3"/>
      <c r="S163" s="3"/>
      <c r="T163" s="3"/>
    </row>
    <row r="164" ht="19.5" customHeight="1">
      <c r="A164" s="3"/>
      <c r="B164" s="163" t="str">
        <f>IFERROR(RANK('Categories ID'!$C164,'Categories ID'!$C$20:$C$1937,1),"")</f>
        <v/>
      </c>
      <c r="C164" s="164" t="str">
        <f>IF(MIN('Categories ID'!$D164:$F164)&lt;&gt;0,MIN('Categories ID'!$D164:$F164),"")</f>
        <v/>
      </c>
      <c r="D164" s="164" t="str">
        <f>IFERROR(SEARCH($G$3,'Categories ID'!$J164)+ROW()/100000,"")</f>
        <v/>
      </c>
      <c r="E164" s="164" t="str">
        <f>IFERROR(SEARCH($G$3,'Categories ID'!$K164)+ROW()/100000,"")</f>
        <v/>
      </c>
      <c r="F164" s="164" t="str">
        <f>IFERROR(SEARCH($G$3,'Categories ID'!$L164)+ROW()/100000,"")</f>
        <v/>
      </c>
      <c r="G164" s="73">
        <v>3450.0</v>
      </c>
      <c r="H164" s="10" t="s">
        <v>239</v>
      </c>
      <c r="I164" s="10" t="s">
        <v>240</v>
      </c>
      <c r="J164" s="10" t="s">
        <v>317</v>
      </c>
      <c r="K164" s="10" t="s">
        <v>318</v>
      </c>
      <c r="L164" s="10" t="s">
        <v>399</v>
      </c>
      <c r="M164" s="10" t="s">
        <v>22</v>
      </c>
      <c r="N164" s="3"/>
      <c r="O164" s="3"/>
      <c r="P164" s="3"/>
      <c r="Q164" s="3"/>
      <c r="R164" s="3"/>
      <c r="S164" s="3"/>
      <c r="T164" s="3"/>
    </row>
    <row r="165" ht="19.5" customHeight="1">
      <c r="A165" s="3"/>
      <c r="B165" s="165" t="str">
        <f>IFERROR(RANK('Categories ID'!$C165,'Categories ID'!$C$20:$C$1937,1),"")</f>
        <v/>
      </c>
      <c r="C165" s="166" t="str">
        <f>IF(MIN('Categories ID'!$D165:$F165)&lt;&gt;0,MIN('Categories ID'!$D165:$F165),"")</f>
        <v/>
      </c>
      <c r="D165" s="166" t="str">
        <f>IFERROR(SEARCH($G$3,'Categories ID'!$J165)+ROW()/100000,"")</f>
        <v/>
      </c>
      <c r="E165" s="166" t="str">
        <f>IFERROR(SEARCH($G$3,'Categories ID'!$K165)+ROW()/100000,"")</f>
        <v/>
      </c>
      <c r="F165" s="166" t="str">
        <f>IFERROR(SEARCH($G$3,'Categories ID'!$L165)+ROW()/100000,"")</f>
        <v/>
      </c>
      <c r="G165" s="73">
        <v>3451.0</v>
      </c>
      <c r="H165" s="10" t="s">
        <v>239</v>
      </c>
      <c r="I165" s="10" t="s">
        <v>240</v>
      </c>
      <c r="J165" s="10" t="s">
        <v>317</v>
      </c>
      <c r="K165" s="10" t="s">
        <v>318</v>
      </c>
      <c r="L165" s="10" t="s">
        <v>401</v>
      </c>
      <c r="M165" s="10" t="s">
        <v>22</v>
      </c>
      <c r="N165" s="3"/>
      <c r="O165" s="3"/>
      <c r="P165" s="3"/>
      <c r="Q165" s="3"/>
      <c r="R165" s="3"/>
      <c r="S165" s="3"/>
      <c r="T165" s="3"/>
    </row>
    <row r="166" ht="19.5" customHeight="1">
      <c r="A166" s="3"/>
      <c r="B166" s="163" t="str">
        <f>IFERROR(RANK('Categories ID'!$C166,'Categories ID'!$C$20:$C$1937,1),"")</f>
        <v/>
      </c>
      <c r="C166" s="164" t="str">
        <f>IF(MIN('Categories ID'!$D166:$F166)&lt;&gt;0,MIN('Categories ID'!$D166:$F166),"")</f>
        <v/>
      </c>
      <c r="D166" s="164" t="str">
        <f>IFERROR(SEARCH($G$3,'Categories ID'!$J166)+ROW()/100000,"")</f>
        <v/>
      </c>
      <c r="E166" s="164" t="str">
        <f>IFERROR(SEARCH($G$3,'Categories ID'!$K166)+ROW()/100000,"")</f>
        <v/>
      </c>
      <c r="F166" s="164" t="str">
        <f>IFERROR(SEARCH($G$3,'Categories ID'!$L166)+ROW()/100000,"")</f>
        <v/>
      </c>
      <c r="G166" s="73">
        <v>2489.0</v>
      </c>
      <c r="H166" s="10" t="s">
        <v>239</v>
      </c>
      <c r="I166" s="10" t="s">
        <v>240</v>
      </c>
      <c r="J166" s="10" t="s">
        <v>317</v>
      </c>
      <c r="K166" s="10" t="s">
        <v>318</v>
      </c>
      <c r="L166" s="10" t="s">
        <v>387</v>
      </c>
      <c r="M166" s="10" t="s">
        <v>22</v>
      </c>
      <c r="N166" s="3"/>
      <c r="O166" s="3"/>
      <c r="P166" s="3"/>
      <c r="Q166" s="3"/>
      <c r="R166" s="3"/>
      <c r="S166" s="3"/>
      <c r="T166" s="3"/>
    </row>
    <row r="167" ht="19.5" customHeight="1">
      <c r="A167" s="3"/>
      <c r="B167" s="165" t="str">
        <f>IFERROR(RANK('Categories ID'!$C167,'Categories ID'!$C$20:$C$1937,1),"")</f>
        <v/>
      </c>
      <c r="C167" s="166" t="str">
        <f>IF(MIN('Categories ID'!$D167:$F167)&lt;&gt;0,MIN('Categories ID'!$D167:$F167),"")</f>
        <v/>
      </c>
      <c r="D167" s="166" t="str">
        <f>IFERROR(SEARCH($G$3,'Categories ID'!$J167)+ROW()/100000,"")</f>
        <v/>
      </c>
      <c r="E167" s="166" t="str">
        <f>IFERROR(SEARCH($G$3,'Categories ID'!$K167)+ROW()/100000,"")</f>
        <v/>
      </c>
      <c r="F167" s="166" t="str">
        <f>IFERROR(SEARCH($G$3,'Categories ID'!$L167)+ROW()/100000,"")</f>
        <v/>
      </c>
      <c r="G167" s="73">
        <v>1526.0</v>
      </c>
      <c r="H167" s="10" t="s">
        <v>239</v>
      </c>
      <c r="I167" s="10" t="s">
        <v>240</v>
      </c>
      <c r="J167" s="10" t="s">
        <v>317</v>
      </c>
      <c r="K167" s="10" t="s">
        <v>318</v>
      </c>
      <c r="L167" s="10" t="s">
        <v>377</v>
      </c>
      <c r="M167" s="10" t="s">
        <v>22</v>
      </c>
      <c r="N167" s="3"/>
      <c r="O167" s="3"/>
      <c r="P167" s="3"/>
      <c r="Q167" s="3"/>
      <c r="R167" s="3"/>
      <c r="S167" s="3"/>
      <c r="T167" s="3"/>
    </row>
    <row r="168" ht="19.5" customHeight="1">
      <c r="A168" s="3"/>
      <c r="B168" s="163" t="str">
        <f>IFERROR(RANK('Categories ID'!$C168,'Categories ID'!$C$20:$C$1937,1),"")</f>
        <v/>
      </c>
      <c r="C168" s="164" t="str">
        <f>IF(MIN('Categories ID'!$D168:$F168)&lt;&gt;0,MIN('Categories ID'!$D168:$F168),"")</f>
        <v/>
      </c>
      <c r="D168" s="164" t="str">
        <f>IFERROR(SEARCH($G$3,'Categories ID'!$J168)+ROW()/100000,"")</f>
        <v/>
      </c>
      <c r="E168" s="164" t="str">
        <f>IFERROR(SEARCH($G$3,'Categories ID'!$K168)+ROW()/100000,"")</f>
        <v/>
      </c>
      <c r="F168" s="164" t="str">
        <f>IFERROR(SEARCH($G$3,'Categories ID'!$L168)+ROW()/100000,"")</f>
        <v/>
      </c>
      <c r="G168" s="73">
        <v>1335.0</v>
      </c>
      <c r="H168" s="10" t="s">
        <v>239</v>
      </c>
      <c r="I168" s="10" t="s">
        <v>240</v>
      </c>
      <c r="J168" s="10" t="s">
        <v>317</v>
      </c>
      <c r="K168" s="10" t="s">
        <v>342</v>
      </c>
      <c r="L168" s="10" t="s">
        <v>343</v>
      </c>
      <c r="M168" s="10" t="s">
        <v>22</v>
      </c>
      <c r="N168" s="3"/>
      <c r="O168" s="3"/>
      <c r="P168" s="3"/>
      <c r="Q168" s="3"/>
      <c r="R168" s="3"/>
      <c r="S168" s="3"/>
      <c r="T168" s="3"/>
    </row>
    <row r="169" ht="19.5" customHeight="1">
      <c r="A169" s="3"/>
      <c r="B169" s="165" t="str">
        <f>IFERROR(RANK('Categories ID'!$C169,'Categories ID'!$C$20:$C$1937,1),"")</f>
        <v/>
      </c>
      <c r="C169" s="166" t="str">
        <f>IF(MIN('Categories ID'!$D169:$F169)&lt;&gt;0,MIN('Categories ID'!$D169:$F169),"")</f>
        <v/>
      </c>
      <c r="D169" s="166" t="str">
        <f>IFERROR(SEARCH($G$3,'Categories ID'!$J169)+ROW()/100000,"")</f>
        <v/>
      </c>
      <c r="E169" s="166" t="str">
        <f>IFERROR(SEARCH($G$3,'Categories ID'!$K169)+ROW()/100000,"")</f>
        <v/>
      </c>
      <c r="F169" s="166" t="str">
        <f>IFERROR(SEARCH($G$3,'Categories ID'!$L169)+ROW()/100000,"")</f>
        <v/>
      </c>
      <c r="G169" s="73">
        <v>1336.0</v>
      </c>
      <c r="H169" s="10" t="s">
        <v>239</v>
      </c>
      <c r="I169" s="10" t="s">
        <v>240</v>
      </c>
      <c r="J169" s="10" t="s">
        <v>317</v>
      </c>
      <c r="K169" s="10" t="s">
        <v>342</v>
      </c>
      <c r="L169" s="10" t="s">
        <v>346</v>
      </c>
      <c r="M169" s="10" t="s">
        <v>22</v>
      </c>
      <c r="N169" s="3"/>
      <c r="O169" s="3"/>
      <c r="P169" s="3"/>
      <c r="Q169" s="3"/>
      <c r="R169" s="3"/>
      <c r="S169" s="3"/>
      <c r="T169" s="3"/>
    </row>
    <row r="170" ht="19.5" customHeight="1">
      <c r="A170" s="3"/>
      <c r="B170" s="163" t="str">
        <f>IFERROR(RANK('Categories ID'!$C170,'Categories ID'!$C$20:$C$1937,1),"")</f>
        <v/>
      </c>
      <c r="C170" s="164" t="str">
        <f>IF(MIN('Categories ID'!$D170:$F170)&lt;&gt;0,MIN('Categories ID'!$D170:$F170),"")</f>
        <v/>
      </c>
      <c r="D170" s="164" t="str">
        <f>IFERROR(SEARCH($G$3,'Categories ID'!$J170)+ROW()/100000,"")</f>
        <v/>
      </c>
      <c r="E170" s="164" t="str">
        <f>IFERROR(SEARCH($G$3,'Categories ID'!$K170)+ROW()/100000,"")</f>
        <v/>
      </c>
      <c r="F170" s="164" t="str">
        <f>IFERROR(SEARCH($G$3,'Categories ID'!$L170)+ROW()/100000,"")</f>
        <v/>
      </c>
      <c r="G170" s="73">
        <v>1383.0</v>
      </c>
      <c r="H170" s="10" t="s">
        <v>239</v>
      </c>
      <c r="I170" s="10" t="s">
        <v>240</v>
      </c>
      <c r="J170" s="10" t="s">
        <v>317</v>
      </c>
      <c r="K170" s="10" t="s">
        <v>342</v>
      </c>
      <c r="L170" s="10" t="s">
        <v>375</v>
      </c>
      <c r="M170" s="10" t="s">
        <v>22</v>
      </c>
      <c r="N170" s="3"/>
      <c r="O170" s="3"/>
      <c r="P170" s="3"/>
      <c r="Q170" s="3"/>
      <c r="R170" s="3"/>
      <c r="S170" s="3"/>
      <c r="T170" s="3"/>
    </row>
    <row r="171" ht="19.5" customHeight="1">
      <c r="A171" s="3"/>
      <c r="B171" s="165" t="str">
        <f>IFERROR(RANK('Categories ID'!$C171,'Categories ID'!$C$20:$C$1937,1),"")</f>
        <v/>
      </c>
      <c r="C171" s="166" t="str">
        <f>IF(MIN('Categories ID'!$D171:$F171)&lt;&gt;0,MIN('Categories ID'!$D171:$F171),"")</f>
        <v/>
      </c>
      <c r="D171" s="166" t="str">
        <f>IFERROR(SEARCH($G$3,'Categories ID'!$J171)+ROW()/100000,"")</f>
        <v/>
      </c>
      <c r="E171" s="166" t="str">
        <f>IFERROR(SEARCH($G$3,'Categories ID'!$K171)+ROW()/100000,"")</f>
        <v/>
      </c>
      <c r="F171" s="166" t="str">
        <f>IFERROR(SEARCH($G$3,'Categories ID'!$L171)+ROW()/100000,"")</f>
        <v/>
      </c>
      <c r="G171" s="73">
        <v>3421.0</v>
      </c>
      <c r="H171" s="10" t="s">
        <v>239</v>
      </c>
      <c r="I171" s="10" t="s">
        <v>240</v>
      </c>
      <c r="J171" s="10" t="s">
        <v>317</v>
      </c>
      <c r="K171" s="10" t="s">
        <v>342</v>
      </c>
      <c r="L171" s="10" t="s">
        <v>395</v>
      </c>
      <c r="M171" s="10" t="s">
        <v>22</v>
      </c>
      <c r="N171" s="3"/>
      <c r="O171" s="3"/>
      <c r="P171" s="3"/>
      <c r="Q171" s="3"/>
      <c r="R171" s="3"/>
      <c r="S171" s="3"/>
      <c r="T171" s="3"/>
    </row>
    <row r="172" ht="19.5" customHeight="1">
      <c r="A172" s="3"/>
      <c r="B172" s="163" t="str">
        <f>IFERROR(RANK('Categories ID'!$C172,'Categories ID'!$C$20:$C$1937,1),"")</f>
        <v/>
      </c>
      <c r="C172" s="164" t="str">
        <f>IF(MIN('Categories ID'!$D172:$F172)&lt;&gt;0,MIN('Categories ID'!$D172:$F172),"")</f>
        <v/>
      </c>
      <c r="D172" s="164" t="str">
        <f>IFERROR(SEARCH($G$3,'Categories ID'!$J172)+ROW()/100000,"")</f>
        <v/>
      </c>
      <c r="E172" s="164" t="str">
        <f>IFERROR(SEARCH($G$3,'Categories ID'!$K172)+ROW()/100000,"")</f>
        <v/>
      </c>
      <c r="F172" s="164" t="str">
        <f>IFERROR(SEARCH($G$3,'Categories ID'!$L172)+ROW()/100000,"")</f>
        <v/>
      </c>
      <c r="G172" s="73">
        <v>3422.0</v>
      </c>
      <c r="H172" s="10" t="s">
        <v>239</v>
      </c>
      <c r="I172" s="10" t="s">
        <v>240</v>
      </c>
      <c r="J172" s="10" t="s">
        <v>317</v>
      </c>
      <c r="K172" s="10" t="s">
        <v>342</v>
      </c>
      <c r="L172" s="10" t="s">
        <v>397</v>
      </c>
      <c r="M172" s="10" t="s">
        <v>22</v>
      </c>
      <c r="N172" s="3"/>
      <c r="O172" s="3"/>
      <c r="P172" s="3"/>
      <c r="Q172" s="3"/>
      <c r="R172" s="3"/>
      <c r="S172" s="3"/>
      <c r="T172" s="3"/>
    </row>
    <row r="173" ht="19.5" customHeight="1">
      <c r="A173" s="3"/>
      <c r="B173" s="165" t="str">
        <f>IFERROR(RANK('Categories ID'!$C173,'Categories ID'!$C$20:$C$1937,1),"")</f>
        <v/>
      </c>
      <c r="C173" s="166" t="str">
        <f>IF(MIN('Categories ID'!$D173:$F173)&lt;&gt;0,MIN('Categories ID'!$D173:$F173),"")</f>
        <v/>
      </c>
      <c r="D173" s="166" t="str">
        <f>IFERROR(SEARCH($G$3,'Categories ID'!$J173)+ROW()/100000,"")</f>
        <v/>
      </c>
      <c r="E173" s="166" t="str">
        <f>IFERROR(SEARCH($G$3,'Categories ID'!$K173)+ROW()/100000,"")</f>
        <v/>
      </c>
      <c r="F173" s="166" t="str">
        <f>IFERROR(SEARCH($G$3,'Categories ID'!$L173)+ROW()/100000,"")</f>
        <v/>
      </c>
      <c r="G173" s="73">
        <v>2332.0</v>
      </c>
      <c r="H173" s="10" t="s">
        <v>239</v>
      </c>
      <c r="I173" s="10" t="s">
        <v>240</v>
      </c>
      <c r="J173" s="10" t="s">
        <v>317</v>
      </c>
      <c r="K173" s="10" t="s">
        <v>342</v>
      </c>
      <c r="L173" s="10" t="s">
        <v>381</v>
      </c>
      <c r="M173" s="10" t="s">
        <v>22</v>
      </c>
      <c r="N173" s="3"/>
      <c r="O173" s="3"/>
      <c r="P173" s="3"/>
      <c r="Q173" s="3"/>
      <c r="R173" s="3"/>
      <c r="S173" s="3"/>
      <c r="T173" s="3"/>
    </row>
    <row r="174" ht="19.5" customHeight="1">
      <c r="A174" s="3"/>
      <c r="B174" s="163" t="str">
        <f>IFERROR(RANK('Categories ID'!$C174,'Categories ID'!$C$20:$C$1937,1),"")</f>
        <v/>
      </c>
      <c r="C174" s="164" t="str">
        <f>IF(MIN('Categories ID'!$D174:$F174)&lt;&gt;0,MIN('Categories ID'!$D174:$F174),"")</f>
        <v/>
      </c>
      <c r="D174" s="164" t="str">
        <f>IFERROR(SEARCH($G$3,'Categories ID'!$J174)+ROW()/100000,"")</f>
        <v/>
      </c>
      <c r="E174" s="164" t="str">
        <f>IFERROR(SEARCH($G$3,'Categories ID'!$K174)+ROW()/100000,"")</f>
        <v/>
      </c>
      <c r="F174" s="164" t="str">
        <f>IFERROR(SEARCH($G$3,'Categories ID'!$L174)+ROW()/100000,"")</f>
        <v/>
      </c>
      <c r="G174" s="73">
        <v>3419.0</v>
      </c>
      <c r="H174" s="10" t="s">
        <v>239</v>
      </c>
      <c r="I174" s="10" t="s">
        <v>240</v>
      </c>
      <c r="J174" s="10" t="s">
        <v>317</v>
      </c>
      <c r="K174" s="10" t="s">
        <v>367</v>
      </c>
      <c r="L174" s="10" t="s">
        <v>393</v>
      </c>
      <c r="M174" s="10" t="s">
        <v>22</v>
      </c>
      <c r="N174" s="3"/>
      <c r="O174" s="3"/>
      <c r="P174" s="3"/>
      <c r="Q174" s="3"/>
      <c r="R174" s="3"/>
      <c r="S174" s="3"/>
      <c r="T174" s="3"/>
    </row>
    <row r="175" ht="19.5" customHeight="1">
      <c r="A175" s="3"/>
      <c r="B175" s="165" t="str">
        <f>IFERROR(RANK('Categories ID'!$C175,'Categories ID'!$C$20:$C$1937,1),"")</f>
        <v/>
      </c>
      <c r="C175" s="166" t="str">
        <f>IF(MIN('Categories ID'!$D175:$F175)&lt;&gt;0,MIN('Categories ID'!$D175:$F175),"")</f>
        <v/>
      </c>
      <c r="D175" s="166" t="str">
        <f>IFERROR(SEARCH($G$3,'Categories ID'!$J175)+ROW()/100000,"")</f>
        <v/>
      </c>
      <c r="E175" s="166" t="str">
        <f>IFERROR(SEARCH($G$3,'Categories ID'!$K175)+ROW()/100000,"")</f>
        <v/>
      </c>
      <c r="F175" s="166" t="str">
        <f>IFERROR(SEARCH($G$3,'Categories ID'!$L175)+ROW()/100000,"")</f>
        <v/>
      </c>
      <c r="G175" s="73">
        <v>808.0</v>
      </c>
      <c r="H175" s="10" t="s">
        <v>239</v>
      </c>
      <c r="I175" s="10" t="s">
        <v>240</v>
      </c>
      <c r="J175" s="10" t="s">
        <v>317</v>
      </c>
      <c r="K175" s="10" t="s">
        <v>367</v>
      </c>
      <c r="L175" s="10" t="s">
        <v>921</v>
      </c>
      <c r="M175" s="10" t="s">
        <v>22</v>
      </c>
      <c r="N175" s="3"/>
      <c r="O175" s="3"/>
      <c r="P175" s="3"/>
      <c r="Q175" s="3"/>
      <c r="R175" s="3"/>
      <c r="S175" s="3"/>
      <c r="T175" s="3"/>
    </row>
    <row r="176" ht="19.5" customHeight="1">
      <c r="A176" s="3"/>
      <c r="B176" s="163" t="str">
        <f>IFERROR(RANK('Categories ID'!$C176,'Categories ID'!$C$20:$C$1937,1),"")</f>
        <v/>
      </c>
      <c r="C176" s="164" t="str">
        <f>IF(MIN('Categories ID'!$D176:$F176)&lt;&gt;0,MIN('Categories ID'!$D176:$F176),"")</f>
        <v/>
      </c>
      <c r="D176" s="164" t="str">
        <f>IFERROR(SEARCH($G$3,'Categories ID'!$J176)+ROW()/100000,"")</f>
        <v/>
      </c>
      <c r="E176" s="164" t="str">
        <f>IFERROR(SEARCH($G$3,'Categories ID'!$K176)+ROW()/100000,"")</f>
        <v/>
      </c>
      <c r="F176" s="164" t="str">
        <f>IFERROR(SEARCH($G$3,'Categories ID'!$L176)+ROW()/100000,"")</f>
        <v/>
      </c>
      <c r="G176" s="73">
        <v>1374.0</v>
      </c>
      <c r="H176" s="10" t="s">
        <v>239</v>
      </c>
      <c r="I176" s="10" t="s">
        <v>240</v>
      </c>
      <c r="J176" s="10" t="s">
        <v>317</v>
      </c>
      <c r="K176" s="10" t="s">
        <v>367</v>
      </c>
      <c r="L176" s="10" t="s">
        <v>368</v>
      </c>
      <c r="M176" s="10" t="s">
        <v>22</v>
      </c>
      <c r="N176" s="3"/>
      <c r="O176" s="3"/>
      <c r="P176" s="3"/>
      <c r="Q176" s="3"/>
      <c r="R176" s="3"/>
      <c r="S176" s="3"/>
      <c r="T176" s="3"/>
    </row>
    <row r="177" ht="19.5" customHeight="1">
      <c r="A177" s="3"/>
      <c r="B177" s="165" t="str">
        <f>IFERROR(RANK('Categories ID'!$C177,'Categories ID'!$C$20:$C$1937,1),"")</f>
        <v/>
      </c>
      <c r="C177" s="166" t="str">
        <f>IF(MIN('Categories ID'!$D177:$F177)&lt;&gt;0,MIN('Categories ID'!$D177:$F177),"")</f>
        <v/>
      </c>
      <c r="D177" s="166" t="str">
        <f>IFERROR(SEARCH($G$3,'Categories ID'!$J177)+ROW()/100000,"")</f>
        <v/>
      </c>
      <c r="E177" s="166" t="str">
        <f>IFERROR(SEARCH($G$3,'Categories ID'!$K177)+ROW()/100000,"")</f>
        <v/>
      </c>
      <c r="F177" s="166" t="str">
        <f>IFERROR(SEARCH($G$3,'Categories ID'!$L177)+ROW()/100000,"")</f>
        <v/>
      </c>
      <c r="G177" s="73">
        <v>1375.0</v>
      </c>
      <c r="H177" s="10" t="s">
        <v>239</v>
      </c>
      <c r="I177" s="10" t="s">
        <v>240</v>
      </c>
      <c r="J177" s="10" t="s">
        <v>317</v>
      </c>
      <c r="K177" s="10" t="s">
        <v>367</v>
      </c>
      <c r="L177" s="10" t="s">
        <v>371</v>
      </c>
      <c r="M177" s="10" t="s">
        <v>22</v>
      </c>
      <c r="N177" s="3"/>
      <c r="O177" s="3"/>
      <c r="P177" s="3"/>
      <c r="Q177" s="3"/>
      <c r="R177" s="3"/>
      <c r="S177" s="3"/>
      <c r="T177" s="3"/>
    </row>
    <row r="178" ht="19.5" customHeight="1">
      <c r="A178" s="3"/>
      <c r="B178" s="163" t="str">
        <f>IFERROR(RANK('Categories ID'!$C178,'Categories ID'!$C$20:$C$1937,1),"")</f>
        <v/>
      </c>
      <c r="C178" s="164" t="str">
        <f>IF(MIN('Categories ID'!$D178:$F178)&lt;&gt;0,MIN('Categories ID'!$D178:$F178),"")</f>
        <v/>
      </c>
      <c r="D178" s="164" t="str">
        <f>IFERROR(SEARCH($G$3,'Categories ID'!$J178)+ROW()/100000,"")</f>
        <v/>
      </c>
      <c r="E178" s="164" t="str">
        <f>IFERROR(SEARCH($G$3,'Categories ID'!$K178)+ROW()/100000,"")</f>
        <v/>
      </c>
      <c r="F178" s="164" t="str">
        <f>IFERROR(SEARCH($G$3,'Categories ID'!$L178)+ROW()/100000,"")</f>
        <v/>
      </c>
      <c r="G178" s="73">
        <v>2443.0</v>
      </c>
      <c r="H178" s="10" t="s">
        <v>239</v>
      </c>
      <c r="I178" s="10" t="s">
        <v>240</v>
      </c>
      <c r="J178" s="10" t="s">
        <v>317</v>
      </c>
      <c r="K178" s="10" t="s">
        <v>367</v>
      </c>
      <c r="L178" s="10" t="s">
        <v>385</v>
      </c>
      <c r="M178" s="10" t="s">
        <v>22</v>
      </c>
      <c r="N178" s="3"/>
      <c r="O178" s="3"/>
      <c r="P178" s="3"/>
      <c r="Q178" s="3"/>
      <c r="R178" s="3"/>
      <c r="S178" s="3"/>
      <c r="T178" s="3"/>
    </row>
    <row r="179" ht="19.5" customHeight="1">
      <c r="A179" s="3"/>
      <c r="B179" s="165" t="str">
        <f>IFERROR(RANK('Categories ID'!$C179,'Categories ID'!$C$20:$C$1937,1),"")</f>
        <v/>
      </c>
      <c r="C179" s="166" t="str">
        <f>IF(MIN('Categories ID'!$D179:$F179)&lt;&gt;0,MIN('Categories ID'!$D179:$F179),"")</f>
        <v/>
      </c>
      <c r="D179" s="166" t="str">
        <f>IFERROR(SEARCH($G$3,'Categories ID'!$J179)+ROW()/100000,"")</f>
        <v/>
      </c>
      <c r="E179" s="166" t="str">
        <f>IFERROR(SEARCH($G$3,'Categories ID'!$K179)+ROW()/100000,"")</f>
        <v/>
      </c>
      <c r="F179" s="166" t="str">
        <f>IFERROR(SEARCH($G$3,'Categories ID'!$L179)+ROW()/100000,"")</f>
        <v/>
      </c>
      <c r="G179" s="73">
        <v>609.0</v>
      </c>
      <c r="H179" s="10" t="s">
        <v>239</v>
      </c>
      <c r="I179" s="10" t="s">
        <v>240</v>
      </c>
      <c r="J179" s="10" t="s">
        <v>317</v>
      </c>
      <c r="K179" s="10" t="s">
        <v>322</v>
      </c>
      <c r="L179" s="10" t="s">
        <v>918</v>
      </c>
      <c r="M179" s="10" t="s">
        <v>22</v>
      </c>
      <c r="N179" s="3"/>
      <c r="O179" s="3"/>
      <c r="P179" s="3"/>
      <c r="Q179" s="3"/>
      <c r="R179" s="3"/>
      <c r="S179" s="3"/>
      <c r="T179" s="3"/>
    </row>
    <row r="180" ht="19.5" customHeight="1">
      <c r="A180" s="3"/>
      <c r="B180" s="163" t="str">
        <f>IFERROR(RANK('Categories ID'!$C180,'Categories ID'!$C$20:$C$1937,1),"")</f>
        <v/>
      </c>
      <c r="C180" s="164" t="str">
        <f>IF(MIN('Categories ID'!$D180:$F180)&lt;&gt;0,MIN('Categories ID'!$D180:$F180),"")</f>
        <v/>
      </c>
      <c r="D180" s="164" t="str">
        <f>IFERROR(SEARCH($G$3,'Categories ID'!$J180)+ROW()/100000,"")</f>
        <v/>
      </c>
      <c r="E180" s="164" t="str">
        <f>IFERROR(SEARCH($G$3,'Categories ID'!$K180)+ROW()/100000,"")</f>
        <v/>
      </c>
      <c r="F180" s="164" t="str">
        <f>IFERROR(SEARCH($G$3,'Categories ID'!$L180)+ROW()/100000,"")</f>
        <v/>
      </c>
      <c r="G180" s="73">
        <v>218.0</v>
      </c>
      <c r="H180" s="10" t="s">
        <v>239</v>
      </c>
      <c r="I180" s="10" t="s">
        <v>240</v>
      </c>
      <c r="J180" s="10" t="s">
        <v>317</v>
      </c>
      <c r="K180" s="10" t="s">
        <v>322</v>
      </c>
      <c r="L180" s="10" t="s">
        <v>323</v>
      </c>
      <c r="M180" s="10" t="s">
        <v>22</v>
      </c>
      <c r="N180" s="3"/>
      <c r="O180" s="3"/>
      <c r="P180" s="3"/>
      <c r="Q180" s="3"/>
      <c r="R180" s="3"/>
      <c r="S180" s="3"/>
      <c r="T180" s="3"/>
    </row>
    <row r="181" ht="19.5" customHeight="1">
      <c r="A181" s="3"/>
      <c r="B181" s="165" t="str">
        <f>IFERROR(RANK('Categories ID'!$C181,'Categories ID'!$C$20:$C$1937,1),"")</f>
        <v/>
      </c>
      <c r="C181" s="166" t="str">
        <f>IF(MIN('Categories ID'!$D181:$F181)&lt;&gt;0,MIN('Categories ID'!$D181:$F181),"")</f>
        <v/>
      </c>
      <c r="D181" s="166" t="str">
        <f>IFERROR(SEARCH($G$3,'Categories ID'!$J181)+ROW()/100000,"")</f>
        <v/>
      </c>
      <c r="E181" s="166" t="str">
        <f>IFERROR(SEARCH($G$3,'Categories ID'!$K181)+ROW()/100000,"")</f>
        <v/>
      </c>
      <c r="F181" s="166" t="str">
        <f>IFERROR(SEARCH($G$3,'Categories ID'!$L181)+ROW()/100000,"")</f>
        <v/>
      </c>
      <c r="G181" s="73">
        <v>2286.0</v>
      </c>
      <c r="H181" s="10" t="s">
        <v>239</v>
      </c>
      <c r="I181" s="10" t="s">
        <v>240</v>
      </c>
      <c r="J181" s="10" t="s">
        <v>317</v>
      </c>
      <c r="K181" s="10" t="s">
        <v>322</v>
      </c>
      <c r="L181" s="10" t="s">
        <v>379</v>
      </c>
      <c r="M181" s="10" t="s">
        <v>22</v>
      </c>
      <c r="N181" s="3"/>
      <c r="O181" s="3"/>
      <c r="P181" s="3"/>
      <c r="Q181" s="3"/>
      <c r="R181" s="3"/>
      <c r="S181" s="3"/>
      <c r="T181" s="3"/>
    </row>
    <row r="182" ht="19.5" customHeight="1">
      <c r="A182" s="3"/>
      <c r="B182" s="163" t="str">
        <f>IFERROR(RANK('Categories ID'!$C182,'Categories ID'!$C$20:$C$1937,1),"")</f>
        <v/>
      </c>
      <c r="C182" s="164" t="str">
        <f>IF(MIN('Categories ID'!$D182:$F182)&lt;&gt;0,MIN('Categories ID'!$D182:$F182),"")</f>
        <v/>
      </c>
      <c r="D182" s="164" t="str">
        <f>IFERROR(SEARCH($G$3,'Categories ID'!$J182)+ROW()/100000,"")</f>
        <v/>
      </c>
      <c r="E182" s="164" t="str">
        <f>IFERROR(SEARCH($G$3,'Categories ID'!$K182)+ROW()/100000,"")</f>
        <v/>
      </c>
      <c r="F182" s="164" t="str">
        <f>IFERROR(SEARCH($G$3,'Categories ID'!$L182)+ROW()/100000,"")</f>
        <v/>
      </c>
      <c r="G182" s="73">
        <v>1312.0</v>
      </c>
      <c r="H182" s="10" t="s">
        <v>239</v>
      </c>
      <c r="I182" s="10" t="s">
        <v>240</v>
      </c>
      <c r="J182" s="10" t="s">
        <v>317</v>
      </c>
      <c r="K182" s="10" t="s">
        <v>332</v>
      </c>
      <c r="L182" s="10" t="s">
        <v>333</v>
      </c>
      <c r="M182" s="10" t="s">
        <v>22</v>
      </c>
      <c r="N182" s="3"/>
      <c r="O182" s="3"/>
      <c r="P182" s="3"/>
      <c r="Q182" s="3"/>
      <c r="R182" s="3"/>
      <c r="S182" s="3"/>
      <c r="T182" s="3"/>
    </row>
    <row r="183" ht="19.5" customHeight="1">
      <c r="A183" s="3"/>
      <c r="B183" s="165" t="str">
        <f>IFERROR(RANK('Categories ID'!$C183,'Categories ID'!$C$20:$C$1937,1),"")</f>
        <v/>
      </c>
      <c r="C183" s="166" t="str">
        <f>IF(MIN('Categories ID'!$D183:$F183)&lt;&gt;0,MIN('Categories ID'!$D183:$F183),"")</f>
        <v/>
      </c>
      <c r="D183" s="166" t="str">
        <f>IFERROR(SEARCH($G$3,'Categories ID'!$J183)+ROW()/100000,"")</f>
        <v/>
      </c>
      <c r="E183" s="166" t="str">
        <f>IFERROR(SEARCH($G$3,'Categories ID'!$K183)+ROW()/100000,"")</f>
        <v/>
      </c>
      <c r="F183" s="166" t="str">
        <f>IFERROR(SEARCH($G$3,'Categories ID'!$L183)+ROW()/100000,"")</f>
        <v/>
      </c>
      <c r="G183" s="73">
        <v>1320.0</v>
      </c>
      <c r="H183" s="10" t="s">
        <v>239</v>
      </c>
      <c r="I183" s="10" t="s">
        <v>240</v>
      </c>
      <c r="J183" s="10" t="s">
        <v>317</v>
      </c>
      <c r="K183" s="10" t="s">
        <v>332</v>
      </c>
      <c r="L183" s="10" t="s">
        <v>338</v>
      </c>
      <c r="M183" s="10" t="s">
        <v>22</v>
      </c>
      <c r="N183" s="3"/>
      <c r="O183" s="3"/>
      <c r="P183" s="3"/>
      <c r="Q183" s="3"/>
      <c r="R183" s="3"/>
      <c r="S183" s="3"/>
      <c r="T183" s="3"/>
    </row>
    <row r="184" ht="19.5" customHeight="1">
      <c r="A184" s="3"/>
      <c r="B184" s="163" t="str">
        <f>IFERROR(RANK('Categories ID'!$C184,'Categories ID'!$C$20:$C$1937,1),"")</f>
        <v/>
      </c>
      <c r="C184" s="164" t="str">
        <f>IF(MIN('Categories ID'!$D184:$F184)&lt;&gt;0,MIN('Categories ID'!$D184:$F184),"")</f>
        <v/>
      </c>
      <c r="D184" s="164" t="str">
        <f>IFERROR(SEARCH($G$3,'Categories ID'!$J184)+ROW()/100000,"")</f>
        <v/>
      </c>
      <c r="E184" s="164" t="str">
        <f>IFERROR(SEARCH($G$3,'Categories ID'!$K184)+ROW()/100000,"")</f>
        <v/>
      </c>
      <c r="F184" s="164" t="str">
        <f>IFERROR(SEARCH($G$3,'Categories ID'!$L184)+ROW()/100000,"")</f>
        <v/>
      </c>
      <c r="G184" s="73">
        <v>2441.0</v>
      </c>
      <c r="H184" s="10" t="s">
        <v>239</v>
      </c>
      <c r="I184" s="10" t="s">
        <v>240</v>
      </c>
      <c r="J184" s="10" t="s">
        <v>317</v>
      </c>
      <c r="K184" s="10" t="s">
        <v>332</v>
      </c>
      <c r="L184" s="10" t="s">
        <v>383</v>
      </c>
      <c r="M184" s="10" t="s">
        <v>22</v>
      </c>
      <c r="N184" s="3"/>
      <c r="O184" s="3"/>
      <c r="P184" s="3"/>
      <c r="Q184" s="3"/>
      <c r="R184" s="3"/>
      <c r="S184" s="3"/>
      <c r="T184" s="3"/>
    </row>
    <row r="185" ht="19.5" customHeight="1">
      <c r="A185" s="3"/>
      <c r="B185" s="165" t="str">
        <f>IFERROR(RANK('Categories ID'!$C185,'Categories ID'!$C$20:$C$1937,1),"")</f>
        <v/>
      </c>
      <c r="C185" s="166" t="str">
        <f>IF(MIN('Categories ID'!$D185:$F185)&lt;&gt;0,MIN('Categories ID'!$D185:$F185),"")</f>
        <v/>
      </c>
      <c r="D185" s="166" t="str">
        <f>IFERROR(SEARCH($G$3,'Categories ID'!$J185)+ROW()/100000,"")</f>
        <v/>
      </c>
      <c r="E185" s="166" t="str">
        <f>IFERROR(SEARCH($G$3,'Categories ID'!$K185)+ROW()/100000,"")</f>
        <v/>
      </c>
      <c r="F185" s="166" t="str">
        <f>IFERROR(SEARCH($G$3,'Categories ID'!$L185)+ROW()/100000,"")</f>
        <v/>
      </c>
      <c r="G185" s="73">
        <v>1333.0</v>
      </c>
      <c r="H185" s="10" t="s">
        <v>239</v>
      </c>
      <c r="I185" s="10" t="s">
        <v>240</v>
      </c>
      <c r="J185" s="10" t="s">
        <v>317</v>
      </c>
      <c r="K185" s="10" t="s">
        <v>332</v>
      </c>
      <c r="L185" s="10" t="s">
        <v>340</v>
      </c>
      <c r="M185" s="10" t="s">
        <v>22</v>
      </c>
      <c r="N185" s="3"/>
      <c r="O185" s="3"/>
      <c r="P185" s="3"/>
      <c r="Q185" s="3"/>
      <c r="R185" s="3"/>
      <c r="S185" s="3"/>
      <c r="T185" s="3"/>
    </row>
    <row r="186" ht="19.5" customHeight="1">
      <c r="A186" s="3"/>
      <c r="B186" s="163" t="str">
        <f>IFERROR(RANK('Categories ID'!$C186,'Categories ID'!$C$20:$C$1937,1),"")</f>
        <v/>
      </c>
      <c r="C186" s="164" t="str">
        <f>IF(MIN('Categories ID'!$D186:$F186)&lt;&gt;0,MIN('Categories ID'!$D186:$F186),"")</f>
        <v/>
      </c>
      <c r="D186" s="164" t="str">
        <f>IFERROR(SEARCH($G$3,'Categories ID'!$J186)+ROW()/100000,"")</f>
        <v/>
      </c>
      <c r="E186" s="164" t="str">
        <f>IFERROR(SEARCH($G$3,'Categories ID'!$K186)+ROW()/100000,"")</f>
        <v/>
      </c>
      <c r="F186" s="164" t="str">
        <f>IFERROR(SEARCH($G$3,'Categories ID'!$L186)+ROW()/100000,"")</f>
        <v/>
      </c>
      <c r="G186" s="73">
        <v>1371.0</v>
      </c>
      <c r="H186" s="10" t="s">
        <v>239</v>
      </c>
      <c r="I186" s="10" t="s">
        <v>240</v>
      </c>
      <c r="J186" s="10" t="s">
        <v>317</v>
      </c>
      <c r="K186" s="10" t="s">
        <v>332</v>
      </c>
      <c r="L186" s="10" t="s">
        <v>361</v>
      </c>
      <c r="M186" s="10" t="s">
        <v>22</v>
      </c>
      <c r="N186" s="3"/>
      <c r="O186" s="3"/>
      <c r="P186" s="3"/>
      <c r="Q186" s="3"/>
      <c r="R186" s="3"/>
      <c r="S186" s="3"/>
      <c r="T186" s="3"/>
    </row>
    <row r="187" ht="19.5" customHeight="1">
      <c r="A187" s="3"/>
      <c r="B187" s="165" t="str">
        <f>IFERROR(RANK('Categories ID'!$C187,'Categories ID'!$C$20:$C$1937,1),"")</f>
        <v/>
      </c>
      <c r="C187" s="166" t="str">
        <f>IF(MIN('Categories ID'!$D187:$F187)&lt;&gt;0,MIN('Categories ID'!$D187:$F187),"")</f>
        <v/>
      </c>
      <c r="D187" s="166" t="str">
        <f>IFERROR(SEARCH($G$3,'Categories ID'!$J187)+ROW()/100000,"")</f>
        <v/>
      </c>
      <c r="E187" s="166" t="str">
        <f>IFERROR(SEARCH($G$3,'Categories ID'!$K187)+ROW()/100000,"")</f>
        <v/>
      </c>
      <c r="F187" s="166" t="str">
        <f>IFERROR(SEARCH($G$3,'Categories ID'!$L187)+ROW()/100000,"")</f>
        <v/>
      </c>
      <c r="G187" s="73">
        <v>1367.0</v>
      </c>
      <c r="H187" s="10" t="s">
        <v>239</v>
      </c>
      <c r="I187" s="10" t="s">
        <v>240</v>
      </c>
      <c r="J187" s="10" t="s">
        <v>317</v>
      </c>
      <c r="K187" s="10" t="s">
        <v>332</v>
      </c>
      <c r="L187" s="10" t="s">
        <v>355</v>
      </c>
      <c r="M187" s="10" t="s">
        <v>22</v>
      </c>
      <c r="N187" s="3"/>
      <c r="O187" s="3"/>
      <c r="P187" s="3"/>
      <c r="Q187" s="3"/>
      <c r="R187" s="3"/>
      <c r="S187" s="3"/>
      <c r="T187" s="3"/>
    </row>
    <row r="188" ht="19.5" customHeight="1">
      <c r="A188" s="3"/>
      <c r="B188" s="163" t="str">
        <f>IFERROR(RANK('Categories ID'!$C188,'Categories ID'!$C$20:$C$1937,1),"")</f>
        <v/>
      </c>
      <c r="C188" s="164" t="str">
        <f>IF(MIN('Categories ID'!$D188:$F188)&lt;&gt;0,MIN('Categories ID'!$D188:$F188),"")</f>
        <v/>
      </c>
      <c r="D188" s="164" t="str">
        <f>IFERROR(SEARCH($G$3,'Categories ID'!$J188)+ROW()/100000,"")</f>
        <v/>
      </c>
      <c r="E188" s="164" t="str">
        <f>IFERROR(SEARCH($G$3,'Categories ID'!$K188)+ROW()/100000,"")</f>
        <v/>
      </c>
      <c r="F188" s="164" t="str">
        <f>IFERROR(SEARCH($G$3,'Categories ID'!$L188)+ROW()/100000,"")</f>
        <v/>
      </c>
      <c r="G188" s="73">
        <v>1362.0</v>
      </c>
      <c r="H188" s="10" t="s">
        <v>239</v>
      </c>
      <c r="I188" s="10" t="s">
        <v>240</v>
      </c>
      <c r="J188" s="10" t="s">
        <v>317</v>
      </c>
      <c r="K188" s="10" t="s">
        <v>332</v>
      </c>
      <c r="L188" s="10" t="s">
        <v>348</v>
      </c>
      <c r="M188" s="10" t="s">
        <v>22</v>
      </c>
      <c r="N188" s="3"/>
      <c r="O188" s="3"/>
      <c r="P188" s="3"/>
      <c r="Q188" s="3"/>
      <c r="R188" s="3"/>
      <c r="S188" s="3"/>
      <c r="T188" s="3"/>
    </row>
    <row r="189" ht="19.5" customHeight="1">
      <c r="A189" s="3"/>
      <c r="B189" s="165" t="str">
        <f>IFERROR(RANK('Categories ID'!$C189,'Categories ID'!$C$20:$C$1937,1),"")</f>
        <v/>
      </c>
      <c r="C189" s="166" t="str">
        <f>IF(MIN('Categories ID'!$D189:$F189)&lt;&gt;0,MIN('Categories ID'!$D189:$F189),"")</f>
        <v/>
      </c>
      <c r="D189" s="166" t="str">
        <f>IFERROR(SEARCH($G$3,'Categories ID'!$J189)+ROW()/100000,"")</f>
        <v/>
      </c>
      <c r="E189" s="166" t="str">
        <f>IFERROR(SEARCH($G$3,'Categories ID'!$K189)+ROW()/100000,"")</f>
        <v/>
      </c>
      <c r="F189" s="166" t="str">
        <f>IFERROR(SEARCH($G$3,'Categories ID'!$L189)+ROW()/100000,"")</f>
        <v/>
      </c>
      <c r="G189" s="73">
        <v>1363.0</v>
      </c>
      <c r="H189" s="10" t="s">
        <v>239</v>
      </c>
      <c r="I189" s="10" t="s">
        <v>240</v>
      </c>
      <c r="J189" s="10" t="s">
        <v>317</v>
      </c>
      <c r="K189" s="10" t="s">
        <v>332</v>
      </c>
      <c r="L189" s="10" t="s">
        <v>350</v>
      </c>
      <c r="M189" s="10" t="s">
        <v>22</v>
      </c>
      <c r="N189" s="3"/>
      <c r="O189" s="3"/>
      <c r="P189" s="3"/>
      <c r="Q189" s="3"/>
      <c r="R189" s="3"/>
      <c r="S189" s="3"/>
      <c r="T189" s="3"/>
    </row>
    <row r="190" ht="19.5" customHeight="1">
      <c r="A190" s="3"/>
      <c r="B190" s="163" t="str">
        <f>IFERROR(RANK('Categories ID'!$C190,'Categories ID'!$C$20:$C$1937,1),"")</f>
        <v/>
      </c>
      <c r="C190" s="164" t="str">
        <f>IF(MIN('Categories ID'!$D190:$F190)&lt;&gt;0,MIN('Categories ID'!$D190:$F190),"")</f>
        <v/>
      </c>
      <c r="D190" s="164" t="str">
        <f>IFERROR(SEARCH($G$3,'Categories ID'!$J190)+ROW()/100000,"")</f>
        <v/>
      </c>
      <c r="E190" s="164" t="str">
        <f>IFERROR(SEARCH($G$3,'Categories ID'!$K190)+ROW()/100000,"")</f>
        <v/>
      </c>
      <c r="F190" s="164" t="str">
        <f>IFERROR(SEARCH($G$3,'Categories ID'!$L190)+ROW()/100000,"")</f>
        <v/>
      </c>
      <c r="G190" s="73">
        <v>1364.0</v>
      </c>
      <c r="H190" s="10" t="s">
        <v>239</v>
      </c>
      <c r="I190" s="10" t="s">
        <v>240</v>
      </c>
      <c r="J190" s="10" t="s">
        <v>317</v>
      </c>
      <c r="K190" s="10" t="s">
        <v>332</v>
      </c>
      <c r="L190" s="10" t="s">
        <v>352</v>
      </c>
      <c r="M190" s="10" t="s">
        <v>22</v>
      </c>
      <c r="N190" s="3"/>
      <c r="O190" s="3"/>
      <c r="P190" s="3"/>
      <c r="Q190" s="3"/>
      <c r="R190" s="3"/>
      <c r="S190" s="3"/>
      <c r="T190" s="3"/>
    </row>
    <row r="191" ht="19.5" customHeight="1">
      <c r="A191" s="3"/>
      <c r="B191" s="165" t="str">
        <f>IFERROR(RANK('Categories ID'!$C191,'Categories ID'!$C$20:$C$1937,1),"")</f>
        <v/>
      </c>
      <c r="C191" s="166" t="str">
        <f>IF(MIN('Categories ID'!$D191:$F191)&lt;&gt;0,MIN('Categories ID'!$D191:$F191),"")</f>
        <v/>
      </c>
      <c r="D191" s="166" t="str">
        <f>IFERROR(SEARCH($G$3,'Categories ID'!$J191)+ROW()/100000,"")</f>
        <v/>
      </c>
      <c r="E191" s="166" t="str">
        <f>IFERROR(SEARCH($G$3,'Categories ID'!$K191)+ROW()/100000,"")</f>
        <v/>
      </c>
      <c r="F191" s="166" t="str">
        <f>IFERROR(SEARCH($G$3,'Categories ID'!$L191)+ROW()/100000,"")</f>
        <v/>
      </c>
      <c r="G191" s="73">
        <v>1365.0</v>
      </c>
      <c r="H191" s="10" t="s">
        <v>239</v>
      </c>
      <c r="I191" s="10" t="s">
        <v>240</v>
      </c>
      <c r="J191" s="10" t="s">
        <v>317</v>
      </c>
      <c r="K191" s="10" t="s">
        <v>332</v>
      </c>
      <c r="L191" s="10" t="s">
        <v>354</v>
      </c>
      <c r="M191" s="10" t="s">
        <v>22</v>
      </c>
      <c r="N191" s="3"/>
      <c r="O191" s="3"/>
      <c r="P191" s="3"/>
      <c r="Q191" s="3"/>
      <c r="R191" s="3"/>
      <c r="S191" s="3"/>
      <c r="T191" s="3"/>
    </row>
    <row r="192" ht="19.5" customHeight="1">
      <c r="A192" s="3"/>
      <c r="B192" s="163" t="str">
        <f>IFERROR(RANK('Categories ID'!$C192,'Categories ID'!$C$20:$C$1937,1),"")</f>
        <v/>
      </c>
      <c r="C192" s="164" t="str">
        <f>IF(MIN('Categories ID'!$D192:$F192)&lt;&gt;0,MIN('Categories ID'!$D192:$F192),"")</f>
        <v/>
      </c>
      <c r="D192" s="164" t="str">
        <f>IFERROR(SEARCH($G$3,'Categories ID'!$J192)+ROW()/100000,"")</f>
        <v/>
      </c>
      <c r="E192" s="164" t="str">
        <f>IFERROR(SEARCH($G$3,'Categories ID'!$K192)+ROW()/100000,"")</f>
        <v/>
      </c>
      <c r="F192" s="164" t="str">
        <f>IFERROR(SEARCH($G$3,'Categories ID'!$L192)+ROW()/100000,"")</f>
        <v/>
      </c>
      <c r="G192" s="73">
        <v>321.0</v>
      </c>
      <c r="H192" s="10" t="s">
        <v>239</v>
      </c>
      <c r="I192" s="10" t="s">
        <v>240</v>
      </c>
      <c r="J192" s="10" t="s">
        <v>317</v>
      </c>
      <c r="K192" s="10" t="s">
        <v>326</v>
      </c>
      <c r="L192" s="10" t="s">
        <v>327</v>
      </c>
      <c r="M192" s="10" t="s">
        <v>22</v>
      </c>
      <c r="N192" s="3"/>
      <c r="O192" s="3"/>
      <c r="P192" s="3"/>
      <c r="Q192" s="3"/>
      <c r="R192" s="3"/>
      <c r="S192" s="3"/>
      <c r="T192" s="3"/>
    </row>
    <row r="193" ht="19.5" customHeight="1">
      <c r="A193" s="3"/>
      <c r="B193" s="165" t="str">
        <f>IFERROR(RANK('Categories ID'!$C193,'Categories ID'!$C$20:$C$1937,1),"")</f>
        <v/>
      </c>
      <c r="C193" s="166" t="str">
        <f>IF(MIN('Categories ID'!$D193:$F193)&lt;&gt;0,MIN('Categories ID'!$D193:$F193),"")</f>
        <v/>
      </c>
      <c r="D193" s="166" t="str">
        <f>IFERROR(SEARCH($G$3,'Categories ID'!$J193)+ROW()/100000,"")</f>
        <v/>
      </c>
      <c r="E193" s="166" t="str">
        <f>IFERROR(SEARCH($G$3,'Categories ID'!$K193)+ROW()/100000,"")</f>
        <v/>
      </c>
      <c r="F193" s="166" t="str">
        <f>IFERROR(SEARCH($G$3,'Categories ID'!$L193)+ROW()/100000,"")</f>
        <v/>
      </c>
      <c r="G193" s="73">
        <v>2555.0</v>
      </c>
      <c r="H193" s="10" t="s">
        <v>239</v>
      </c>
      <c r="I193" s="10" t="s">
        <v>240</v>
      </c>
      <c r="J193" s="10" t="s">
        <v>317</v>
      </c>
      <c r="K193" s="10" t="s">
        <v>326</v>
      </c>
      <c r="L193" s="10" t="s">
        <v>389</v>
      </c>
      <c r="M193" s="10" t="s">
        <v>22</v>
      </c>
      <c r="N193" s="3"/>
      <c r="O193" s="3"/>
      <c r="P193" s="3"/>
      <c r="Q193" s="3"/>
      <c r="R193" s="3"/>
      <c r="S193" s="3"/>
      <c r="T193" s="3"/>
    </row>
    <row r="194" ht="19.5" customHeight="1">
      <c r="A194" s="3"/>
      <c r="B194" s="163" t="str">
        <f>IFERROR(RANK('Categories ID'!$C194,'Categories ID'!$C$20:$C$1937,1),"")</f>
        <v/>
      </c>
      <c r="C194" s="164" t="str">
        <f>IF(MIN('Categories ID'!$D194:$F194)&lt;&gt;0,MIN('Categories ID'!$D194:$F194),"")</f>
        <v/>
      </c>
      <c r="D194" s="164" t="str">
        <f>IFERROR(SEARCH($G$3,'Categories ID'!$J194)+ROW()/100000,"")</f>
        <v/>
      </c>
      <c r="E194" s="164" t="str">
        <f>IFERROR(SEARCH($G$3,'Categories ID'!$K194)+ROW()/100000,"")</f>
        <v/>
      </c>
      <c r="F194" s="164" t="str">
        <f>IFERROR(SEARCH($G$3,'Categories ID'!$L194)+ROW()/100000,"")</f>
        <v/>
      </c>
      <c r="G194" s="73">
        <v>1062.0</v>
      </c>
      <c r="H194" s="10" t="s">
        <v>239</v>
      </c>
      <c r="I194" s="10" t="s">
        <v>240</v>
      </c>
      <c r="J194" s="10" t="s">
        <v>317</v>
      </c>
      <c r="K194" s="10" t="s">
        <v>326</v>
      </c>
      <c r="L194" s="10" t="s">
        <v>330</v>
      </c>
      <c r="M194" s="10" t="s">
        <v>22</v>
      </c>
      <c r="N194" s="3"/>
      <c r="O194" s="3"/>
      <c r="P194" s="3"/>
      <c r="Q194" s="3"/>
      <c r="R194" s="3"/>
      <c r="S194" s="3"/>
      <c r="T194" s="3"/>
    </row>
    <row r="195" ht="19.5" customHeight="1">
      <c r="A195" s="3"/>
      <c r="B195" s="165" t="str">
        <f>IFERROR(RANK('Categories ID'!$C195,'Categories ID'!$C$20:$C$1937,1),"")</f>
        <v/>
      </c>
      <c r="C195" s="166" t="str">
        <f>IF(MIN('Categories ID'!$D195:$F195)&lt;&gt;0,MIN('Categories ID'!$D195:$F195),"")</f>
        <v/>
      </c>
      <c r="D195" s="166" t="str">
        <f>IFERROR(SEARCH($G$3,'Categories ID'!$J195)+ROW()/100000,"")</f>
        <v/>
      </c>
      <c r="E195" s="166" t="str">
        <f>IFERROR(SEARCH($G$3,'Categories ID'!$K195)+ROW()/100000,"")</f>
        <v/>
      </c>
      <c r="F195" s="166" t="str">
        <f>IFERROR(SEARCH($G$3,'Categories ID'!$L195)+ROW()/100000,"")</f>
        <v/>
      </c>
      <c r="G195" s="73">
        <v>3514.0</v>
      </c>
      <c r="H195" s="10" t="s">
        <v>239</v>
      </c>
      <c r="I195" s="10" t="s">
        <v>240</v>
      </c>
      <c r="J195" s="10" t="s">
        <v>403</v>
      </c>
      <c r="K195" s="10" t="s">
        <v>4695</v>
      </c>
      <c r="L195" s="10" t="s">
        <v>22</v>
      </c>
      <c r="M195" s="10" t="s">
        <v>22</v>
      </c>
      <c r="N195" s="3"/>
      <c r="O195" s="3"/>
      <c r="P195" s="3"/>
      <c r="Q195" s="3"/>
      <c r="R195" s="3"/>
      <c r="S195" s="3"/>
      <c r="T195" s="3"/>
    </row>
    <row r="196" ht="19.5" customHeight="1">
      <c r="A196" s="3"/>
      <c r="B196" s="163" t="str">
        <f>IFERROR(RANK('Categories ID'!$C196,'Categories ID'!$C$20:$C$1937,1),"")</f>
        <v/>
      </c>
      <c r="C196" s="164" t="str">
        <f>IF(MIN('Categories ID'!$D196:$F196)&lt;&gt;0,MIN('Categories ID'!$D196:$F196),"")</f>
        <v/>
      </c>
      <c r="D196" s="164" t="str">
        <f>IFERROR(SEARCH($G$3,'Categories ID'!$J196)+ROW()/100000,"")</f>
        <v/>
      </c>
      <c r="E196" s="164" t="str">
        <f>IFERROR(SEARCH($G$3,'Categories ID'!$K196)+ROW()/100000,"")</f>
        <v/>
      </c>
      <c r="F196" s="164" t="str">
        <f>IFERROR(SEARCH($G$3,'Categories ID'!$L196)+ROW()/100000,"")</f>
        <v/>
      </c>
      <c r="G196" s="73">
        <v>1353.0</v>
      </c>
      <c r="H196" s="10" t="s">
        <v>239</v>
      </c>
      <c r="I196" s="10" t="s">
        <v>240</v>
      </c>
      <c r="J196" s="10" t="s">
        <v>403</v>
      </c>
      <c r="K196" s="10" t="s">
        <v>404</v>
      </c>
      <c r="L196" s="10" t="s">
        <v>22</v>
      </c>
      <c r="M196" s="10" t="s">
        <v>22</v>
      </c>
      <c r="N196" s="3"/>
      <c r="O196" s="3"/>
      <c r="P196" s="3"/>
      <c r="Q196" s="3"/>
      <c r="R196" s="3"/>
      <c r="S196" s="3"/>
      <c r="T196" s="3"/>
    </row>
    <row r="197" ht="19.5" customHeight="1">
      <c r="A197" s="3"/>
      <c r="B197" s="165" t="str">
        <f>IFERROR(RANK('Categories ID'!$C197,'Categories ID'!$C$20:$C$1937,1),"")</f>
        <v/>
      </c>
      <c r="C197" s="166" t="str">
        <f>IF(MIN('Categories ID'!$D197:$F197)&lt;&gt;0,MIN('Categories ID'!$D197:$F197),"")</f>
        <v/>
      </c>
      <c r="D197" s="166" t="str">
        <f>IFERROR(SEARCH($G$3,'Categories ID'!$J197)+ROW()/100000,"")</f>
        <v/>
      </c>
      <c r="E197" s="166" t="str">
        <f>IFERROR(SEARCH($G$3,'Categories ID'!$K197)+ROW()/100000,"")</f>
        <v/>
      </c>
      <c r="F197" s="166" t="str">
        <f>IFERROR(SEARCH($G$3,'Categories ID'!$L197)+ROW()/100000,"")</f>
        <v/>
      </c>
      <c r="G197" s="73">
        <v>2746.0</v>
      </c>
      <c r="H197" s="10" t="s">
        <v>239</v>
      </c>
      <c r="I197" s="10" t="s">
        <v>408</v>
      </c>
      <c r="J197" s="10" t="s">
        <v>453</v>
      </c>
      <c r="K197" s="10" t="s">
        <v>503</v>
      </c>
      <c r="L197" s="10" t="s">
        <v>504</v>
      </c>
      <c r="M197" s="10" t="s">
        <v>22</v>
      </c>
      <c r="N197" s="3"/>
      <c r="O197" s="3"/>
      <c r="P197" s="3"/>
      <c r="Q197" s="3"/>
      <c r="R197" s="3"/>
      <c r="S197" s="3"/>
      <c r="T197" s="3"/>
    </row>
    <row r="198" ht="19.5" customHeight="1">
      <c r="A198" s="3"/>
      <c r="B198" s="163" t="str">
        <f>IFERROR(RANK('Categories ID'!$C198,'Categories ID'!$C$20:$C$1937,1),"")</f>
        <v/>
      </c>
      <c r="C198" s="164" t="str">
        <f>IF(MIN('Categories ID'!$D198:$F198)&lt;&gt;0,MIN('Categories ID'!$D198:$F198),"")</f>
        <v/>
      </c>
      <c r="D198" s="164" t="str">
        <f>IFERROR(SEARCH($G$3,'Categories ID'!$J198)+ROW()/100000,"")</f>
        <v/>
      </c>
      <c r="E198" s="164" t="str">
        <f>IFERROR(SEARCH($G$3,'Categories ID'!$K198)+ROW()/100000,"")</f>
        <v/>
      </c>
      <c r="F198" s="164" t="str">
        <f>IFERROR(SEARCH($G$3,'Categories ID'!$L198)+ROW()/100000,"")</f>
        <v/>
      </c>
      <c r="G198" s="73">
        <v>2747.0</v>
      </c>
      <c r="H198" s="10" t="s">
        <v>239</v>
      </c>
      <c r="I198" s="10" t="s">
        <v>408</v>
      </c>
      <c r="J198" s="10" t="s">
        <v>453</v>
      </c>
      <c r="K198" s="10" t="s">
        <v>503</v>
      </c>
      <c r="L198" s="10" t="s">
        <v>507</v>
      </c>
      <c r="M198" s="10" t="s">
        <v>22</v>
      </c>
      <c r="N198" s="3"/>
      <c r="O198" s="3"/>
      <c r="P198" s="3"/>
      <c r="Q198" s="3"/>
      <c r="R198" s="3"/>
      <c r="S198" s="3"/>
      <c r="T198" s="3"/>
    </row>
    <row r="199" ht="19.5" customHeight="1">
      <c r="A199" s="3"/>
      <c r="B199" s="165" t="str">
        <f>IFERROR(RANK('Categories ID'!$C199,'Categories ID'!$C$20:$C$1937,1),"")</f>
        <v/>
      </c>
      <c r="C199" s="166" t="str">
        <f>IF(MIN('Categories ID'!$D199:$F199)&lt;&gt;0,MIN('Categories ID'!$D199:$F199),"")</f>
        <v/>
      </c>
      <c r="D199" s="166" t="str">
        <f>IFERROR(SEARCH($G$3,'Categories ID'!$J199)+ROW()/100000,"")</f>
        <v/>
      </c>
      <c r="E199" s="166" t="str">
        <f>IFERROR(SEARCH($G$3,'Categories ID'!$K199)+ROW()/100000,"")</f>
        <v/>
      </c>
      <c r="F199" s="166" t="str">
        <f>IFERROR(SEARCH($G$3,'Categories ID'!$L199)+ROW()/100000,"")</f>
        <v/>
      </c>
      <c r="G199" s="73">
        <v>2748.0</v>
      </c>
      <c r="H199" s="10" t="s">
        <v>239</v>
      </c>
      <c r="I199" s="10" t="s">
        <v>408</v>
      </c>
      <c r="J199" s="10" t="s">
        <v>453</v>
      </c>
      <c r="K199" s="10" t="s">
        <v>503</v>
      </c>
      <c r="L199" s="10" t="s">
        <v>509</v>
      </c>
      <c r="M199" s="10" t="s">
        <v>22</v>
      </c>
      <c r="N199" s="3"/>
      <c r="O199" s="3"/>
      <c r="P199" s="3"/>
      <c r="Q199" s="3"/>
      <c r="R199" s="3"/>
      <c r="S199" s="3"/>
      <c r="T199" s="3"/>
    </row>
    <row r="200" ht="19.5" customHeight="1">
      <c r="A200" s="3"/>
      <c r="B200" s="163" t="str">
        <f>IFERROR(RANK('Categories ID'!$C200,'Categories ID'!$C$20:$C$1937,1),"")</f>
        <v/>
      </c>
      <c r="C200" s="164" t="str">
        <f>IF(MIN('Categories ID'!$D200:$F200)&lt;&gt;0,MIN('Categories ID'!$D200:$F200),"")</f>
        <v/>
      </c>
      <c r="D200" s="164" t="str">
        <f>IFERROR(SEARCH($G$3,'Categories ID'!$J200)+ROW()/100000,"")</f>
        <v/>
      </c>
      <c r="E200" s="164" t="str">
        <f>IFERROR(SEARCH($G$3,'Categories ID'!$K200)+ROW()/100000,"")</f>
        <v/>
      </c>
      <c r="F200" s="164" t="str">
        <f>IFERROR(SEARCH($G$3,'Categories ID'!$L200)+ROW()/100000,"")</f>
        <v/>
      </c>
      <c r="G200" s="73">
        <v>2749.0</v>
      </c>
      <c r="H200" s="10" t="s">
        <v>239</v>
      </c>
      <c r="I200" s="10" t="s">
        <v>408</v>
      </c>
      <c r="J200" s="10" t="s">
        <v>453</v>
      </c>
      <c r="K200" s="10" t="s">
        <v>503</v>
      </c>
      <c r="L200" s="10" t="s">
        <v>511</v>
      </c>
      <c r="M200" s="10" t="s">
        <v>22</v>
      </c>
      <c r="N200" s="3"/>
      <c r="O200" s="3"/>
      <c r="P200" s="3"/>
      <c r="Q200" s="3"/>
      <c r="R200" s="3"/>
      <c r="S200" s="3"/>
      <c r="T200" s="3"/>
    </row>
    <row r="201" ht="19.5" customHeight="1">
      <c r="A201" s="3"/>
      <c r="B201" s="165" t="str">
        <f>IFERROR(RANK('Categories ID'!$C201,'Categories ID'!$C$20:$C$1937,1),"")</f>
        <v/>
      </c>
      <c r="C201" s="166" t="str">
        <f>IF(MIN('Categories ID'!$D201:$F201)&lt;&gt;0,MIN('Categories ID'!$D201:$F201),"")</f>
        <v/>
      </c>
      <c r="D201" s="166" t="str">
        <f>IFERROR(SEARCH($G$3,'Categories ID'!$J201)+ROW()/100000,"")</f>
        <v/>
      </c>
      <c r="E201" s="166" t="str">
        <f>IFERROR(SEARCH($G$3,'Categories ID'!$K201)+ROW()/100000,"")</f>
        <v/>
      </c>
      <c r="F201" s="166" t="str">
        <f>IFERROR(SEARCH($G$3,'Categories ID'!$L201)+ROW()/100000,"")</f>
        <v/>
      </c>
      <c r="G201" s="73">
        <v>2750.0</v>
      </c>
      <c r="H201" s="10" t="s">
        <v>239</v>
      </c>
      <c r="I201" s="10" t="s">
        <v>408</v>
      </c>
      <c r="J201" s="10" t="s">
        <v>453</v>
      </c>
      <c r="K201" s="10" t="s">
        <v>503</v>
      </c>
      <c r="L201" s="10" t="s">
        <v>513</v>
      </c>
      <c r="M201" s="10" t="s">
        <v>22</v>
      </c>
      <c r="N201" s="3"/>
      <c r="O201" s="3"/>
      <c r="P201" s="3"/>
      <c r="Q201" s="3"/>
      <c r="R201" s="3"/>
      <c r="S201" s="3"/>
      <c r="T201" s="3"/>
    </row>
    <row r="202" ht="19.5" customHeight="1">
      <c r="A202" s="3"/>
      <c r="B202" s="163" t="str">
        <f>IFERROR(RANK('Categories ID'!$C202,'Categories ID'!$C$20:$C$1937,1),"")</f>
        <v/>
      </c>
      <c r="C202" s="164" t="str">
        <f>IF(MIN('Categories ID'!$D202:$F202)&lt;&gt;0,MIN('Categories ID'!$D202:$F202),"")</f>
        <v/>
      </c>
      <c r="D202" s="164" t="str">
        <f>IFERROR(SEARCH($G$3,'Categories ID'!$J202)+ROW()/100000,"")</f>
        <v/>
      </c>
      <c r="E202" s="164" t="str">
        <f>IFERROR(SEARCH($G$3,'Categories ID'!$K202)+ROW()/100000,"")</f>
        <v/>
      </c>
      <c r="F202" s="164" t="str">
        <f>IFERROR(SEARCH($G$3,'Categories ID'!$L202)+ROW()/100000,"")</f>
        <v/>
      </c>
      <c r="G202" s="73">
        <v>2751.0</v>
      </c>
      <c r="H202" s="10" t="s">
        <v>239</v>
      </c>
      <c r="I202" s="10" t="s">
        <v>408</v>
      </c>
      <c r="J202" s="10" t="s">
        <v>453</v>
      </c>
      <c r="K202" s="10" t="s">
        <v>503</v>
      </c>
      <c r="L202" s="10" t="s">
        <v>515</v>
      </c>
      <c r="M202" s="10" t="s">
        <v>22</v>
      </c>
      <c r="N202" s="3"/>
      <c r="O202" s="3"/>
      <c r="P202" s="3"/>
      <c r="Q202" s="3"/>
      <c r="R202" s="3"/>
      <c r="S202" s="3"/>
      <c r="T202" s="3"/>
    </row>
    <row r="203" ht="19.5" customHeight="1">
      <c r="A203" s="3"/>
      <c r="B203" s="165" t="str">
        <f>IFERROR(RANK('Categories ID'!$C203,'Categories ID'!$C$20:$C$1937,1),"")</f>
        <v/>
      </c>
      <c r="C203" s="166" t="str">
        <f>IF(MIN('Categories ID'!$D203:$F203)&lt;&gt;0,MIN('Categories ID'!$D203:$F203),"")</f>
        <v/>
      </c>
      <c r="D203" s="166" t="str">
        <f>IFERROR(SEARCH($G$3,'Categories ID'!$J203)+ROW()/100000,"")</f>
        <v/>
      </c>
      <c r="E203" s="166" t="str">
        <f>IFERROR(SEARCH($G$3,'Categories ID'!$K203)+ROW()/100000,"")</f>
        <v/>
      </c>
      <c r="F203" s="166" t="str">
        <f>IFERROR(SEARCH($G$3,'Categories ID'!$L203)+ROW()/100000,"")</f>
        <v/>
      </c>
      <c r="G203" s="73">
        <v>2752.0</v>
      </c>
      <c r="H203" s="10" t="s">
        <v>239</v>
      </c>
      <c r="I203" s="10" t="s">
        <v>408</v>
      </c>
      <c r="J203" s="10" t="s">
        <v>453</v>
      </c>
      <c r="K203" s="10" t="s">
        <v>503</v>
      </c>
      <c r="L203" s="10" t="s">
        <v>517</v>
      </c>
      <c r="M203" s="10" t="s">
        <v>22</v>
      </c>
      <c r="N203" s="3"/>
      <c r="O203" s="3"/>
      <c r="P203" s="3"/>
      <c r="Q203" s="3"/>
      <c r="R203" s="3"/>
      <c r="S203" s="3"/>
      <c r="T203" s="3"/>
    </row>
    <row r="204" ht="19.5" customHeight="1">
      <c r="A204" s="3"/>
      <c r="B204" s="163" t="str">
        <f>IFERROR(RANK('Categories ID'!$C204,'Categories ID'!$C$20:$C$1937,1),"")</f>
        <v/>
      </c>
      <c r="C204" s="164" t="str">
        <f>IF(MIN('Categories ID'!$D204:$F204)&lt;&gt;0,MIN('Categories ID'!$D204:$F204),"")</f>
        <v/>
      </c>
      <c r="D204" s="164" t="str">
        <f>IFERROR(SEARCH($G$3,'Categories ID'!$J204)+ROW()/100000,"")</f>
        <v/>
      </c>
      <c r="E204" s="164" t="str">
        <f>IFERROR(SEARCH($G$3,'Categories ID'!$K204)+ROW()/100000,"")</f>
        <v/>
      </c>
      <c r="F204" s="164" t="str">
        <f>IFERROR(SEARCH($G$3,'Categories ID'!$L204)+ROW()/100000,"")</f>
        <v/>
      </c>
      <c r="G204" s="73">
        <v>2783.0</v>
      </c>
      <c r="H204" s="10" t="s">
        <v>239</v>
      </c>
      <c r="I204" s="10" t="s">
        <v>408</v>
      </c>
      <c r="J204" s="10" t="s">
        <v>453</v>
      </c>
      <c r="K204" s="10" t="s">
        <v>465</v>
      </c>
      <c r="L204" s="10" t="s">
        <v>521</v>
      </c>
      <c r="M204" s="10" t="s">
        <v>22</v>
      </c>
      <c r="N204" s="3"/>
      <c r="O204" s="3"/>
      <c r="P204" s="3"/>
      <c r="Q204" s="3"/>
      <c r="R204" s="3"/>
      <c r="S204" s="3"/>
      <c r="T204" s="3"/>
    </row>
    <row r="205" ht="19.5" customHeight="1">
      <c r="A205" s="3"/>
      <c r="B205" s="165" t="str">
        <f>IFERROR(RANK('Categories ID'!$C205,'Categories ID'!$C$20:$C$1937,1),"")</f>
        <v/>
      </c>
      <c r="C205" s="166" t="str">
        <f>IF(MIN('Categories ID'!$D205:$F205)&lt;&gt;0,MIN('Categories ID'!$D205:$F205),"")</f>
        <v/>
      </c>
      <c r="D205" s="166" t="str">
        <f>IFERROR(SEARCH($G$3,'Categories ID'!$J205)+ROW()/100000,"")</f>
        <v/>
      </c>
      <c r="E205" s="166" t="str">
        <f>IFERROR(SEARCH($G$3,'Categories ID'!$K205)+ROW()/100000,"")</f>
        <v/>
      </c>
      <c r="F205" s="166" t="str">
        <f>IFERROR(SEARCH($G$3,'Categories ID'!$L205)+ROW()/100000,"")</f>
        <v/>
      </c>
      <c r="G205" s="73">
        <v>2784.0</v>
      </c>
      <c r="H205" s="10" t="s">
        <v>239</v>
      </c>
      <c r="I205" s="10" t="s">
        <v>408</v>
      </c>
      <c r="J205" s="10" t="s">
        <v>453</v>
      </c>
      <c r="K205" s="10" t="s">
        <v>465</v>
      </c>
      <c r="L205" s="10" t="s">
        <v>523</v>
      </c>
      <c r="M205" s="10" t="s">
        <v>22</v>
      </c>
      <c r="N205" s="3"/>
      <c r="O205" s="3"/>
      <c r="P205" s="3"/>
      <c r="Q205" s="3"/>
      <c r="R205" s="3"/>
      <c r="S205" s="3"/>
      <c r="T205" s="3"/>
    </row>
    <row r="206" ht="19.5" customHeight="1">
      <c r="A206" s="3"/>
      <c r="B206" s="163" t="str">
        <f>IFERROR(RANK('Categories ID'!$C206,'Categories ID'!$C$20:$C$1937,1),"")</f>
        <v/>
      </c>
      <c r="C206" s="164" t="str">
        <f>IF(MIN('Categories ID'!$D206:$F206)&lt;&gt;0,MIN('Categories ID'!$D206:$F206),"")</f>
        <v/>
      </c>
      <c r="D206" s="164" t="str">
        <f>IFERROR(SEARCH($G$3,'Categories ID'!$J206)+ROW()/100000,"")</f>
        <v/>
      </c>
      <c r="E206" s="164" t="str">
        <f>IFERROR(SEARCH($G$3,'Categories ID'!$K206)+ROW()/100000,"")</f>
        <v/>
      </c>
      <c r="F206" s="164" t="str">
        <f>IFERROR(SEARCH($G$3,'Categories ID'!$L206)+ROW()/100000,"")</f>
        <v/>
      </c>
      <c r="G206" s="73">
        <v>2785.0</v>
      </c>
      <c r="H206" s="10" t="s">
        <v>239</v>
      </c>
      <c r="I206" s="10" t="s">
        <v>408</v>
      </c>
      <c r="J206" s="10" t="s">
        <v>453</v>
      </c>
      <c r="K206" s="10" t="s">
        <v>465</v>
      </c>
      <c r="L206" s="10" t="s">
        <v>525</v>
      </c>
      <c r="M206" s="10" t="s">
        <v>22</v>
      </c>
      <c r="N206" s="3"/>
      <c r="O206" s="3"/>
      <c r="P206" s="3"/>
      <c r="Q206" s="3"/>
      <c r="R206" s="3"/>
      <c r="S206" s="3"/>
      <c r="T206" s="3"/>
    </row>
    <row r="207" ht="19.5" customHeight="1">
      <c r="A207" s="3"/>
      <c r="B207" s="165" t="str">
        <f>IFERROR(RANK('Categories ID'!$C207,'Categories ID'!$C$20:$C$1937,1),"")</f>
        <v/>
      </c>
      <c r="C207" s="166" t="str">
        <f>IF(MIN('Categories ID'!$D207:$F207)&lt;&gt;0,MIN('Categories ID'!$D207:$F207),"")</f>
        <v/>
      </c>
      <c r="D207" s="166" t="str">
        <f>IFERROR(SEARCH($G$3,'Categories ID'!$J207)+ROW()/100000,"")</f>
        <v/>
      </c>
      <c r="E207" s="166" t="str">
        <f>IFERROR(SEARCH($G$3,'Categories ID'!$K207)+ROW()/100000,"")</f>
        <v/>
      </c>
      <c r="F207" s="166" t="str">
        <f>IFERROR(SEARCH($G$3,'Categories ID'!$L207)+ROW()/100000,"")</f>
        <v/>
      </c>
      <c r="G207" s="73">
        <v>2786.0</v>
      </c>
      <c r="H207" s="10" t="s">
        <v>239</v>
      </c>
      <c r="I207" s="10" t="s">
        <v>408</v>
      </c>
      <c r="J207" s="10" t="s">
        <v>453</v>
      </c>
      <c r="K207" s="10" t="s">
        <v>465</v>
      </c>
      <c r="L207" s="10" t="s">
        <v>527</v>
      </c>
      <c r="M207" s="10" t="s">
        <v>22</v>
      </c>
      <c r="N207" s="3"/>
      <c r="O207" s="3"/>
      <c r="P207" s="3"/>
      <c r="Q207" s="3"/>
      <c r="R207" s="3"/>
      <c r="S207" s="3"/>
      <c r="T207" s="3"/>
    </row>
    <row r="208" ht="19.5" customHeight="1">
      <c r="A208" s="3"/>
      <c r="B208" s="163" t="str">
        <f>IFERROR(RANK('Categories ID'!$C208,'Categories ID'!$C$20:$C$1937,1),"")</f>
        <v/>
      </c>
      <c r="C208" s="164" t="str">
        <f>IF(MIN('Categories ID'!$D208:$F208)&lt;&gt;0,MIN('Categories ID'!$D208:$F208),"")</f>
        <v/>
      </c>
      <c r="D208" s="164" t="str">
        <f>IFERROR(SEARCH($G$3,'Categories ID'!$J208)+ROW()/100000,"")</f>
        <v/>
      </c>
      <c r="E208" s="164" t="str">
        <f>IFERROR(SEARCH($G$3,'Categories ID'!$K208)+ROW()/100000,"")</f>
        <v/>
      </c>
      <c r="F208" s="164" t="str">
        <f>IFERROR(SEARCH($G$3,'Categories ID'!$L208)+ROW()/100000,"")</f>
        <v/>
      </c>
      <c r="G208" s="73">
        <v>2787.0</v>
      </c>
      <c r="H208" s="10" t="s">
        <v>239</v>
      </c>
      <c r="I208" s="10" t="s">
        <v>408</v>
      </c>
      <c r="J208" s="10" t="s">
        <v>453</v>
      </c>
      <c r="K208" s="10" t="s">
        <v>465</v>
      </c>
      <c r="L208" s="10" t="s">
        <v>529</v>
      </c>
      <c r="M208" s="10" t="s">
        <v>22</v>
      </c>
      <c r="N208" s="3"/>
      <c r="O208" s="3"/>
      <c r="P208" s="3"/>
      <c r="Q208" s="3"/>
      <c r="R208" s="3"/>
      <c r="S208" s="3"/>
      <c r="T208" s="3"/>
    </row>
    <row r="209" ht="19.5" customHeight="1">
      <c r="A209" s="3"/>
      <c r="B209" s="165" t="str">
        <f>IFERROR(RANK('Categories ID'!$C209,'Categories ID'!$C$20:$C$1937,1),"")</f>
        <v/>
      </c>
      <c r="C209" s="166" t="str">
        <f>IF(MIN('Categories ID'!$D209:$F209)&lt;&gt;0,MIN('Categories ID'!$D209:$F209),"")</f>
        <v/>
      </c>
      <c r="D209" s="166" t="str">
        <f>IFERROR(SEARCH($G$3,'Categories ID'!$J209)+ROW()/100000,"")</f>
        <v/>
      </c>
      <c r="E209" s="166" t="str">
        <f>IFERROR(SEARCH($G$3,'Categories ID'!$K209)+ROW()/100000,"")</f>
        <v/>
      </c>
      <c r="F209" s="166" t="str">
        <f>IFERROR(SEARCH($G$3,'Categories ID'!$L209)+ROW()/100000,"")</f>
        <v/>
      </c>
      <c r="G209" s="73">
        <v>2788.0</v>
      </c>
      <c r="H209" s="10" t="s">
        <v>239</v>
      </c>
      <c r="I209" s="10" t="s">
        <v>408</v>
      </c>
      <c r="J209" s="10" t="s">
        <v>453</v>
      </c>
      <c r="K209" s="10" t="s">
        <v>465</v>
      </c>
      <c r="L209" s="10" t="s">
        <v>531</v>
      </c>
      <c r="M209" s="10" t="s">
        <v>22</v>
      </c>
      <c r="N209" s="3"/>
      <c r="O209" s="3"/>
      <c r="P209" s="3"/>
      <c r="Q209" s="3"/>
      <c r="R209" s="3"/>
      <c r="S209" s="3"/>
      <c r="T209" s="3"/>
    </row>
    <row r="210" ht="19.5" customHeight="1">
      <c r="A210" s="3"/>
      <c r="B210" s="163" t="str">
        <f>IFERROR(RANK('Categories ID'!$C210,'Categories ID'!$C$20:$C$1937,1),"")</f>
        <v/>
      </c>
      <c r="C210" s="164" t="str">
        <f>IF(MIN('Categories ID'!$D210:$F210)&lt;&gt;0,MIN('Categories ID'!$D210:$F210),"")</f>
        <v/>
      </c>
      <c r="D210" s="164" t="str">
        <f>IFERROR(SEARCH($G$3,'Categories ID'!$J210)+ROW()/100000,"")</f>
        <v/>
      </c>
      <c r="E210" s="164" t="str">
        <f>IFERROR(SEARCH($G$3,'Categories ID'!$K210)+ROW()/100000,"")</f>
        <v/>
      </c>
      <c r="F210" s="164" t="str">
        <f>IFERROR(SEARCH($G$3,'Categories ID'!$L210)+ROW()/100000,"")</f>
        <v/>
      </c>
      <c r="G210" s="73">
        <v>1307.0</v>
      </c>
      <c r="H210" s="10" t="s">
        <v>239</v>
      </c>
      <c r="I210" s="10" t="s">
        <v>408</v>
      </c>
      <c r="J210" s="10" t="s">
        <v>453</v>
      </c>
      <c r="K210" s="10" t="s">
        <v>465</v>
      </c>
      <c r="L210" s="10" t="s">
        <v>466</v>
      </c>
      <c r="M210" s="10" t="s">
        <v>22</v>
      </c>
      <c r="N210" s="3"/>
      <c r="O210" s="3"/>
      <c r="P210" s="3"/>
      <c r="Q210" s="3"/>
      <c r="R210" s="3"/>
      <c r="S210" s="3"/>
      <c r="T210" s="3"/>
    </row>
    <row r="211" ht="19.5" customHeight="1">
      <c r="A211" s="3"/>
      <c r="B211" s="165" t="str">
        <f>IFERROR(RANK('Categories ID'!$C211,'Categories ID'!$C$20:$C$1937,1),"")</f>
        <v/>
      </c>
      <c r="C211" s="166" t="str">
        <f>IF(MIN('Categories ID'!$D211:$F211)&lt;&gt;0,MIN('Categories ID'!$D211:$F211),"")</f>
        <v/>
      </c>
      <c r="D211" s="166" t="str">
        <f>IFERROR(SEARCH($G$3,'Categories ID'!$J211)+ROW()/100000,"")</f>
        <v/>
      </c>
      <c r="E211" s="166" t="str">
        <f>IFERROR(SEARCH($G$3,'Categories ID'!$K211)+ROW()/100000,"")</f>
        <v/>
      </c>
      <c r="F211" s="166" t="str">
        <f>IFERROR(SEARCH($G$3,'Categories ID'!$L211)+ROW()/100000,"")</f>
        <v/>
      </c>
      <c r="G211" s="73">
        <v>2995.0</v>
      </c>
      <c r="H211" s="10" t="s">
        <v>239</v>
      </c>
      <c r="I211" s="10" t="s">
        <v>408</v>
      </c>
      <c r="J211" s="10" t="s">
        <v>453</v>
      </c>
      <c r="K211" s="10" t="s">
        <v>481</v>
      </c>
      <c r="L211" s="10" t="s">
        <v>585</v>
      </c>
      <c r="M211" s="10" t="s">
        <v>22</v>
      </c>
      <c r="N211" s="3"/>
      <c r="O211" s="3"/>
      <c r="P211" s="3"/>
      <c r="Q211" s="3"/>
      <c r="R211" s="3"/>
      <c r="S211" s="3"/>
      <c r="T211" s="3"/>
    </row>
    <row r="212" ht="19.5" customHeight="1">
      <c r="A212" s="3"/>
      <c r="B212" s="163" t="str">
        <f>IFERROR(RANK('Categories ID'!$C212,'Categories ID'!$C$20:$C$1937,1),"")</f>
        <v/>
      </c>
      <c r="C212" s="164" t="str">
        <f>IF(MIN('Categories ID'!$D212:$F212)&lt;&gt;0,MIN('Categories ID'!$D212:$F212),"")</f>
        <v/>
      </c>
      <c r="D212" s="164" t="str">
        <f>IFERROR(SEARCH($G$3,'Categories ID'!$J212)+ROW()/100000,"")</f>
        <v/>
      </c>
      <c r="E212" s="164" t="str">
        <f>IFERROR(SEARCH($G$3,'Categories ID'!$K212)+ROW()/100000,"")</f>
        <v/>
      </c>
      <c r="F212" s="164" t="str">
        <f>IFERROR(SEARCH($G$3,'Categories ID'!$L212)+ROW()/100000,"")</f>
        <v/>
      </c>
      <c r="G212" s="73">
        <v>2996.0</v>
      </c>
      <c r="H212" s="10" t="s">
        <v>239</v>
      </c>
      <c r="I212" s="10" t="s">
        <v>408</v>
      </c>
      <c r="J212" s="10" t="s">
        <v>453</v>
      </c>
      <c r="K212" s="10" t="s">
        <v>481</v>
      </c>
      <c r="L212" s="10" t="s">
        <v>587</v>
      </c>
      <c r="M212" s="10" t="s">
        <v>22</v>
      </c>
      <c r="N212" s="3"/>
      <c r="O212" s="3"/>
      <c r="P212" s="3"/>
      <c r="Q212" s="3"/>
      <c r="R212" s="3"/>
      <c r="S212" s="3"/>
      <c r="T212" s="3"/>
    </row>
    <row r="213" ht="19.5" customHeight="1">
      <c r="A213" s="3"/>
      <c r="B213" s="165" t="str">
        <f>IFERROR(RANK('Categories ID'!$C213,'Categories ID'!$C$20:$C$1937,1),"")</f>
        <v/>
      </c>
      <c r="C213" s="166" t="str">
        <f>IF(MIN('Categories ID'!$D213:$F213)&lt;&gt;0,MIN('Categories ID'!$D213:$F213),"")</f>
        <v/>
      </c>
      <c r="D213" s="166" t="str">
        <f>IFERROR(SEARCH($G$3,'Categories ID'!$J213)+ROW()/100000,"")</f>
        <v/>
      </c>
      <c r="E213" s="166" t="str">
        <f>IFERROR(SEARCH($G$3,'Categories ID'!$K213)+ROW()/100000,"")</f>
        <v/>
      </c>
      <c r="F213" s="166" t="str">
        <f>IFERROR(SEARCH($G$3,'Categories ID'!$L213)+ROW()/100000,"")</f>
        <v/>
      </c>
      <c r="G213" s="73">
        <v>3231.0</v>
      </c>
      <c r="H213" s="10" t="s">
        <v>239</v>
      </c>
      <c r="I213" s="10" t="s">
        <v>408</v>
      </c>
      <c r="J213" s="10" t="s">
        <v>453</v>
      </c>
      <c r="K213" s="10" t="s">
        <v>481</v>
      </c>
      <c r="L213" s="10" t="s">
        <v>589</v>
      </c>
      <c r="M213" s="10" t="s">
        <v>22</v>
      </c>
      <c r="N213" s="3"/>
      <c r="O213" s="3"/>
      <c r="P213" s="3"/>
      <c r="Q213" s="3"/>
      <c r="R213" s="3"/>
      <c r="S213" s="3"/>
      <c r="T213" s="3"/>
    </row>
    <row r="214" ht="19.5" customHeight="1">
      <c r="A214" s="3"/>
      <c r="B214" s="163" t="str">
        <f>IFERROR(RANK('Categories ID'!$C214,'Categories ID'!$C$20:$C$1937,1),"")</f>
        <v/>
      </c>
      <c r="C214" s="164" t="str">
        <f>IF(MIN('Categories ID'!$D214:$F214)&lt;&gt;0,MIN('Categories ID'!$D214:$F214),"")</f>
        <v/>
      </c>
      <c r="D214" s="164" t="str">
        <f>IFERROR(SEARCH($G$3,'Categories ID'!$J214)+ROW()/100000,"")</f>
        <v/>
      </c>
      <c r="E214" s="164" t="str">
        <f>IFERROR(SEARCH($G$3,'Categories ID'!$K214)+ROW()/100000,"")</f>
        <v/>
      </c>
      <c r="F214" s="164" t="str">
        <f>IFERROR(SEARCH($G$3,'Categories ID'!$L214)+ROW()/100000,"")</f>
        <v/>
      </c>
      <c r="G214" s="73">
        <v>1411.0</v>
      </c>
      <c r="H214" s="10" t="s">
        <v>239</v>
      </c>
      <c r="I214" s="10" t="s">
        <v>408</v>
      </c>
      <c r="J214" s="10" t="s">
        <v>453</v>
      </c>
      <c r="K214" s="10" t="s">
        <v>481</v>
      </c>
      <c r="L214" s="10" t="s">
        <v>482</v>
      </c>
      <c r="M214" s="10" t="s">
        <v>22</v>
      </c>
      <c r="N214" s="3"/>
      <c r="O214" s="3"/>
      <c r="P214" s="3"/>
      <c r="Q214" s="3"/>
      <c r="R214" s="3"/>
      <c r="S214" s="3"/>
      <c r="T214" s="3"/>
    </row>
    <row r="215" ht="19.5" customHeight="1">
      <c r="A215" s="3"/>
      <c r="B215" s="165" t="str">
        <f>IFERROR(RANK('Categories ID'!$C215,'Categories ID'!$C$20:$C$1937,1),"")</f>
        <v/>
      </c>
      <c r="C215" s="166" t="str">
        <f>IF(MIN('Categories ID'!$D215:$F215)&lt;&gt;0,MIN('Categories ID'!$D215:$F215),"")</f>
        <v/>
      </c>
      <c r="D215" s="166" t="str">
        <f>IFERROR(SEARCH($G$3,'Categories ID'!$J215)+ROW()/100000,"")</f>
        <v/>
      </c>
      <c r="E215" s="166" t="str">
        <f>IFERROR(SEARCH($G$3,'Categories ID'!$K215)+ROW()/100000,"")</f>
        <v/>
      </c>
      <c r="F215" s="166" t="str">
        <f>IFERROR(SEARCH($G$3,'Categories ID'!$L215)+ROW()/100000,"")</f>
        <v/>
      </c>
      <c r="G215" s="73">
        <v>1412.0</v>
      </c>
      <c r="H215" s="10" t="s">
        <v>239</v>
      </c>
      <c r="I215" s="10" t="s">
        <v>408</v>
      </c>
      <c r="J215" s="10" t="s">
        <v>453</v>
      </c>
      <c r="K215" s="10" t="s">
        <v>481</v>
      </c>
      <c r="L215" s="10" t="s">
        <v>485</v>
      </c>
      <c r="M215" s="10" t="s">
        <v>22</v>
      </c>
      <c r="N215" s="3"/>
      <c r="O215" s="3"/>
      <c r="P215" s="3"/>
      <c r="Q215" s="3"/>
      <c r="R215" s="3"/>
      <c r="S215" s="3"/>
      <c r="T215" s="3"/>
    </row>
    <row r="216" ht="19.5" customHeight="1">
      <c r="A216" s="3"/>
      <c r="B216" s="163" t="str">
        <f>IFERROR(RANK('Categories ID'!$C216,'Categories ID'!$C$20:$C$1937,1),"")</f>
        <v/>
      </c>
      <c r="C216" s="164" t="str">
        <f>IF(MIN('Categories ID'!$D216:$F216)&lt;&gt;0,MIN('Categories ID'!$D216:$F216),"")</f>
        <v/>
      </c>
      <c r="D216" s="164" t="str">
        <f>IFERROR(SEARCH($G$3,'Categories ID'!$J216)+ROW()/100000,"")</f>
        <v/>
      </c>
      <c r="E216" s="164" t="str">
        <f>IFERROR(SEARCH($G$3,'Categories ID'!$K216)+ROW()/100000,"")</f>
        <v/>
      </c>
      <c r="F216" s="164" t="str">
        <f>IFERROR(SEARCH($G$3,'Categories ID'!$L216)+ROW()/100000,"")</f>
        <v/>
      </c>
      <c r="G216" s="73">
        <v>2818.0</v>
      </c>
      <c r="H216" s="10" t="s">
        <v>239</v>
      </c>
      <c r="I216" s="10" t="s">
        <v>408</v>
      </c>
      <c r="J216" s="10" t="s">
        <v>453</v>
      </c>
      <c r="K216" s="10" t="s">
        <v>481</v>
      </c>
      <c r="L216" s="10" t="s">
        <v>533</v>
      </c>
      <c r="M216" s="10" t="s">
        <v>22</v>
      </c>
      <c r="N216" s="3"/>
      <c r="O216" s="3"/>
      <c r="P216" s="3"/>
      <c r="Q216" s="3"/>
      <c r="R216" s="3"/>
      <c r="S216" s="3"/>
      <c r="T216" s="3"/>
    </row>
    <row r="217" ht="19.5" customHeight="1">
      <c r="A217" s="3"/>
      <c r="B217" s="165" t="str">
        <f>IFERROR(RANK('Categories ID'!$C217,'Categories ID'!$C$20:$C$1937,1),"")</f>
        <v/>
      </c>
      <c r="C217" s="166" t="str">
        <f>IF(MIN('Categories ID'!$D217:$F217)&lt;&gt;0,MIN('Categories ID'!$D217:$F217),"")</f>
        <v/>
      </c>
      <c r="D217" s="166" t="str">
        <f>IFERROR(SEARCH($G$3,'Categories ID'!$J217)+ROW()/100000,"")</f>
        <v/>
      </c>
      <c r="E217" s="166" t="str">
        <f>IFERROR(SEARCH($G$3,'Categories ID'!$K217)+ROW()/100000,"")</f>
        <v/>
      </c>
      <c r="F217" s="166" t="str">
        <f>IFERROR(SEARCH($G$3,'Categories ID'!$L217)+ROW()/100000,"")</f>
        <v/>
      </c>
      <c r="G217" s="73">
        <v>2819.0</v>
      </c>
      <c r="H217" s="10" t="s">
        <v>239</v>
      </c>
      <c r="I217" s="10" t="s">
        <v>408</v>
      </c>
      <c r="J217" s="10" t="s">
        <v>453</v>
      </c>
      <c r="K217" s="10" t="s">
        <v>481</v>
      </c>
      <c r="L217" s="10" t="s">
        <v>535</v>
      </c>
      <c r="M217" s="10" t="s">
        <v>22</v>
      </c>
      <c r="N217" s="3"/>
      <c r="O217" s="3"/>
      <c r="P217" s="3"/>
      <c r="Q217" s="3"/>
      <c r="R217" s="3"/>
      <c r="S217" s="3"/>
      <c r="T217" s="3"/>
    </row>
    <row r="218" ht="19.5" customHeight="1">
      <c r="A218" s="3"/>
      <c r="B218" s="163" t="str">
        <f>IFERROR(RANK('Categories ID'!$C218,'Categories ID'!$C$20:$C$1937,1),"")</f>
        <v/>
      </c>
      <c r="C218" s="164" t="str">
        <f>IF(MIN('Categories ID'!$D218:$F218)&lt;&gt;0,MIN('Categories ID'!$D218:$F218),"")</f>
        <v/>
      </c>
      <c r="D218" s="164" t="str">
        <f>IFERROR(SEARCH($G$3,'Categories ID'!$J218)+ROW()/100000,"")</f>
        <v/>
      </c>
      <c r="E218" s="164" t="str">
        <f>IFERROR(SEARCH($G$3,'Categories ID'!$K218)+ROW()/100000,"")</f>
        <v/>
      </c>
      <c r="F218" s="164" t="str">
        <f>IFERROR(SEARCH($G$3,'Categories ID'!$L218)+ROW()/100000,"")</f>
        <v/>
      </c>
      <c r="G218" s="73">
        <v>2820.0</v>
      </c>
      <c r="H218" s="10" t="s">
        <v>239</v>
      </c>
      <c r="I218" s="10" t="s">
        <v>408</v>
      </c>
      <c r="J218" s="10" t="s">
        <v>453</v>
      </c>
      <c r="K218" s="10" t="s">
        <v>481</v>
      </c>
      <c r="L218" s="10" t="s">
        <v>537</v>
      </c>
      <c r="M218" s="10" t="s">
        <v>22</v>
      </c>
      <c r="N218" s="3"/>
      <c r="O218" s="3"/>
      <c r="P218" s="3"/>
      <c r="Q218" s="3"/>
      <c r="R218" s="3"/>
      <c r="S218" s="3"/>
      <c r="T218" s="3"/>
    </row>
    <row r="219" ht="19.5" customHeight="1">
      <c r="A219" s="3"/>
      <c r="B219" s="165" t="str">
        <f>IFERROR(RANK('Categories ID'!$C219,'Categories ID'!$C$20:$C$1937,1),"")</f>
        <v/>
      </c>
      <c r="C219" s="166" t="str">
        <f>IF(MIN('Categories ID'!$D219:$F219)&lt;&gt;0,MIN('Categories ID'!$D219:$F219),"")</f>
        <v/>
      </c>
      <c r="D219" s="166" t="str">
        <f>IFERROR(SEARCH($G$3,'Categories ID'!$J219)+ROW()/100000,"")</f>
        <v/>
      </c>
      <c r="E219" s="166" t="str">
        <f>IFERROR(SEARCH($G$3,'Categories ID'!$K219)+ROW()/100000,"")</f>
        <v/>
      </c>
      <c r="F219" s="166" t="str">
        <f>IFERROR(SEARCH($G$3,'Categories ID'!$L219)+ROW()/100000,"")</f>
        <v/>
      </c>
      <c r="G219" s="73">
        <v>2821.0</v>
      </c>
      <c r="H219" s="10" t="s">
        <v>239</v>
      </c>
      <c r="I219" s="10" t="s">
        <v>408</v>
      </c>
      <c r="J219" s="10" t="s">
        <v>453</v>
      </c>
      <c r="K219" s="10" t="s">
        <v>481</v>
      </c>
      <c r="L219" s="10" t="s">
        <v>539</v>
      </c>
      <c r="M219" s="10" t="s">
        <v>22</v>
      </c>
      <c r="N219" s="3"/>
      <c r="O219" s="3"/>
      <c r="P219" s="3"/>
      <c r="Q219" s="3"/>
      <c r="R219" s="3"/>
      <c r="S219" s="3"/>
      <c r="T219" s="3"/>
    </row>
    <row r="220" ht="19.5" customHeight="1">
      <c r="A220" s="3"/>
      <c r="B220" s="163" t="str">
        <f>IFERROR(RANK('Categories ID'!$C220,'Categories ID'!$C$20:$C$1937,1),"")</f>
        <v/>
      </c>
      <c r="C220" s="164" t="str">
        <f>IF(MIN('Categories ID'!$D220:$F220)&lt;&gt;0,MIN('Categories ID'!$D220:$F220),"")</f>
        <v/>
      </c>
      <c r="D220" s="164" t="str">
        <f>IFERROR(SEARCH($G$3,'Categories ID'!$J220)+ROW()/100000,"")</f>
        <v/>
      </c>
      <c r="E220" s="164" t="str">
        <f>IFERROR(SEARCH($G$3,'Categories ID'!$K220)+ROW()/100000,"")</f>
        <v/>
      </c>
      <c r="F220" s="164" t="str">
        <f>IFERROR(SEARCH($G$3,'Categories ID'!$L220)+ROW()/100000,"")</f>
        <v/>
      </c>
      <c r="G220" s="73">
        <v>2844.0</v>
      </c>
      <c r="H220" s="10" t="s">
        <v>239</v>
      </c>
      <c r="I220" s="10" t="s">
        <v>408</v>
      </c>
      <c r="J220" s="10" t="s">
        <v>453</v>
      </c>
      <c r="K220" s="10" t="s">
        <v>487</v>
      </c>
      <c r="L220" s="10" t="s">
        <v>569</v>
      </c>
      <c r="M220" s="10" t="s">
        <v>22</v>
      </c>
      <c r="N220" s="3"/>
      <c r="O220" s="3"/>
      <c r="P220" s="3"/>
      <c r="Q220" s="3"/>
      <c r="R220" s="3"/>
      <c r="S220" s="3"/>
      <c r="T220" s="3"/>
    </row>
    <row r="221" ht="19.5" customHeight="1">
      <c r="A221" s="3"/>
      <c r="B221" s="165" t="str">
        <f>IFERROR(RANK('Categories ID'!$C221,'Categories ID'!$C$20:$C$1937,1),"")</f>
        <v/>
      </c>
      <c r="C221" s="166" t="str">
        <f>IF(MIN('Categories ID'!$D221:$F221)&lt;&gt;0,MIN('Categories ID'!$D221:$F221),"")</f>
        <v/>
      </c>
      <c r="D221" s="166" t="str">
        <f>IFERROR(SEARCH($G$3,'Categories ID'!$J221)+ROW()/100000,"")</f>
        <v/>
      </c>
      <c r="E221" s="166" t="str">
        <f>IFERROR(SEARCH($G$3,'Categories ID'!$K221)+ROW()/100000,"")</f>
        <v/>
      </c>
      <c r="F221" s="166" t="str">
        <f>IFERROR(SEARCH($G$3,'Categories ID'!$L221)+ROW()/100000,"")</f>
        <v/>
      </c>
      <c r="G221" s="73">
        <v>1416.0</v>
      </c>
      <c r="H221" s="10" t="s">
        <v>239</v>
      </c>
      <c r="I221" s="10" t="s">
        <v>408</v>
      </c>
      <c r="J221" s="10" t="s">
        <v>453</v>
      </c>
      <c r="K221" s="10" t="s">
        <v>487</v>
      </c>
      <c r="L221" s="10" t="s">
        <v>488</v>
      </c>
      <c r="M221" s="10" t="s">
        <v>22</v>
      </c>
      <c r="N221" s="3"/>
      <c r="O221" s="3"/>
      <c r="P221" s="3"/>
      <c r="Q221" s="3"/>
      <c r="R221" s="3"/>
      <c r="S221" s="3"/>
      <c r="T221" s="3"/>
    </row>
    <row r="222" ht="19.5" customHeight="1">
      <c r="A222" s="3"/>
      <c r="B222" s="163" t="str">
        <f>IFERROR(RANK('Categories ID'!$C222,'Categories ID'!$C$20:$C$1937,1),"")</f>
        <v/>
      </c>
      <c r="C222" s="164" t="str">
        <f>IF(MIN('Categories ID'!$D222:$F222)&lt;&gt;0,MIN('Categories ID'!$D222:$F222),"")</f>
        <v/>
      </c>
      <c r="D222" s="164" t="str">
        <f>IFERROR(SEARCH($G$3,'Categories ID'!$J222)+ROW()/100000,"")</f>
        <v/>
      </c>
      <c r="E222" s="164" t="str">
        <f>IFERROR(SEARCH($G$3,'Categories ID'!$K222)+ROW()/100000,"")</f>
        <v/>
      </c>
      <c r="F222" s="164" t="str">
        <f>IFERROR(SEARCH($G$3,'Categories ID'!$L222)+ROW()/100000,"")</f>
        <v/>
      </c>
      <c r="G222" s="73">
        <v>1417.0</v>
      </c>
      <c r="H222" s="10" t="s">
        <v>239</v>
      </c>
      <c r="I222" s="10" t="s">
        <v>408</v>
      </c>
      <c r="J222" s="10" t="s">
        <v>453</v>
      </c>
      <c r="K222" s="10" t="s">
        <v>487</v>
      </c>
      <c r="L222" s="10" t="s">
        <v>491</v>
      </c>
      <c r="M222" s="10" t="s">
        <v>22</v>
      </c>
      <c r="N222" s="3"/>
      <c r="O222" s="3"/>
      <c r="P222" s="3"/>
      <c r="Q222" s="3"/>
      <c r="R222" s="3"/>
      <c r="S222" s="3"/>
      <c r="T222" s="3"/>
    </row>
    <row r="223" ht="19.5" customHeight="1">
      <c r="A223" s="3"/>
      <c r="B223" s="165" t="str">
        <f>IFERROR(RANK('Categories ID'!$C223,'Categories ID'!$C$20:$C$1937,1),"")</f>
        <v/>
      </c>
      <c r="C223" s="166" t="str">
        <f>IF(MIN('Categories ID'!$D223:$F223)&lt;&gt;0,MIN('Categories ID'!$D223:$F223),"")</f>
        <v/>
      </c>
      <c r="D223" s="166" t="str">
        <f>IFERROR(SEARCH($G$3,'Categories ID'!$J223)+ROW()/100000,"")</f>
        <v/>
      </c>
      <c r="E223" s="166" t="str">
        <f>IFERROR(SEARCH($G$3,'Categories ID'!$K223)+ROW()/100000,"")</f>
        <v/>
      </c>
      <c r="F223" s="166" t="str">
        <f>IFERROR(SEARCH($G$3,'Categories ID'!$L223)+ROW()/100000,"")</f>
        <v/>
      </c>
      <c r="G223" s="73">
        <v>1418.0</v>
      </c>
      <c r="H223" s="10" t="s">
        <v>239</v>
      </c>
      <c r="I223" s="10" t="s">
        <v>408</v>
      </c>
      <c r="J223" s="10" t="s">
        <v>453</v>
      </c>
      <c r="K223" s="10" t="s">
        <v>487</v>
      </c>
      <c r="L223" s="10" t="s">
        <v>493</v>
      </c>
      <c r="M223" s="10" t="s">
        <v>22</v>
      </c>
      <c r="N223" s="3"/>
      <c r="O223" s="3"/>
      <c r="P223" s="3"/>
      <c r="Q223" s="3"/>
      <c r="R223" s="3"/>
      <c r="S223" s="3"/>
      <c r="T223" s="3"/>
    </row>
    <row r="224" ht="19.5" customHeight="1">
      <c r="A224" s="3"/>
      <c r="B224" s="163" t="str">
        <f>IFERROR(RANK('Categories ID'!$C224,'Categories ID'!$C$20:$C$1937,1),"")</f>
        <v/>
      </c>
      <c r="C224" s="164" t="str">
        <f>IF(MIN('Categories ID'!$D224:$F224)&lt;&gt;0,MIN('Categories ID'!$D224:$F224),"")</f>
        <v/>
      </c>
      <c r="D224" s="164" t="str">
        <f>IFERROR(SEARCH($G$3,'Categories ID'!$J224)+ROW()/100000,"")</f>
        <v/>
      </c>
      <c r="E224" s="164" t="str">
        <f>IFERROR(SEARCH($G$3,'Categories ID'!$K224)+ROW()/100000,"")</f>
        <v/>
      </c>
      <c r="F224" s="164" t="str">
        <f>IFERROR(SEARCH($G$3,'Categories ID'!$L224)+ROW()/100000,"")</f>
        <v/>
      </c>
      <c r="G224" s="73">
        <v>3383.0</v>
      </c>
      <c r="H224" s="10" t="s">
        <v>239</v>
      </c>
      <c r="I224" s="10" t="s">
        <v>408</v>
      </c>
      <c r="J224" s="10" t="s">
        <v>453</v>
      </c>
      <c r="K224" s="10" t="s">
        <v>487</v>
      </c>
      <c r="L224" s="10" t="s">
        <v>593</v>
      </c>
      <c r="M224" s="10" t="s">
        <v>22</v>
      </c>
      <c r="N224" s="3"/>
      <c r="O224" s="3"/>
      <c r="P224" s="3"/>
      <c r="Q224" s="3"/>
      <c r="R224" s="3"/>
      <c r="S224" s="3"/>
      <c r="T224" s="3"/>
    </row>
    <row r="225" ht="19.5" customHeight="1">
      <c r="A225" s="3"/>
      <c r="B225" s="165" t="str">
        <f>IFERROR(RANK('Categories ID'!$C225,'Categories ID'!$C$20:$C$1937,1),"")</f>
        <v/>
      </c>
      <c r="C225" s="166" t="str">
        <f>IF(MIN('Categories ID'!$D225:$F225)&lt;&gt;0,MIN('Categories ID'!$D225:$F225),"")</f>
        <v/>
      </c>
      <c r="D225" s="166" t="str">
        <f>IFERROR(SEARCH($G$3,'Categories ID'!$J225)+ROW()/100000,"")</f>
        <v/>
      </c>
      <c r="E225" s="166" t="str">
        <f>IFERROR(SEARCH($G$3,'Categories ID'!$K225)+ROW()/100000,"")</f>
        <v/>
      </c>
      <c r="F225" s="166" t="str">
        <f>IFERROR(SEARCH($G$3,'Categories ID'!$L225)+ROW()/100000,"")</f>
        <v/>
      </c>
      <c r="G225" s="73">
        <v>1421.0</v>
      </c>
      <c r="H225" s="10" t="s">
        <v>239</v>
      </c>
      <c r="I225" s="10" t="s">
        <v>408</v>
      </c>
      <c r="J225" s="10" t="s">
        <v>453</v>
      </c>
      <c r="K225" s="10" t="s">
        <v>459</v>
      </c>
      <c r="L225" s="10" t="s">
        <v>495</v>
      </c>
      <c r="M225" s="10" t="s">
        <v>22</v>
      </c>
      <c r="N225" s="3"/>
      <c r="O225" s="3"/>
      <c r="P225" s="3"/>
      <c r="Q225" s="3"/>
      <c r="R225" s="3"/>
      <c r="S225" s="3"/>
      <c r="T225" s="3"/>
    </row>
    <row r="226" ht="19.5" customHeight="1">
      <c r="A226" s="3"/>
      <c r="B226" s="163" t="str">
        <f>IFERROR(RANK('Categories ID'!$C226,'Categories ID'!$C$20:$C$1937,1),"")</f>
        <v/>
      </c>
      <c r="C226" s="164" t="str">
        <f>IF(MIN('Categories ID'!$D226:$F226)&lt;&gt;0,MIN('Categories ID'!$D226:$F226),"")</f>
        <v/>
      </c>
      <c r="D226" s="164" t="str">
        <f>IFERROR(SEARCH($G$3,'Categories ID'!$J226)+ROW()/100000,"")</f>
        <v/>
      </c>
      <c r="E226" s="164" t="str">
        <f>IFERROR(SEARCH($G$3,'Categories ID'!$K226)+ROW()/100000,"")</f>
        <v/>
      </c>
      <c r="F226" s="164" t="str">
        <f>IFERROR(SEARCH($G$3,'Categories ID'!$L226)+ROW()/100000,"")</f>
        <v/>
      </c>
      <c r="G226" s="73">
        <v>2960.0</v>
      </c>
      <c r="H226" s="10" t="s">
        <v>239</v>
      </c>
      <c r="I226" s="10" t="s">
        <v>408</v>
      </c>
      <c r="J226" s="10" t="s">
        <v>453</v>
      </c>
      <c r="K226" s="10" t="s">
        <v>459</v>
      </c>
      <c r="L226" s="10" t="s">
        <v>577</v>
      </c>
      <c r="M226" s="10" t="s">
        <v>22</v>
      </c>
      <c r="N226" s="3"/>
      <c r="O226" s="3"/>
      <c r="P226" s="3"/>
      <c r="Q226" s="3"/>
      <c r="R226" s="3"/>
      <c r="S226" s="3"/>
      <c r="T226" s="3"/>
    </row>
    <row r="227" ht="19.5" customHeight="1">
      <c r="A227" s="3"/>
      <c r="B227" s="165" t="str">
        <f>IFERROR(RANK('Categories ID'!$C227,'Categories ID'!$C$20:$C$1937,1),"")</f>
        <v/>
      </c>
      <c r="C227" s="166" t="str">
        <f>IF(MIN('Categories ID'!$D227:$F227)&lt;&gt;0,MIN('Categories ID'!$D227:$F227),"")</f>
        <v/>
      </c>
      <c r="D227" s="166" t="str">
        <f>IFERROR(SEARCH($G$3,'Categories ID'!$J227)+ROW()/100000,"")</f>
        <v/>
      </c>
      <c r="E227" s="166" t="str">
        <f>IFERROR(SEARCH($G$3,'Categories ID'!$K227)+ROW()/100000,"")</f>
        <v/>
      </c>
      <c r="F227" s="166" t="str">
        <f>IFERROR(SEARCH($G$3,'Categories ID'!$L227)+ROW()/100000,"")</f>
        <v/>
      </c>
      <c r="G227" s="73">
        <v>1172.0</v>
      </c>
      <c r="H227" s="10" t="s">
        <v>239</v>
      </c>
      <c r="I227" s="10" t="s">
        <v>408</v>
      </c>
      <c r="J227" s="10" t="s">
        <v>453</v>
      </c>
      <c r="K227" s="10" t="s">
        <v>459</v>
      </c>
      <c r="L227" s="10" t="s">
        <v>460</v>
      </c>
      <c r="M227" s="10" t="s">
        <v>22</v>
      </c>
      <c r="N227" s="3"/>
      <c r="O227" s="3"/>
      <c r="P227" s="3"/>
      <c r="Q227" s="3"/>
      <c r="R227" s="3"/>
      <c r="S227" s="3"/>
      <c r="T227" s="3"/>
    </row>
    <row r="228" ht="19.5" customHeight="1">
      <c r="A228" s="3"/>
      <c r="B228" s="163" t="str">
        <f>IFERROR(RANK('Categories ID'!$C228,'Categories ID'!$C$20:$C$1937,1),"")</f>
        <v/>
      </c>
      <c r="C228" s="164" t="str">
        <f>IF(MIN('Categories ID'!$D228:$F228)&lt;&gt;0,MIN('Categories ID'!$D228:$F228),"")</f>
        <v/>
      </c>
      <c r="D228" s="164" t="str">
        <f>IFERROR(SEARCH($G$3,'Categories ID'!$J228)+ROW()/100000,"")</f>
        <v/>
      </c>
      <c r="E228" s="164" t="str">
        <f>IFERROR(SEARCH($G$3,'Categories ID'!$K228)+ROW()/100000,"")</f>
        <v/>
      </c>
      <c r="F228" s="164" t="str">
        <f>IFERROR(SEARCH($G$3,'Categories ID'!$L228)+ROW()/100000,"")</f>
        <v/>
      </c>
      <c r="G228" s="73">
        <v>2781.0</v>
      </c>
      <c r="H228" s="10" t="s">
        <v>239</v>
      </c>
      <c r="I228" s="10" t="s">
        <v>408</v>
      </c>
      <c r="J228" s="10" t="s">
        <v>453</v>
      </c>
      <c r="K228" s="10" t="s">
        <v>459</v>
      </c>
      <c r="L228" s="10" t="s">
        <v>519</v>
      </c>
      <c r="M228" s="10" t="s">
        <v>22</v>
      </c>
      <c r="N228" s="3"/>
      <c r="O228" s="3"/>
      <c r="P228" s="3"/>
      <c r="Q228" s="3"/>
      <c r="R228" s="3"/>
      <c r="S228" s="3"/>
      <c r="T228" s="3"/>
    </row>
    <row r="229" ht="19.5" customHeight="1">
      <c r="A229" s="3"/>
      <c r="B229" s="165" t="str">
        <f>IFERROR(RANK('Categories ID'!$C229,'Categories ID'!$C$20:$C$1937,1),"")</f>
        <v/>
      </c>
      <c r="C229" s="166" t="str">
        <f>IF(MIN('Categories ID'!$D229:$F229)&lt;&gt;0,MIN('Categories ID'!$D229:$F229),"")</f>
        <v/>
      </c>
      <c r="D229" s="166" t="str">
        <f>IFERROR(SEARCH($G$3,'Categories ID'!$J229)+ROW()/100000,"")</f>
        <v/>
      </c>
      <c r="E229" s="166" t="str">
        <f>IFERROR(SEARCH($G$3,'Categories ID'!$K229)+ROW()/100000,"")</f>
        <v/>
      </c>
      <c r="F229" s="166" t="str">
        <f>IFERROR(SEARCH($G$3,'Categories ID'!$L229)+ROW()/100000,"")</f>
        <v/>
      </c>
      <c r="G229" s="73">
        <v>2965.0</v>
      </c>
      <c r="H229" s="10" t="s">
        <v>239</v>
      </c>
      <c r="I229" s="10" t="s">
        <v>408</v>
      </c>
      <c r="J229" s="10" t="s">
        <v>453</v>
      </c>
      <c r="K229" s="10" t="s">
        <v>571</v>
      </c>
      <c r="L229" s="10" t="s">
        <v>579</v>
      </c>
      <c r="M229" s="10" t="s">
        <v>22</v>
      </c>
      <c r="N229" s="3"/>
      <c r="O229" s="3"/>
      <c r="P229" s="3"/>
      <c r="Q229" s="3"/>
      <c r="R229" s="3"/>
      <c r="S229" s="3"/>
      <c r="T229" s="3"/>
    </row>
    <row r="230" ht="19.5" customHeight="1">
      <c r="A230" s="3"/>
      <c r="B230" s="163" t="str">
        <f>IFERROR(RANK('Categories ID'!$C230,'Categories ID'!$C$20:$C$1937,1),"")</f>
        <v/>
      </c>
      <c r="C230" s="164" t="str">
        <f>IF(MIN('Categories ID'!$D230:$F230)&lt;&gt;0,MIN('Categories ID'!$D230:$F230),"")</f>
        <v/>
      </c>
      <c r="D230" s="164" t="str">
        <f>IFERROR(SEARCH($G$3,'Categories ID'!$J230)+ROW()/100000,"")</f>
        <v/>
      </c>
      <c r="E230" s="164" t="str">
        <f>IFERROR(SEARCH($G$3,'Categories ID'!$K230)+ROW()/100000,"")</f>
        <v/>
      </c>
      <c r="F230" s="164" t="str">
        <f>IFERROR(SEARCH($G$3,'Categories ID'!$L230)+ROW()/100000,"")</f>
        <v/>
      </c>
      <c r="G230" s="73">
        <v>2994.0</v>
      </c>
      <c r="H230" s="10" t="s">
        <v>239</v>
      </c>
      <c r="I230" s="10" t="s">
        <v>408</v>
      </c>
      <c r="J230" s="10" t="s">
        <v>453</v>
      </c>
      <c r="K230" s="10" t="s">
        <v>571</v>
      </c>
      <c r="L230" s="10" t="s">
        <v>583</v>
      </c>
      <c r="M230" s="10" t="s">
        <v>22</v>
      </c>
      <c r="N230" s="3"/>
      <c r="O230" s="3"/>
      <c r="P230" s="3"/>
      <c r="Q230" s="3"/>
      <c r="R230" s="3"/>
      <c r="S230" s="3"/>
      <c r="T230" s="3"/>
    </row>
    <row r="231" ht="19.5" customHeight="1">
      <c r="A231" s="3"/>
      <c r="B231" s="165" t="str">
        <f>IFERROR(RANK('Categories ID'!$C231,'Categories ID'!$C$20:$C$1937,1),"")</f>
        <v/>
      </c>
      <c r="C231" s="166" t="str">
        <f>IF(MIN('Categories ID'!$D231:$F231)&lt;&gt;0,MIN('Categories ID'!$D231:$F231),"")</f>
        <v/>
      </c>
      <c r="D231" s="166" t="str">
        <f>IFERROR(SEARCH($G$3,'Categories ID'!$J231)+ROW()/100000,"")</f>
        <v/>
      </c>
      <c r="E231" s="166" t="str">
        <f>IFERROR(SEARCH($G$3,'Categories ID'!$K231)+ROW()/100000,"")</f>
        <v/>
      </c>
      <c r="F231" s="166" t="str">
        <f>IFERROR(SEARCH($G$3,'Categories ID'!$L231)+ROW()/100000,"")</f>
        <v/>
      </c>
      <c r="G231" s="73">
        <v>2846.0</v>
      </c>
      <c r="H231" s="10" t="s">
        <v>239</v>
      </c>
      <c r="I231" s="10" t="s">
        <v>408</v>
      </c>
      <c r="J231" s="10" t="s">
        <v>453</v>
      </c>
      <c r="K231" s="10" t="s">
        <v>571</v>
      </c>
      <c r="L231" s="10" t="s">
        <v>572</v>
      </c>
      <c r="M231" s="10" t="s">
        <v>22</v>
      </c>
      <c r="N231" s="3"/>
      <c r="O231" s="3"/>
      <c r="P231" s="3"/>
      <c r="Q231" s="3"/>
      <c r="R231" s="3"/>
      <c r="S231" s="3"/>
      <c r="T231" s="3"/>
    </row>
    <row r="232" ht="19.5" customHeight="1">
      <c r="A232" s="3"/>
      <c r="B232" s="163" t="str">
        <f>IFERROR(RANK('Categories ID'!$C232,'Categories ID'!$C$20:$C$1937,1),"")</f>
        <v/>
      </c>
      <c r="C232" s="164" t="str">
        <f>IF(MIN('Categories ID'!$D232:$F232)&lt;&gt;0,MIN('Categories ID'!$D232:$F232),"")</f>
        <v/>
      </c>
      <c r="D232" s="164" t="str">
        <f>IFERROR(SEARCH($G$3,'Categories ID'!$J232)+ROW()/100000,"")</f>
        <v/>
      </c>
      <c r="E232" s="164" t="str">
        <f>IFERROR(SEARCH($G$3,'Categories ID'!$K232)+ROW()/100000,"")</f>
        <v/>
      </c>
      <c r="F232" s="164" t="str">
        <f>IFERROR(SEARCH($G$3,'Categories ID'!$L232)+ROW()/100000,"")</f>
        <v/>
      </c>
      <c r="G232" s="73">
        <v>1200.0</v>
      </c>
      <c r="H232" s="10" t="s">
        <v>239</v>
      </c>
      <c r="I232" s="10" t="s">
        <v>408</v>
      </c>
      <c r="J232" s="10" t="s">
        <v>453</v>
      </c>
      <c r="K232" s="10" t="s">
        <v>454</v>
      </c>
      <c r="L232" s="10" t="s">
        <v>463</v>
      </c>
      <c r="M232" s="10" t="s">
        <v>22</v>
      </c>
      <c r="N232" s="3"/>
      <c r="O232" s="3"/>
      <c r="P232" s="3"/>
      <c r="Q232" s="3"/>
      <c r="R232" s="3"/>
      <c r="S232" s="3"/>
      <c r="T232" s="3"/>
    </row>
    <row r="233" ht="19.5" customHeight="1">
      <c r="A233" s="3"/>
      <c r="B233" s="165" t="str">
        <f>IFERROR(RANK('Categories ID'!$C233,'Categories ID'!$C$20:$C$1937,1),"")</f>
        <v/>
      </c>
      <c r="C233" s="166" t="str">
        <f>IF(MIN('Categories ID'!$D233:$F233)&lt;&gt;0,MIN('Categories ID'!$D233:$F233),"")</f>
        <v/>
      </c>
      <c r="D233" s="166" t="str">
        <f>IFERROR(SEARCH($G$3,'Categories ID'!$J233)+ROW()/100000,"")</f>
        <v/>
      </c>
      <c r="E233" s="166" t="str">
        <f>IFERROR(SEARCH($G$3,'Categories ID'!$K233)+ROW()/100000,"")</f>
        <v/>
      </c>
      <c r="F233" s="166" t="str">
        <f>IFERROR(SEARCH($G$3,'Categories ID'!$L233)+ROW()/100000,"")</f>
        <v/>
      </c>
      <c r="G233" s="73">
        <v>123.0</v>
      </c>
      <c r="H233" s="10" t="s">
        <v>239</v>
      </c>
      <c r="I233" s="10" t="s">
        <v>408</v>
      </c>
      <c r="J233" s="10" t="s">
        <v>453</v>
      </c>
      <c r="K233" s="10" t="s">
        <v>454</v>
      </c>
      <c r="L233" s="10" t="s">
        <v>455</v>
      </c>
      <c r="M233" s="10" t="s">
        <v>22</v>
      </c>
      <c r="N233" s="3"/>
      <c r="O233" s="3"/>
      <c r="P233" s="3"/>
      <c r="Q233" s="3"/>
      <c r="R233" s="3"/>
      <c r="S233" s="3"/>
      <c r="T233" s="3"/>
    </row>
    <row r="234" ht="19.5" customHeight="1">
      <c r="A234" s="3"/>
      <c r="B234" s="163" t="str">
        <f>IFERROR(RANK('Categories ID'!$C234,'Categories ID'!$C$20:$C$1937,1),"")</f>
        <v/>
      </c>
      <c r="C234" s="164" t="str">
        <f>IF(MIN('Categories ID'!$D234:$F234)&lt;&gt;0,MIN('Categories ID'!$D234:$F234),"")</f>
        <v/>
      </c>
      <c r="D234" s="164" t="str">
        <f>IFERROR(SEARCH($G$3,'Categories ID'!$J234)+ROW()/100000,"")</f>
        <v/>
      </c>
      <c r="E234" s="164" t="str">
        <f>IFERROR(SEARCH($G$3,'Categories ID'!$K234)+ROW()/100000,"")</f>
        <v/>
      </c>
      <c r="F234" s="164" t="str">
        <f>IFERROR(SEARCH($G$3,'Categories ID'!$L234)+ROW()/100000,"")</f>
        <v/>
      </c>
      <c r="G234" s="73">
        <v>1408.0</v>
      </c>
      <c r="H234" s="10" t="s">
        <v>239</v>
      </c>
      <c r="I234" s="10" t="s">
        <v>408</v>
      </c>
      <c r="J234" s="10" t="s">
        <v>453</v>
      </c>
      <c r="K234" s="10" t="s">
        <v>454</v>
      </c>
      <c r="L234" s="10" t="s">
        <v>475</v>
      </c>
      <c r="M234" s="10" t="s">
        <v>22</v>
      </c>
      <c r="N234" s="3"/>
      <c r="O234" s="3"/>
      <c r="P234" s="3"/>
      <c r="Q234" s="3"/>
      <c r="R234" s="3"/>
      <c r="S234" s="3"/>
      <c r="T234" s="3"/>
    </row>
    <row r="235" ht="19.5" customHeight="1">
      <c r="A235" s="3"/>
      <c r="B235" s="165" t="str">
        <f>IFERROR(RANK('Categories ID'!$C235,'Categories ID'!$C$20:$C$1937,1),"")</f>
        <v/>
      </c>
      <c r="C235" s="166" t="str">
        <f>IF(MIN('Categories ID'!$D235:$F235)&lt;&gt;0,MIN('Categories ID'!$D235:$F235),"")</f>
        <v/>
      </c>
      <c r="D235" s="166" t="str">
        <f>IFERROR(SEARCH($G$3,'Categories ID'!$J235)+ROW()/100000,"")</f>
        <v/>
      </c>
      <c r="E235" s="166" t="str">
        <f>IFERROR(SEARCH($G$3,'Categories ID'!$K235)+ROW()/100000,"")</f>
        <v/>
      </c>
      <c r="F235" s="166" t="str">
        <f>IFERROR(SEARCH($G$3,'Categories ID'!$L235)+ROW()/100000,"")</f>
        <v/>
      </c>
      <c r="G235" s="73">
        <v>1428.0</v>
      </c>
      <c r="H235" s="10" t="s">
        <v>239</v>
      </c>
      <c r="I235" s="10" t="s">
        <v>408</v>
      </c>
      <c r="J235" s="10" t="s">
        <v>453</v>
      </c>
      <c r="K235" s="10" t="s">
        <v>454</v>
      </c>
      <c r="L235" s="10" t="s">
        <v>497</v>
      </c>
      <c r="M235" s="10" t="s">
        <v>22</v>
      </c>
      <c r="N235" s="3"/>
      <c r="O235" s="3"/>
      <c r="P235" s="3"/>
      <c r="Q235" s="3"/>
      <c r="R235" s="3"/>
      <c r="S235" s="3"/>
      <c r="T235" s="3"/>
    </row>
    <row r="236" ht="19.5" customHeight="1">
      <c r="A236" s="3"/>
      <c r="B236" s="163" t="str">
        <f>IFERROR(RANK('Categories ID'!$C236,'Categories ID'!$C$20:$C$1937,1),"")</f>
        <v/>
      </c>
      <c r="C236" s="164" t="str">
        <f>IF(MIN('Categories ID'!$D236:$F236)&lt;&gt;0,MIN('Categories ID'!$D236:$F236),"")</f>
        <v/>
      </c>
      <c r="D236" s="164" t="str">
        <f>IFERROR(SEARCH($G$3,'Categories ID'!$J236)+ROW()/100000,"")</f>
        <v/>
      </c>
      <c r="E236" s="164" t="str">
        <f>IFERROR(SEARCH($G$3,'Categories ID'!$K236)+ROW()/100000,"")</f>
        <v/>
      </c>
      <c r="F236" s="164" t="str">
        <f>IFERROR(SEARCH($G$3,'Categories ID'!$L236)+ROW()/100000,"")</f>
        <v/>
      </c>
      <c r="G236" s="73">
        <v>1429.0</v>
      </c>
      <c r="H236" s="10" t="s">
        <v>239</v>
      </c>
      <c r="I236" s="10" t="s">
        <v>408</v>
      </c>
      <c r="J236" s="10" t="s">
        <v>453</v>
      </c>
      <c r="K236" s="10" t="s">
        <v>499</v>
      </c>
      <c r="L236" s="10" t="s">
        <v>500</v>
      </c>
      <c r="M236" s="10" t="s">
        <v>22</v>
      </c>
      <c r="N236" s="3"/>
      <c r="O236" s="3"/>
      <c r="P236" s="3"/>
      <c r="Q236" s="3"/>
      <c r="R236" s="3"/>
      <c r="S236" s="3"/>
      <c r="T236" s="3"/>
    </row>
    <row r="237" ht="19.5" customHeight="1">
      <c r="A237" s="3"/>
      <c r="B237" s="165" t="str">
        <f>IFERROR(RANK('Categories ID'!$C237,'Categories ID'!$C$20:$C$1937,1),"")</f>
        <v/>
      </c>
      <c r="C237" s="166" t="str">
        <f>IF(MIN('Categories ID'!$D237:$F237)&lt;&gt;0,MIN('Categories ID'!$D237:$F237),"")</f>
        <v/>
      </c>
      <c r="D237" s="166" t="str">
        <f>IFERROR(SEARCH($G$3,'Categories ID'!$J237)+ROW()/100000,"")</f>
        <v/>
      </c>
      <c r="E237" s="166" t="str">
        <f>IFERROR(SEARCH($G$3,'Categories ID'!$K237)+ROW()/100000,"")</f>
        <v/>
      </c>
      <c r="F237" s="166" t="str">
        <f>IFERROR(SEARCH($G$3,'Categories ID'!$L237)+ROW()/100000,"")</f>
        <v/>
      </c>
      <c r="G237" s="73">
        <v>3264.0</v>
      </c>
      <c r="H237" s="10" t="s">
        <v>239</v>
      </c>
      <c r="I237" s="10" t="s">
        <v>408</v>
      </c>
      <c r="J237" s="10" t="s">
        <v>453</v>
      </c>
      <c r="K237" s="10" t="s">
        <v>499</v>
      </c>
      <c r="L237" s="10" t="s">
        <v>591</v>
      </c>
      <c r="M237" s="10" t="s">
        <v>22</v>
      </c>
      <c r="N237" s="3"/>
      <c r="O237" s="3"/>
      <c r="P237" s="3"/>
      <c r="Q237" s="3"/>
      <c r="R237" s="3"/>
      <c r="S237" s="3"/>
      <c r="T237" s="3"/>
    </row>
    <row r="238" ht="19.5" customHeight="1">
      <c r="A238" s="3"/>
      <c r="B238" s="163" t="str">
        <f>IFERROR(RANK('Categories ID'!$C238,'Categories ID'!$C$20:$C$1937,1),"")</f>
        <v/>
      </c>
      <c r="C238" s="164" t="str">
        <f>IF(MIN('Categories ID'!$D238:$F238)&lt;&gt;0,MIN('Categories ID'!$D238:$F238),"")</f>
        <v/>
      </c>
      <c r="D238" s="164" t="str">
        <f>IFERROR(SEARCH($G$3,'Categories ID'!$J238)+ROW()/100000,"")</f>
        <v/>
      </c>
      <c r="E238" s="164" t="str">
        <f>IFERROR(SEARCH($G$3,'Categories ID'!$K238)+ROW()/100000,"")</f>
        <v/>
      </c>
      <c r="F238" s="164" t="str">
        <f>IFERROR(SEARCH($G$3,'Categories ID'!$L238)+ROW()/100000,"")</f>
        <v/>
      </c>
      <c r="G238" s="73">
        <v>2964.0</v>
      </c>
      <c r="H238" s="10" t="s">
        <v>239</v>
      </c>
      <c r="I238" s="10" t="s">
        <v>408</v>
      </c>
      <c r="J238" s="10" t="s">
        <v>453</v>
      </c>
      <c r="K238" s="10" t="s">
        <v>499</v>
      </c>
      <c r="L238" s="10" t="s">
        <v>406</v>
      </c>
      <c r="M238" s="10" t="s">
        <v>22</v>
      </c>
      <c r="N238" s="3"/>
      <c r="O238" s="3"/>
      <c r="P238" s="3"/>
      <c r="Q238" s="3"/>
      <c r="R238" s="3"/>
      <c r="S238" s="3"/>
      <c r="T238" s="3"/>
    </row>
    <row r="239" ht="19.5" customHeight="1">
      <c r="A239" s="3"/>
      <c r="B239" s="165" t="str">
        <f>IFERROR(RANK('Categories ID'!$C239,'Categories ID'!$C$20:$C$1937,1),"")</f>
        <v/>
      </c>
      <c r="C239" s="166" t="str">
        <f>IF(MIN('Categories ID'!$D239:$F239)&lt;&gt;0,MIN('Categories ID'!$D239:$F239),"")</f>
        <v/>
      </c>
      <c r="D239" s="166" t="str">
        <f>IFERROR(SEARCH($G$3,'Categories ID'!$J239)+ROW()/100000,"")</f>
        <v/>
      </c>
      <c r="E239" s="166" t="str">
        <f>IFERROR(SEARCH($G$3,'Categories ID'!$K239)+ROW()/100000,"")</f>
        <v/>
      </c>
      <c r="F239" s="166" t="str">
        <f>IFERROR(SEARCH($G$3,'Categories ID'!$L239)+ROW()/100000,"")</f>
        <v/>
      </c>
      <c r="G239" s="73">
        <v>2839.0</v>
      </c>
      <c r="H239" s="10" t="s">
        <v>239</v>
      </c>
      <c r="I239" s="10" t="s">
        <v>408</v>
      </c>
      <c r="J239" s="10" t="s">
        <v>453</v>
      </c>
      <c r="K239" s="10" t="s">
        <v>499</v>
      </c>
      <c r="L239" s="10" t="s">
        <v>561</v>
      </c>
      <c r="M239" s="10" t="s">
        <v>22</v>
      </c>
      <c r="N239" s="3"/>
      <c r="O239" s="3"/>
      <c r="P239" s="3"/>
      <c r="Q239" s="3"/>
      <c r="R239" s="3"/>
      <c r="S239" s="3"/>
      <c r="T239" s="3"/>
    </row>
    <row r="240" ht="19.5" customHeight="1">
      <c r="A240" s="3"/>
      <c r="B240" s="163" t="str">
        <f>IFERROR(RANK('Categories ID'!$C240,'Categories ID'!$C$20:$C$1937,1),"")</f>
        <v/>
      </c>
      <c r="C240" s="164" t="str">
        <f>IF(MIN('Categories ID'!$D240:$F240)&lt;&gt;0,MIN('Categories ID'!$D240:$F240),"")</f>
        <v/>
      </c>
      <c r="D240" s="164" t="str">
        <f>IFERROR(SEARCH($G$3,'Categories ID'!$J240)+ROW()/100000,"")</f>
        <v/>
      </c>
      <c r="E240" s="164" t="str">
        <f>IFERROR(SEARCH($G$3,'Categories ID'!$K240)+ROW()/100000,"")</f>
        <v/>
      </c>
      <c r="F240" s="164" t="str">
        <f>IFERROR(SEARCH($G$3,'Categories ID'!$L240)+ROW()/100000,"")</f>
        <v/>
      </c>
      <c r="G240" s="73">
        <v>2840.0</v>
      </c>
      <c r="H240" s="10" t="s">
        <v>239</v>
      </c>
      <c r="I240" s="10" t="s">
        <v>408</v>
      </c>
      <c r="J240" s="10" t="s">
        <v>453</v>
      </c>
      <c r="K240" s="10" t="s">
        <v>499</v>
      </c>
      <c r="L240" s="10" t="s">
        <v>563</v>
      </c>
      <c r="M240" s="10" t="s">
        <v>22</v>
      </c>
      <c r="N240" s="3"/>
      <c r="O240" s="3"/>
      <c r="P240" s="3"/>
      <c r="Q240" s="3"/>
      <c r="R240" s="3"/>
      <c r="S240" s="3"/>
      <c r="T240" s="3"/>
    </row>
    <row r="241" ht="19.5" customHeight="1">
      <c r="A241" s="3"/>
      <c r="B241" s="165" t="str">
        <f>IFERROR(RANK('Categories ID'!$C241,'Categories ID'!$C$20:$C$1937,1),"")</f>
        <v/>
      </c>
      <c r="C241" s="166" t="str">
        <f>IF(MIN('Categories ID'!$D241:$F241)&lt;&gt;0,MIN('Categories ID'!$D241:$F241),"")</f>
        <v/>
      </c>
      <c r="D241" s="166" t="str">
        <f>IFERROR(SEARCH($G$3,'Categories ID'!$J241)+ROW()/100000,"")</f>
        <v/>
      </c>
      <c r="E241" s="166" t="str">
        <f>IFERROR(SEARCH($G$3,'Categories ID'!$K241)+ROW()/100000,"")</f>
        <v/>
      </c>
      <c r="F241" s="166" t="str">
        <f>IFERROR(SEARCH($G$3,'Categories ID'!$L241)+ROW()/100000,"")</f>
        <v/>
      </c>
      <c r="G241" s="73">
        <v>2841.0</v>
      </c>
      <c r="H241" s="10" t="s">
        <v>239</v>
      </c>
      <c r="I241" s="10" t="s">
        <v>408</v>
      </c>
      <c r="J241" s="10" t="s">
        <v>453</v>
      </c>
      <c r="K241" s="10" t="s">
        <v>499</v>
      </c>
      <c r="L241" s="10" t="s">
        <v>565</v>
      </c>
      <c r="M241" s="10" t="s">
        <v>22</v>
      </c>
      <c r="N241" s="3"/>
      <c r="O241" s="3"/>
      <c r="P241" s="3"/>
      <c r="Q241" s="3"/>
      <c r="R241" s="3"/>
      <c r="S241" s="3"/>
      <c r="T241" s="3"/>
    </row>
    <row r="242" ht="19.5" customHeight="1">
      <c r="A242" s="3"/>
      <c r="B242" s="163" t="str">
        <f>IFERROR(RANK('Categories ID'!$C242,'Categories ID'!$C$20:$C$1937,1),"")</f>
        <v/>
      </c>
      <c r="C242" s="164" t="str">
        <f>IF(MIN('Categories ID'!$D242:$F242)&lt;&gt;0,MIN('Categories ID'!$D242:$F242),"")</f>
        <v/>
      </c>
      <c r="D242" s="164" t="str">
        <f>IFERROR(SEARCH($G$3,'Categories ID'!$J242)+ROW()/100000,"")</f>
        <v/>
      </c>
      <c r="E242" s="164" t="str">
        <f>IFERROR(SEARCH($G$3,'Categories ID'!$K242)+ROW()/100000,"")</f>
        <v/>
      </c>
      <c r="F242" s="164" t="str">
        <f>IFERROR(SEARCH($G$3,'Categories ID'!$L242)+ROW()/100000,"")</f>
        <v/>
      </c>
      <c r="G242" s="73">
        <v>2842.0</v>
      </c>
      <c r="H242" s="10" t="s">
        <v>239</v>
      </c>
      <c r="I242" s="10" t="s">
        <v>408</v>
      </c>
      <c r="J242" s="10" t="s">
        <v>453</v>
      </c>
      <c r="K242" s="10" t="s">
        <v>499</v>
      </c>
      <c r="L242" s="10" t="s">
        <v>567</v>
      </c>
      <c r="M242" s="10" t="s">
        <v>22</v>
      </c>
      <c r="N242" s="3"/>
      <c r="O242" s="3"/>
      <c r="P242" s="3"/>
      <c r="Q242" s="3"/>
      <c r="R242" s="3"/>
      <c r="S242" s="3"/>
      <c r="T242" s="3"/>
    </row>
    <row r="243" ht="19.5" customHeight="1">
      <c r="A243" s="3"/>
      <c r="B243" s="165" t="str">
        <f>IFERROR(RANK('Categories ID'!$C243,'Categories ID'!$C$20:$C$1937,1),"")</f>
        <v/>
      </c>
      <c r="C243" s="166" t="str">
        <f>IF(MIN('Categories ID'!$D243:$F243)&lt;&gt;0,MIN('Categories ID'!$D243:$F243),"")</f>
        <v/>
      </c>
      <c r="D243" s="166" t="str">
        <f>IFERROR(SEARCH($G$3,'Categories ID'!$J243)+ROW()/100000,"")</f>
        <v/>
      </c>
      <c r="E243" s="166" t="str">
        <f>IFERROR(SEARCH($G$3,'Categories ID'!$K243)+ROW()/100000,"")</f>
        <v/>
      </c>
      <c r="F243" s="166" t="str">
        <f>IFERROR(SEARCH($G$3,'Categories ID'!$L243)+ROW()/100000,"")</f>
        <v/>
      </c>
      <c r="G243" s="73">
        <v>2843.0</v>
      </c>
      <c r="H243" s="10" t="s">
        <v>239</v>
      </c>
      <c r="I243" s="10" t="s">
        <v>408</v>
      </c>
      <c r="J243" s="10" t="s">
        <v>453</v>
      </c>
      <c r="K243" s="10" t="s">
        <v>499</v>
      </c>
      <c r="L243" s="10" t="s">
        <v>680</v>
      </c>
      <c r="M243" s="10" t="s">
        <v>22</v>
      </c>
      <c r="N243" s="3"/>
      <c r="O243" s="3"/>
      <c r="P243" s="3"/>
      <c r="Q243" s="3"/>
      <c r="R243" s="3"/>
      <c r="S243" s="3"/>
      <c r="T243" s="3"/>
    </row>
    <row r="244" ht="19.5" customHeight="1">
      <c r="A244" s="3"/>
      <c r="B244" s="163" t="str">
        <f>IFERROR(RANK('Categories ID'!$C244,'Categories ID'!$C$20:$C$1937,1),"")</f>
        <v/>
      </c>
      <c r="C244" s="164" t="str">
        <f>IF(MIN('Categories ID'!$D244:$F244)&lt;&gt;0,MIN('Categories ID'!$D244:$F244),"")</f>
        <v/>
      </c>
      <c r="D244" s="164" t="str">
        <f>IFERROR(SEARCH($G$3,'Categories ID'!$J244)+ROW()/100000,"")</f>
        <v/>
      </c>
      <c r="E244" s="164" t="str">
        <f>IFERROR(SEARCH($G$3,'Categories ID'!$K244)+ROW()/100000,"")</f>
        <v/>
      </c>
      <c r="F244" s="164" t="str">
        <f>IFERROR(SEARCH($G$3,'Categories ID'!$L244)+ROW()/100000,"")</f>
        <v/>
      </c>
      <c r="G244" s="73">
        <v>2854.0</v>
      </c>
      <c r="H244" s="10" t="s">
        <v>239</v>
      </c>
      <c r="I244" s="10" t="s">
        <v>408</v>
      </c>
      <c r="J244" s="10" t="s">
        <v>453</v>
      </c>
      <c r="K244" s="10" t="s">
        <v>499</v>
      </c>
      <c r="L244" s="10" t="s">
        <v>575</v>
      </c>
      <c r="M244" s="10" t="s">
        <v>22</v>
      </c>
      <c r="N244" s="3"/>
      <c r="O244" s="3"/>
      <c r="P244" s="3"/>
      <c r="Q244" s="3"/>
      <c r="R244" s="3"/>
      <c r="S244" s="3"/>
      <c r="T244" s="3"/>
    </row>
    <row r="245" ht="19.5" customHeight="1">
      <c r="A245" s="3"/>
      <c r="B245" s="165" t="str">
        <f>IFERROR(RANK('Categories ID'!$C245,'Categories ID'!$C$20:$C$1937,1),"")</f>
        <v/>
      </c>
      <c r="C245" s="166" t="str">
        <f>IF(MIN('Categories ID'!$D245:$F245)&lt;&gt;0,MIN('Categories ID'!$D245:$F245),"")</f>
        <v/>
      </c>
      <c r="D245" s="166" t="str">
        <f>IFERROR(SEARCH($G$3,'Categories ID'!$J245)+ROW()/100000,"")</f>
        <v/>
      </c>
      <c r="E245" s="166" t="str">
        <f>IFERROR(SEARCH($G$3,'Categories ID'!$K245)+ROW()/100000,"")</f>
        <v/>
      </c>
      <c r="F245" s="166" t="str">
        <f>IFERROR(SEARCH($G$3,'Categories ID'!$L245)+ROW()/100000,"")</f>
        <v/>
      </c>
      <c r="G245" s="73">
        <v>2829.0</v>
      </c>
      <c r="H245" s="10" t="s">
        <v>239</v>
      </c>
      <c r="I245" s="10" t="s">
        <v>408</v>
      </c>
      <c r="J245" s="10" t="s">
        <v>453</v>
      </c>
      <c r="K245" s="10" t="s">
        <v>541</v>
      </c>
      <c r="L245" s="10" t="s">
        <v>542</v>
      </c>
      <c r="M245" s="10" t="s">
        <v>22</v>
      </c>
      <c r="N245" s="3"/>
      <c r="O245" s="3"/>
      <c r="P245" s="3"/>
      <c r="Q245" s="3"/>
      <c r="R245" s="3"/>
      <c r="S245" s="3"/>
      <c r="T245" s="3"/>
    </row>
    <row r="246" ht="19.5" customHeight="1">
      <c r="A246" s="3"/>
      <c r="B246" s="163" t="str">
        <f>IFERROR(RANK('Categories ID'!$C246,'Categories ID'!$C$20:$C$1937,1),"")</f>
        <v/>
      </c>
      <c r="C246" s="164" t="str">
        <f>IF(MIN('Categories ID'!$D246:$F246)&lt;&gt;0,MIN('Categories ID'!$D246:$F246),"")</f>
        <v/>
      </c>
      <c r="D246" s="164" t="str">
        <f>IFERROR(SEARCH($G$3,'Categories ID'!$J246)+ROW()/100000,"")</f>
        <v/>
      </c>
      <c r="E246" s="164" t="str">
        <f>IFERROR(SEARCH($G$3,'Categories ID'!$K246)+ROW()/100000,"")</f>
        <v/>
      </c>
      <c r="F246" s="164" t="str">
        <f>IFERROR(SEARCH($G$3,'Categories ID'!$L246)+ROW()/100000,"")</f>
        <v/>
      </c>
      <c r="G246" s="73">
        <v>2830.0</v>
      </c>
      <c r="H246" s="10" t="s">
        <v>239</v>
      </c>
      <c r="I246" s="10" t="s">
        <v>408</v>
      </c>
      <c r="J246" s="10" t="s">
        <v>453</v>
      </c>
      <c r="K246" s="10" t="s">
        <v>541</v>
      </c>
      <c r="L246" s="10" t="s">
        <v>545</v>
      </c>
      <c r="M246" s="10" t="s">
        <v>22</v>
      </c>
      <c r="N246" s="3"/>
      <c r="O246" s="3"/>
      <c r="P246" s="3"/>
      <c r="Q246" s="3"/>
      <c r="R246" s="3"/>
      <c r="S246" s="3"/>
      <c r="T246" s="3"/>
    </row>
    <row r="247" ht="19.5" customHeight="1">
      <c r="A247" s="3"/>
      <c r="B247" s="165" t="str">
        <f>IFERROR(RANK('Categories ID'!$C247,'Categories ID'!$C$20:$C$1937,1),"")</f>
        <v/>
      </c>
      <c r="C247" s="166" t="str">
        <f>IF(MIN('Categories ID'!$D247:$F247)&lt;&gt;0,MIN('Categories ID'!$D247:$F247),"")</f>
        <v/>
      </c>
      <c r="D247" s="166" t="str">
        <f>IFERROR(SEARCH($G$3,'Categories ID'!$J247)+ROW()/100000,"")</f>
        <v/>
      </c>
      <c r="E247" s="166" t="str">
        <f>IFERROR(SEARCH($G$3,'Categories ID'!$K247)+ROW()/100000,"")</f>
        <v/>
      </c>
      <c r="F247" s="166" t="str">
        <f>IFERROR(SEARCH($G$3,'Categories ID'!$L247)+ROW()/100000,"")</f>
        <v/>
      </c>
      <c r="G247" s="73">
        <v>2831.0</v>
      </c>
      <c r="H247" s="10" t="s">
        <v>239</v>
      </c>
      <c r="I247" s="10" t="s">
        <v>408</v>
      </c>
      <c r="J247" s="10" t="s">
        <v>453</v>
      </c>
      <c r="K247" s="10" t="s">
        <v>541</v>
      </c>
      <c r="L247" s="10" t="s">
        <v>547</v>
      </c>
      <c r="M247" s="10" t="s">
        <v>22</v>
      </c>
      <c r="N247" s="3"/>
      <c r="O247" s="3"/>
      <c r="P247" s="3"/>
      <c r="Q247" s="3"/>
      <c r="R247" s="3"/>
      <c r="S247" s="3"/>
      <c r="T247" s="3"/>
    </row>
    <row r="248" ht="19.5" customHeight="1">
      <c r="A248" s="3"/>
      <c r="B248" s="163" t="str">
        <f>IFERROR(RANK('Categories ID'!$C248,'Categories ID'!$C$20:$C$1937,1),"")</f>
        <v/>
      </c>
      <c r="C248" s="164" t="str">
        <f>IF(MIN('Categories ID'!$D248:$F248)&lt;&gt;0,MIN('Categories ID'!$D248:$F248),"")</f>
        <v/>
      </c>
      <c r="D248" s="164" t="str">
        <f>IFERROR(SEARCH($G$3,'Categories ID'!$J248)+ROW()/100000,"")</f>
        <v/>
      </c>
      <c r="E248" s="164" t="str">
        <f>IFERROR(SEARCH($G$3,'Categories ID'!$K248)+ROW()/100000,"")</f>
        <v/>
      </c>
      <c r="F248" s="164" t="str">
        <f>IFERROR(SEARCH($G$3,'Categories ID'!$L248)+ROW()/100000,"")</f>
        <v/>
      </c>
      <c r="G248" s="73">
        <v>2832.0</v>
      </c>
      <c r="H248" s="10" t="s">
        <v>239</v>
      </c>
      <c r="I248" s="10" t="s">
        <v>408</v>
      </c>
      <c r="J248" s="10" t="s">
        <v>453</v>
      </c>
      <c r="K248" s="10" t="s">
        <v>541</v>
      </c>
      <c r="L248" s="10" t="s">
        <v>549</v>
      </c>
      <c r="M248" s="10" t="s">
        <v>22</v>
      </c>
      <c r="N248" s="3"/>
      <c r="O248" s="3"/>
      <c r="P248" s="3"/>
      <c r="Q248" s="3"/>
      <c r="R248" s="3"/>
      <c r="S248" s="3"/>
      <c r="T248" s="3"/>
    </row>
    <row r="249" ht="19.5" customHeight="1">
      <c r="A249" s="3"/>
      <c r="B249" s="165" t="str">
        <f>IFERROR(RANK('Categories ID'!$C249,'Categories ID'!$C$20:$C$1937,1),"")</f>
        <v/>
      </c>
      <c r="C249" s="166" t="str">
        <f>IF(MIN('Categories ID'!$D249:$F249)&lt;&gt;0,MIN('Categories ID'!$D249:$F249),"")</f>
        <v/>
      </c>
      <c r="D249" s="166" t="str">
        <f>IFERROR(SEARCH($G$3,'Categories ID'!$J249)+ROW()/100000,"")</f>
        <v/>
      </c>
      <c r="E249" s="166" t="str">
        <f>IFERROR(SEARCH($G$3,'Categories ID'!$K249)+ROW()/100000,"")</f>
        <v/>
      </c>
      <c r="F249" s="166" t="str">
        <f>IFERROR(SEARCH($G$3,'Categories ID'!$L249)+ROW()/100000,"")</f>
        <v/>
      </c>
      <c r="G249" s="73">
        <v>2822.0</v>
      </c>
      <c r="H249" s="10" t="s">
        <v>239</v>
      </c>
      <c r="I249" s="10" t="s">
        <v>408</v>
      </c>
      <c r="J249" s="10" t="s">
        <v>453</v>
      </c>
      <c r="K249" s="10" t="s">
        <v>469</v>
      </c>
      <c r="L249" s="10" t="s">
        <v>4696</v>
      </c>
      <c r="M249" s="10" t="s">
        <v>22</v>
      </c>
      <c r="N249" s="3"/>
      <c r="O249" s="3"/>
      <c r="P249" s="3"/>
      <c r="Q249" s="3"/>
      <c r="R249" s="3"/>
      <c r="S249" s="3"/>
      <c r="T249" s="3"/>
    </row>
    <row r="250" ht="19.5" customHeight="1">
      <c r="A250" s="3"/>
      <c r="B250" s="163" t="str">
        <f>IFERROR(RANK('Categories ID'!$C250,'Categories ID'!$C$20:$C$1937,1),"")</f>
        <v/>
      </c>
      <c r="C250" s="164" t="str">
        <f>IF(MIN('Categories ID'!$D250:$F250)&lt;&gt;0,MIN('Categories ID'!$D250:$F250),"")</f>
        <v/>
      </c>
      <c r="D250" s="164" t="str">
        <f>IFERROR(SEARCH($G$3,'Categories ID'!$J250)+ROW()/100000,"")</f>
        <v/>
      </c>
      <c r="E250" s="164" t="str">
        <f>IFERROR(SEARCH($G$3,'Categories ID'!$K250)+ROW()/100000,"")</f>
        <v/>
      </c>
      <c r="F250" s="164" t="str">
        <f>IFERROR(SEARCH($G$3,'Categories ID'!$L250)+ROW()/100000,"")</f>
        <v/>
      </c>
      <c r="G250" s="73">
        <v>2823.0</v>
      </c>
      <c r="H250" s="10" t="s">
        <v>239</v>
      </c>
      <c r="I250" s="10" t="s">
        <v>408</v>
      </c>
      <c r="J250" s="10" t="s">
        <v>453</v>
      </c>
      <c r="K250" s="10" t="s">
        <v>469</v>
      </c>
      <c r="L250" s="10" t="s">
        <v>4697</v>
      </c>
      <c r="M250" s="10" t="s">
        <v>22</v>
      </c>
      <c r="N250" s="3"/>
      <c r="O250" s="3"/>
      <c r="P250" s="3"/>
      <c r="Q250" s="3"/>
      <c r="R250" s="3"/>
      <c r="S250" s="3"/>
      <c r="T250" s="3"/>
    </row>
    <row r="251" ht="19.5" customHeight="1">
      <c r="A251" s="3"/>
      <c r="B251" s="165" t="str">
        <f>IFERROR(RANK('Categories ID'!$C251,'Categories ID'!$C$20:$C$1937,1),"")</f>
        <v/>
      </c>
      <c r="C251" s="166" t="str">
        <f>IF(MIN('Categories ID'!$D251:$F251)&lt;&gt;0,MIN('Categories ID'!$D251:$F251),"")</f>
        <v/>
      </c>
      <c r="D251" s="166" t="str">
        <f>IFERROR(SEARCH($G$3,'Categories ID'!$J251)+ROW()/100000,"")</f>
        <v/>
      </c>
      <c r="E251" s="166" t="str">
        <f>IFERROR(SEARCH($G$3,'Categories ID'!$K251)+ROW()/100000,"")</f>
        <v/>
      </c>
      <c r="F251" s="166" t="str">
        <f>IFERROR(SEARCH($G$3,'Categories ID'!$L251)+ROW()/100000,"")</f>
        <v/>
      </c>
      <c r="G251" s="73">
        <v>2824.0</v>
      </c>
      <c r="H251" s="10" t="s">
        <v>239</v>
      </c>
      <c r="I251" s="10" t="s">
        <v>408</v>
      </c>
      <c r="J251" s="10" t="s">
        <v>453</v>
      </c>
      <c r="K251" s="10" t="s">
        <v>469</v>
      </c>
      <c r="L251" s="10" t="s">
        <v>4698</v>
      </c>
      <c r="M251" s="10" t="s">
        <v>22</v>
      </c>
      <c r="N251" s="3"/>
      <c r="O251" s="3"/>
      <c r="P251" s="3"/>
      <c r="Q251" s="3"/>
      <c r="R251" s="3"/>
      <c r="S251" s="3"/>
      <c r="T251" s="3"/>
    </row>
    <row r="252" ht="19.5" customHeight="1">
      <c r="A252" s="3"/>
      <c r="B252" s="163" t="str">
        <f>IFERROR(RANK('Categories ID'!$C252,'Categories ID'!$C$20:$C$1937,1),"")</f>
        <v/>
      </c>
      <c r="C252" s="164" t="str">
        <f>IF(MIN('Categories ID'!$D252:$F252)&lt;&gt;0,MIN('Categories ID'!$D252:$F252),"")</f>
        <v/>
      </c>
      <c r="D252" s="164" t="str">
        <f>IFERROR(SEARCH($G$3,'Categories ID'!$J252)+ROW()/100000,"")</f>
        <v/>
      </c>
      <c r="E252" s="164" t="str">
        <f>IFERROR(SEARCH($G$3,'Categories ID'!$K252)+ROW()/100000,"")</f>
        <v/>
      </c>
      <c r="F252" s="164" t="str">
        <f>IFERROR(SEARCH($G$3,'Categories ID'!$L252)+ROW()/100000,"")</f>
        <v/>
      </c>
      <c r="G252" s="73">
        <v>2825.0</v>
      </c>
      <c r="H252" s="10" t="s">
        <v>239</v>
      </c>
      <c r="I252" s="10" t="s">
        <v>408</v>
      </c>
      <c r="J252" s="10" t="s">
        <v>453</v>
      </c>
      <c r="K252" s="10" t="s">
        <v>469</v>
      </c>
      <c r="L252" s="10" t="s">
        <v>4699</v>
      </c>
      <c r="M252" s="10" t="s">
        <v>22</v>
      </c>
      <c r="N252" s="3"/>
      <c r="O252" s="3"/>
      <c r="P252" s="3"/>
      <c r="Q252" s="3"/>
      <c r="R252" s="3"/>
      <c r="S252" s="3"/>
      <c r="T252" s="3"/>
    </row>
    <row r="253" ht="19.5" customHeight="1">
      <c r="A253" s="3"/>
      <c r="B253" s="165" t="str">
        <f>IFERROR(RANK('Categories ID'!$C253,'Categories ID'!$C$20:$C$1937,1),"")</f>
        <v/>
      </c>
      <c r="C253" s="166" t="str">
        <f>IF(MIN('Categories ID'!$D253:$F253)&lt;&gt;0,MIN('Categories ID'!$D253:$F253),"")</f>
        <v/>
      </c>
      <c r="D253" s="166" t="str">
        <f>IFERROR(SEARCH($G$3,'Categories ID'!$J253)+ROW()/100000,"")</f>
        <v/>
      </c>
      <c r="E253" s="166" t="str">
        <f>IFERROR(SEARCH($G$3,'Categories ID'!$K253)+ROW()/100000,"")</f>
        <v/>
      </c>
      <c r="F253" s="166" t="str">
        <f>IFERROR(SEARCH($G$3,'Categories ID'!$L253)+ROW()/100000,"")</f>
        <v/>
      </c>
      <c r="G253" s="73">
        <v>2826.0</v>
      </c>
      <c r="H253" s="10" t="s">
        <v>239</v>
      </c>
      <c r="I253" s="10" t="s">
        <v>408</v>
      </c>
      <c r="J253" s="10" t="s">
        <v>453</v>
      </c>
      <c r="K253" s="10" t="s">
        <v>469</v>
      </c>
      <c r="L253" s="10" t="s">
        <v>4700</v>
      </c>
      <c r="M253" s="10" t="s">
        <v>22</v>
      </c>
      <c r="N253" s="3"/>
      <c r="O253" s="3"/>
      <c r="P253" s="3"/>
      <c r="Q253" s="3"/>
      <c r="R253" s="3"/>
      <c r="S253" s="3"/>
      <c r="T253" s="3"/>
    </row>
    <row r="254" ht="19.5" customHeight="1">
      <c r="A254" s="3"/>
      <c r="B254" s="163" t="str">
        <f>IFERROR(RANK('Categories ID'!$C254,'Categories ID'!$C$20:$C$1937,1),"")</f>
        <v/>
      </c>
      <c r="C254" s="164" t="str">
        <f>IF(MIN('Categories ID'!$D254:$F254)&lt;&gt;0,MIN('Categories ID'!$D254:$F254),"")</f>
        <v/>
      </c>
      <c r="D254" s="164" t="str">
        <f>IFERROR(SEARCH($G$3,'Categories ID'!$J254)+ROW()/100000,"")</f>
        <v/>
      </c>
      <c r="E254" s="164" t="str">
        <f>IFERROR(SEARCH($G$3,'Categories ID'!$K254)+ROW()/100000,"")</f>
        <v/>
      </c>
      <c r="F254" s="164" t="str">
        <f>IFERROR(SEARCH($G$3,'Categories ID'!$L254)+ROW()/100000,"")</f>
        <v/>
      </c>
      <c r="G254" s="73">
        <v>2827.0</v>
      </c>
      <c r="H254" s="10" t="s">
        <v>239</v>
      </c>
      <c r="I254" s="10" t="s">
        <v>408</v>
      </c>
      <c r="J254" s="10" t="s">
        <v>453</v>
      </c>
      <c r="K254" s="10" t="s">
        <v>469</v>
      </c>
      <c r="L254" s="10" t="s">
        <v>4701</v>
      </c>
      <c r="M254" s="10" t="s">
        <v>22</v>
      </c>
      <c r="N254" s="3"/>
      <c r="O254" s="3"/>
      <c r="P254" s="3"/>
      <c r="Q254" s="3"/>
      <c r="R254" s="3"/>
      <c r="S254" s="3"/>
      <c r="T254" s="3"/>
    </row>
    <row r="255" ht="19.5" customHeight="1">
      <c r="A255" s="3"/>
      <c r="B255" s="165" t="str">
        <f>IFERROR(RANK('Categories ID'!$C255,'Categories ID'!$C$20:$C$1937,1),"")</f>
        <v/>
      </c>
      <c r="C255" s="166" t="str">
        <f>IF(MIN('Categories ID'!$D255:$F255)&lt;&gt;0,MIN('Categories ID'!$D255:$F255),"")</f>
        <v/>
      </c>
      <c r="D255" s="166" t="str">
        <f>IFERROR(SEARCH($G$3,'Categories ID'!$J255)+ROW()/100000,"")</f>
        <v/>
      </c>
      <c r="E255" s="166" t="str">
        <f>IFERROR(SEARCH($G$3,'Categories ID'!$K255)+ROW()/100000,"")</f>
        <v/>
      </c>
      <c r="F255" s="166" t="str">
        <f>IFERROR(SEARCH($G$3,'Categories ID'!$L255)+ROW()/100000,"")</f>
        <v/>
      </c>
      <c r="G255" s="73">
        <v>2970.0</v>
      </c>
      <c r="H255" s="10" t="s">
        <v>239</v>
      </c>
      <c r="I255" s="10" t="s">
        <v>408</v>
      </c>
      <c r="J255" s="10" t="s">
        <v>453</v>
      </c>
      <c r="K255" s="10" t="s">
        <v>469</v>
      </c>
      <c r="L255" s="10" t="s">
        <v>581</v>
      </c>
      <c r="M255" s="10" t="s">
        <v>22</v>
      </c>
      <c r="N255" s="3"/>
      <c r="O255" s="3"/>
      <c r="P255" s="3"/>
      <c r="Q255" s="3"/>
      <c r="R255" s="3"/>
      <c r="S255" s="3"/>
      <c r="T255" s="3"/>
    </row>
    <row r="256" ht="19.5" customHeight="1">
      <c r="A256" s="3"/>
      <c r="B256" s="163" t="str">
        <f>IFERROR(RANK('Categories ID'!$C256,'Categories ID'!$C$20:$C$1937,1),"")</f>
        <v/>
      </c>
      <c r="C256" s="164" t="str">
        <f>IF(MIN('Categories ID'!$D256:$F256)&lt;&gt;0,MIN('Categories ID'!$D256:$F256),"")</f>
        <v/>
      </c>
      <c r="D256" s="164" t="str">
        <f>IFERROR(SEARCH($G$3,'Categories ID'!$J256)+ROW()/100000,"")</f>
        <v/>
      </c>
      <c r="E256" s="164" t="str">
        <f>IFERROR(SEARCH($G$3,'Categories ID'!$K256)+ROW()/100000,"")</f>
        <v/>
      </c>
      <c r="F256" s="164" t="str">
        <f>IFERROR(SEARCH($G$3,'Categories ID'!$L256)+ROW()/100000,"")</f>
        <v/>
      </c>
      <c r="G256" s="73">
        <v>1403.0</v>
      </c>
      <c r="H256" s="10" t="s">
        <v>239</v>
      </c>
      <c r="I256" s="10" t="s">
        <v>408</v>
      </c>
      <c r="J256" s="10" t="s">
        <v>453</v>
      </c>
      <c r="K256" s="10" t="s">
        <v>469</v>
      </c>
      <c r="L256" s="10" t="s">
        <v>4702</v>
      </c>
      <c r="M256" s="10" t="s">
        <v>22</v>
      </c>
      <c r="N256" s="3"/>
      <c r="O256" s="3"/>
      <c r="P256" s="3"/>
      <c r="Q256" s="3"/>
      <c r="R256" s="3"/>
      <c r="S256" s="3"/>
      <c r="T256" s="3"/>
    </row>
    <row r="257" ht="19.5" customHeight="1">
      <c r="A257" s="3"/>
      <c r="B257" s="165" t="str">
        <f>IFERROR(RANK('Categories ID'!$C257,'Categories ID'!$C$20:$C$1937,1),"")</f>
        <v/>
      </c>
      <c r="C257" s="166" t="str">
        <f>IF(MIN('Categories ID'!$D257:$F257)&lt;&gt;0,MIN('Categories ID'!$D257:$F257),"")</f>
        <v/>
      </c>
      <c r="D257" s="166" t="str">
        <f>IFERROR(SEARCH($G$3,'Categories ID'!$J257)+ROW()/100000,"")</f>
        <v/>
      </c>
      <c r="E257" s="166" t="str">
        <f>IFERROR(SEARCH($G$3,'Categories ID'!$K257)+ROW()/100000,"")</f>
        <v/>
      </c>
      <c r="F257" s="166" t="str">
        <f>IFERROR(SEARCH($G$3,'Categories ID'!$L257)+ROW()/100000,"")</f>
        <v/>
      </c>
      <c r="G257" s="73">
        <v>1404.0</v>
      </c>
      <c r="H257" s="10" t="s">
        <v>239</v>
      </c>
      <c r="I257" s="10" t="s">
        <v>408</v>
      </c>
      <c r="J257" s="10" t="s">
        <v>453</v>
      </c>
      <c r="K257" s="10" t="s">
        <v>469</v>
      </c>
      <c r="L257" s="10" t="s">
        <v>470</v>
      </c>
      <c r="M257" s="10" t="s">
        <v>22</v>
      </c>
      <c r="N257" s="3"/>
      <c r="O257" s="3"/>
      <c r="P257" s="3"/>
      <c r="Q257" s="3"/>
      <c r="R257" s="3"/>
      <c r="S257" s="3"/>
      <c r="T257" s="3"/>
    </row>
    <row r="258" ht="19.5" customHeight="1">
      <c r="A258" s="3"/>
      <c r="B258" s="163" t="str">
        <f>IFERROR(RANK('Categories ID'!$C258,'Categories ID'!$C$20:$C$1937,1),"")</f>
        <v/>
      </c>
      <c r="C258" s="164" t="str">
        <f>IF(MIN('Categories ID'!$D258:$F258)&lt;&gt;0,MIN('Categories ID'!$D258:$F258),"")</f>
        <v/>
      </c>
      <c r="D258" s="164" t="str">
        <f>IFERROR(SEARCH($G$3,'Categories ID'!$J258)+ROW()/100000,"")</f>
        <v/>
      </c>
      <c r="E258" s="164" t="str">
        <f>IFERROR(SEARCH($G$3,'Categories ID'!$K258)+ROW()/100000,"")</f>
        <v/>
      </c>
      <c r="F258" s="164" t="str">
        <f>IFERROR(SEARCH($G$3,'Categories ID'!$L258)+ROW()/100000,"")</f>
        <v/>
      </c>
      <c r="G258" s="73">
        <v>1405.0</v>
      </c>
      <c r="H258" s="10" t="s">
        <v>239</v>
      </c>
      <c r="I258" s="10" t="s">
        <v>408</v>
      </c>
      <c r="J258" s="10" t="s">
        <v>453</v>
      </c>
      <c r="K258" s="10" t="s">
        <v>469</v>
      </c>
      <c r="L258" s="10" t="s">
        <v>473</v>
      </c>
      <c r="M258" s="10" t="s">
        <v>22</v>
      </c>
      <c r="N258" s="3"/>
      <c r="O258" s="3"/>
      <c r="P258" s="3"/>
      <c r="Q258" s="3"/>
      <c r="R258" s="3"/>
      <c r="S258" s="3"/>
      <c r="T258" s="3"/>
    </row>
    <row r="259" ht="19.5" customHeight="1">
      <c r="A259" s="3"/>
      <c r="B259" s="165" t="str">
        <f>IFERROR(RANK('Categories ID'!$C259,'Categories ID'!$C$20:$C$1937,1),"")</f>
        <v/>
      </c>
      <c r="C259" s="166" t="str">
        <f>IF(MIN('Categories ID'!$D259:$F259)&lt;&gt;0,MIN('Categories ID'!$D259:$F259),"")</f>
        <v/>
      </c>
      <c r="D259" s="166" t="str">
        <f>IFERROR(SEARCH($G$3,'Categories ID'!$J259)+ROW()/100000,"")</f>
        <v/>
      </c>
      <c r="E259" s="166" t="str">
        <f>IFERROR(SEARCH($G$3,'Categories ID'!$K259)+ROW()/100000,"")</f>
        <v/>
      </c>
      <c r="F259" s="166" t="str">
        <f>IFERROR(SEARCH($G$3,'Categories ID'!$L259)+ROW()/100000,"")</f>
        <v/>
      </c>
      <c r="G259" s="73">
        <v>1410.0</v>
      </c>
      <c r="H259" s="10" t="s">
        <v>239</v>
      </c>
      <c r="I259" s="10" t="s">
        <v>408</v>
      </c>
      <c r="J259" s="10" t="s">
        <v>453</v>
      </c>
      <c r="K259" s="10" t="s">
        <v>477</v>
      </c>
      <c r="L259" s="10" t="s">
        <v>478</v>
      </c>
      <c r="M259" s="10" t="s">
        <v>22</v>
      </c>
      <c r="N259" s="3"/>
      <c r="O259" s="3"/>
      <c r="P259" s="3"/>
      <c r="Q259" s="3"/>
      <c r="R259" s="3"/>
      <c r="S259" s="3"/>
      <c r="T259" s="3"/>
    </row>
    <row r="260" ht="19.5" customHeight="1">
      <c r="A260" s="3"/>
      <c r="B260" s="163" t="str">
        <f>IFERROR(RANK('Categories ID'!$C260,'Categories ID'!$C$20:$C$1937,1),"")</f>
        <v/>
      </c>
      <c r="C260" s="164" t="str">
        <f>IF(MIN('Categories ID'!$D260:$F260)&lt;&gt;0,MIN('Categories ID'!$D260:$F260),"")</f>
        <v/>
      </c>
      <c r="D260" s="164" t="str">
        <f>IFERROR(SEARCH($G$3,'Categories ID'!$J260)+ROW()/100000,"")</f>
        <v/>
      </c>
      <c r="E260" s="164" t="str">
        <f>IFERROR(SEARCH($G$3,'Categories ID'!$K260)+ROW()/100000,"")</f>
        <v/>
      </c>
      <c r="F260" s="164" t="str">
        <f>IFERROR(SEARCH($G$3,'Categories ID'!$L260)+ROW()/100000,"")</f>
        <v/>
      </c>
      <c r="G260" s="73">
        <v>2833.0</v>
      </c>
      <c r="H260" s="10" t="s">
        <v>239</v>
      </c>
      <c r="I260" s="10" t="s">
        <v>408</v>
      </c>
      <c r="J260" s="10" t="s">
        <v>453</v>
      </c>
      <c r="K260" s="10" t="s">
        <v>477</v>
      </c>
      <c r="L260" s="10" t="s">
        <v>551</v>
      </c>
      <c r="M260" s="10" t="s">
        <v>22</v>
      </c>
      <c r="N260" s="3"/>
      <c r="O260" s="3"/>
      <c r="P260" s="3"/>
      <c r="Q260" s="3"/>
      <c r="R260" s="3"/>
      <c r="S260" s="3"/>
      <c r="T260" s="3"/>
    </row>
    <row r="261" ht="19.5" customHeight="1">
      <c r="A261" s="3"/>
      <c r="B261" s="165" t="str">
        <f>IFERROR(RANK('Categories ID'!$C261,'Categories ID'!$C$20:$C$1937,1),"")</f>
        <v/>
      </c>
      <c r="C261" s="166" t="str">
        <f>IF(MIN('Categories ID'!$D261:$F261)&lt;&gt;0,MIN('Categories ID'!$D261:$F261),"")</f>
        <v/>
      </c>
      <c r="D261" s="166" t="str">
        <f>IFERROR(SEARCH($G$3,'Categories ID'!$J261)+ROW()/100000,"")</f>
        <v/>
      </c>
      <c r="E261" s="166" t="str">
        <f>IFERROR(SEARCH($G$3,'Categories ID'!$K261)+ROW()/100000,"")</f>
        <v/>
      </c>
      <c r="F261" s="166" t="str">
        <f>IFERROR(SEARCH($G$3,'Categories ID'!$L261)+ROW()/100000,"")</f>
        <v/>
      </c>
      <c r="G261" s="73">
        <v>2834.0</v>
      </c>
      <c r="H261" s="10" t="s">
        <v>239</v>
      </c>
      <c r="I261" s="10" t="s">
        <v>408</v>
      </c>
      <c r="J261" s="10" t="s">
        <v>453</v>
      </c>
      <c r="K261" s="10" t="s">
        <v>477</v>
      </c>
      <c r="L261" s="10" t="s">
        <v>553</v>
      </c>
      <c r="M261" s="10" t="s">
        <v>22</v>
      </c>
      <c r="N261" s="3"/>
      <c r="O261" s="3"/>
      <c r="P261" s="3"/>
      <c r="Q261" s="3"/>
      <c r="R261" s="3"/>
      <c r="S261" s="3"/>
      <c r="T261" s="3"/>
    </row>
    <row r="262" ht="19.5" customHeight="1">
      <c r="A262" s="3"/>
      <c r="B262" s="163" t="str">
        <f>IFERROR(RANK('Categories ID'!$C262,'Categories ID'!$C$20:$C$1937,1),"")</f>
        <v/>
      </c>
      <c r="C262" s="164" t="str">
        <f>IF(MIN('Categories ID'!$D262:$F262)&lt;&gt;0,MIN('Categories ID'!$D262:$F262),"")</f>
        <v/>
      </c>
      <c r="D262" s="164" t="str">
        <f>IFERROR(SEARCH($G$3,'Categories ID'!$J262)+ROW()/100000,"")</f>
        <v/>
      </c>
      <c r="E262" s="164" t="str">
        <f>IFERROR(SEARCH($G$3,'Categories ID'!$K262)+ROW()/100000,"")</f>
        <v/>
      </c>
      <c r="F262" s="164" t="str">
        <f>IFERROR(SEARCH($G$3,'Categories ID'!$L262)+ROW()/100000,"")</f>
        <v/>
      </c>
      <c r="G262" s="73">
        <v>2835.0</v>
      </c>
      <c r="H262" s="10" t="s">
        <v>239</v>
      </c>
      <c r="I262" s="10" t="s">
        <v>408</v>
      </c>
      <c r="J262" s="10" t="s">
        <v>453</v>
      </c>
      <c r="K262" s="10" t="s">
        <v>477</v>
      </c>
      <c r="L262" s="10" t="s">
        <v>555</v>
      </c>
      <c r="M262" s="10" t="s">
        <v>22</v>
      </c>
      <c r="N262" s="3"/>
      <c r="O262" s="3"/>
      <c r="P262" s="3"/>
      <c r="Q262" s="3"/>
      <c r="R262" s="3"/>
      <c r="S262" s="3"/>
      <c r="T262" s="3"/>
    </row>
    <row r="263" ht="19.5" customHeight="1">
      <c r="A263" s="3"/>
      <c r="B263" s="165" t="str">
        <f>IFERROR(RANK('Categories ID'!$C263,'Categories ID'!$C$20:$C$1937,1),"")</f>
        <v/>
      </c>
      <c r="C263" s="166" t="str">
        <f>IF(MIN('Categories ID'!$D263:$F263)&lt;&gt;0,MIN('Categories ID'!$D263:$F263),"")</f>
        <v/>
      </c>
      <c r="D263" s="166" t="str">
        <f>IFERROR(SEARCH($G$3,'Categories ID'!$J263)+ROW()/100000,"")</f>
        <v/>
      </c>
      <c r="E263" s="166" t="str">
        <f>IFERROR(SEARCH($G$3,'Categories ID'!$K263)+ROW()/100000,"")</f>
        <v/>
      </c>
      <c r="F263" s="166" t="str">
        <f>IFERROR(SEARCH($G$3,'Categories ID'!$L263)+ROW()/100000,"")</f>
        <v/>
      </c>
      <c r="G263" s="73">
        <v>2836.0</v>
      </c>
      <c r="H263" s="10" t="s">
        <v>239</v>
      </c>
      <c r="I263" s="10" t="s">
        <v>408</v>
      </c>
      <c r="J263" s="10" t="s">
        <v>453</v>
      </c>
      <c r="K263" s="10" t="s">
        <v>477</v>
      </c>
      <c r="L263" s="10" t="s">
        <v>557</v>
      </c>
      <c r="M263" s="10" t="s">
        <v>22</v>
      </c>
      <c r="N263" s="3"/>
      <c r="O263" s="3"/>
      <c r="P263" s="3"/>
      <c r="Q263" s="3"/>
      <c r="R263" s="3"/>
      <c r="S263" s="3"/>
      <c r="T263" s="3"/>
    </row>
    <row r="264" ht="19.5" customHeight="1">
      <c r="A264" s="3"/>
      <c r="B264" s="163" t="str">
        <f>IFERROR(RANK('Categories ID'!$C264,'Categories ID'!$C$20:$C$1937,1),"")</f>
        <v/>
      </c>
      <c r="C264" s="164" t="str">
        <f>IF(MIN('Categories ID'!$D264:$F264)&lt;&gt;0,MIN('Categories ID'!$D264:$F264),"")</f>
        <v/>
      </c>
      <c r="D264" s="164" t="str">
        <f>IFERROR(SEARCH($G$3,'Categories ID'!$J264)+ROW()/100000,"")</f>
        <v/>
      </c>
      <c r="E264" s="164" t="str">
        <f>IFERROR(SEARCH($G$3,'Categories ID'!$K264)+ROW()/100000,"")</f>
        <v/>
      </c>
      <c r="F264" s="164" t="str">
        <f>IFERROR(SEARCH($G$3,'Categories ID'!$L264)+ROW()/100000,"")</f>
        <v/>
      </c>
      <c r="G264" s="73">
        <v>2837.0</v>
      </c>
      <c r="H264" s="10" t="s">
        <v>239</v>
      </c>
      <c r="I264" s="10" t="s">
        <v>408</v>
      </c>
      <c r="J264" s="10" t="s">
        <v>453</v>
      </c>
      <c r="K264" s="10" t="s">
        <v>477</v>
      </c>
      <c r="L264" s="10" t="s">
        <v>559</v>
      </c>
      <c r="M264" s="10" t="s">
        <v>22</v>
      </c>
      <c r="N264" s="3"/>
      <c r="O264" s="3"/>
      <c r="P264" s="3"/>
      <c r="Q264" s="3"/>
      <c r="R264" s="3"/>
      <c r="S264" s="3"/>
      <c r="T264" s="3"/>
    </row>
    <row r="265" ht="19.5" customHeight="1">
      <c r="A265" s="3"/>
      <c r="B265" s="165" t="str">
        <f>IFERROR(RANK('Categories ID'!$C265,'Categories ID'!$C$20:$C$1937,1),"")</f>
        <v/>
      </c>
      <c r="C265" s="166" t="str">
        <f>IF(MIN('Categories ID'!$D265:$F265)&lt;&gt;0,MIN('Categories ID'!$D265:$F265),"")</f>
        <v/>
      </c>
      <c r="D265" s="166" t="str">
        <f>IFERROR(SEARCH($G$3,'Categories ID'!$J265)+ROW()/100000,"")</f>
        <v/>
      </c>
      <c r="E265" s="166" t="str">
        <f>IFERROR(SEARCH($G$3,'Categories ID'!$K265)+ROW()/100000,"")</f>
        <v/>
      </c>
      <c r="F265" s="166" t="str">
        <f>IFERROR(SEARCH($G$3,'Categories ID'!$L265)+ROW()/100000,"")</f>
        <v/>
      </c>
      <c r="G265" s="73">
        <v>1166.0</v>
      </c>
      <c r="H265" s="10" t="s">
        <v>239</v>
      </c>
      <c r="I265" s="10" t="s">
        <v>408</v>
      </c>
      <c r="J265" s="10" t="s">
        <v>609</v>
      </c>
      <c r="K265" s="10" t="s">
        <v>610</v>
      </c>
      <c r="L265" s="10" t="s">
        <v>22</v>
      </c>
      <c r="M265" s="10" t="s">
        <v>22</v>
      </c>
      <c r="N265" s="3"/>
      <c r="O265" s="3"/>
      <c r="P265" s="3"/>
      <c r="Q265" s="3"/>
      <c r="R265" s="3"/>
      <c r="S265" s="3"/>
      <c r="T265" s="3"/>
    </row>
    <row r="266" ht="19.5" customHeight="1">
      <c r="A266" s="3"/>
      <c r="B266" s="163" t="str">
        <f>IFERROR(RANK('Categories ID'!$C266,'Categories ID'!$C$20:$C$1937,1),"")</f>
        <v/>
      </c>
      <c r="C266" s="164" t="str">
        <f>IF(MIN('Categories ID'!$D266:$F266)&lt;&gt;0,MIN('Categories ID'!$D266:$F266),"")</f>
        <v/>
      </c>
      <c r="D266" s="164" t="str">
        <f>IFERROR(SEARCH($G$3,'Categories ID'!$J266)+ROW()/100000,"")</f>
        <v/>
      </c>
      <c r="E266" s="164" t="str">
        <f>IFERROR(SEARCH($G$3,'Categories ID'!$K266)+ROW()/100000,"")</f>
        <v/>
      </c>
      <c r="F266" s="164" t="str">
        <f>IFERROR(SEARCH($G$3,'Categories ID'!$L266)+ROW()/100000,"")</f>
        <v/>
      </c>
      <c r="G266" s="73">
        <v>2334.0</v>
      </c>
      <c r="H266" s="10" t="s">
        <v>239</v>
      </c>
      <c r="I266" s="10" t="s">
        <v>408</v>
      </c>
      <c r="J266" s="10" t="s">
        <v>609</v>
      </c>
      <c r="K266" s="10" t="s">
        <v>613</v>
      </c>
      <c r="L266" s="10" t="s">
        <v>22</v>
      </c>
      <c r="M266" s="10" t="s">
        <v>22</v>
      </c>
      <c r="N266" s="3"/>
      <c r="O266" s="3"/>
      <c r="P266" s="3"/>
      <c r="Q266" s="3"/>
      <c r="R266" s="3"/>
      <c r="S266" s="3"/>
      <c r="T266" s="3"/>
    </row>
    <row r="267" ht="19.5" customHeight="1">
      <c r="A267" s="3"/>
      <c r="B267" s="165" t="str">
        <f>IFERROR(RANK('Categories ID'!$C267,'Categories ID'!$C$20:$C$1937,1),"")</f>
        <v/>
      </c>
      <c r="C267" s="166" t="str">
        <f>IF(MIN('Categories ID'!$D267:$F267)&lt;&gt;0,MIN('Categories ID'!$D267:$F267),"")</f>
        <v/>
      </c>
      <c r="D267" s="166" t="str">
        <f>IFERROR(SEARCH($G$3,'Categories ID'!$J267)+ROW()/100000,"")</f>
        <v/>
      </c>
      <c r="E267" s="166" t="str">
        <f>IFERROR(SEARCH($G$3,'Categories ID'!$K267)+ROW()/100000,"")</f>
        <v/>
      </c>
      <c r="F267" s="166" t="str">
        <f>IFERROR(SEARCH($G$3,'Categories ID'!$L267)+ROW()/100000,"")</f>
        <v/>
      </c>
      <c r="G267" s="73">
        <v>2674.0</v>
      </c>
      <c r="H267" s="10" t="s">
        <v>239</v>
      </c>
      <c r="I267" s="10" t="s">
        <v>408</v>
      </c>
      <c r="J267" s="10" t="s">
        <v>615</v>
      </c>
      <c r="K267" s="10" t="s">
        <v>616</v>
      </c>
      <c r="L267" s="10" t="s">
        <v>620</v>
      </c>
      <c r="M267" s="10" t="s">
        <v>22</v>
      </c>
      <c r="N267" s="3"/>
      <c r="O267" s="3"/>
      <c r="P267" s="3"/>
      <c r="Q267" s="3"/>
      <c r="R267" s="3"/>
      <c r="S267" s="3"/>
      <c r="T267" s="3"/>
    </row>
    <row r="268" ht="19.5" customHeight="1">
      <c r="A268" s="3"/>
      <c r="B268" s="163" t="str">
        <f>IFERROR(RANK('Categories ID'!$C268,'Categories ID'!$C$20:$C$1937,1),"")</f>
        <v/>
      </c>
      <c r="C268" s="164" t="str">
        <f>IF(MIN('Categories ID'!$D268:$F268)&lt;&gt;0,MIN('Categories ID'!$D268:$F268),"")</f>
        <v/>
      </c>
      <c r="D268" s="164" t="str">
        <f>IFERROR(SEARCH($G$3,'Categories ID'!$J268)+ROW()/100000,"")</f>
        <v/>
      </c>
      <c r="E268" s="164" t="str">
        <f>IFERROR(SEARCH($G$3,'Categories ID'!$K268)+ROW()/100000,"")</f>
        <v/>
      </c>
      <c r="F268" s="164" t="str">
        <f>IFERROR(SEARCH($G$3,'Categories ID'!$L268)+ROW()/100000,"")</f>
        <v/>
      </c>
      <c r="G268" s="73">
        <v>1789.0</v>
      </c>
      <c r="H268" s="10" t="s">
        <v>239</v>
      </c>
      <c r="I268" s="10" t="s">
        <v>408</v>
      </c>
      <c r="J268" s="10" t="s">
        <v>4677</v>
      </c>
      <c r="K268" s="10" t="s">
        <v>4073</v>
      </c>
      <c r="L268" s="10" t="s">
        <v>22</v>
      </c>
      <c r="M268" s="10" t="s">
        <v>22</v>
      </c>
      <c r="N268" s="3"/>
      <c r="O268" s="3"/>
      <c r="P268" s="3"/>
      <c r="Q268" s="3"/>
      <c r="R268" s="3"/>
      <c r="S268" s="3"/>
      <c r="T268" s="3"/>
    </row>
    <row r="269" ht="19.5" customHeight="1">
      <c r="A269" s="3"/>
      <c r="B269" s="165" t="str">
        <f>IFERROR(RANK('Categories ID'!$C269,'Categories ID'!$C$20:$C$1937,1),"")</f>
        <v/>
      </c>
      <c r="C269" s="166" t="str">
        <f>IF(MIN('Categories ID'!$D269:$F269)&lt;&gt;0,MIN('Categories ID'!$D269:$F269),"")</f>
        <v/>
      </c>
      <c r="D269" s="166" t="str">
        <f>IFERROR(SEARCH($G$3,'Categories ID'!$J269)+ROW()/100000,"")</f>
        <v/>
      </c>
      <c r="E269" s="166" t="str">
        <f>IFERROR(SEARCH($G$3,'Categories ID'!$K269)+ROW()/100000,"")</f>
        <v/>
      </c>
      <c r="F269" s="166" t="str">
        <f>IFERROR(SEARCH($G$3,'Categories ID'!$L269)+ROW()/100000,"")</f>
        <v/>
      </c>
      <c r="G269" s="73">
        <v>2676.0</v>
      </c>
      <c r="H269" s="10" t="s">
        <v>239</v>
      </c>
      <c r="I269" s="10" t="s">
        <v>408</v>
      </c>
      <c r="J269" s="10" t="s">
        <v>4677</v>
      </c>
      <c r="K269" s="10" t="s">
        <v>4228</v>
      </c>
      <c r="L269" s="10" t="s">
        <v>22</v>
      </c>
      <c r="M269" s="10" t="s">
        <v>22</v>
      </c>
      <c r="N269" s="3"/>
      <c r="O269" s="3"/>
      <c r="P269" s="3"/>
      <c r="Q269" s="3"/>
      <c r="R269" s="3"/>
      <c r="S269" s="3"/>
      <c r="T269" s="3"/>
    </row>
    <row r="270" ht="19.5" customHeight="1">
      <c r="A270" s="3"/>
      <c r="B270" s="163" t="str">
        <f>IFERROR(RANK('Categories ID'!$C270,'Categories ID'!$C$20:$C$1937,1),"")</f>
        <v/>
      </c>
      <c r="C270" s="164" t="str">
        <f>IF(MIN('Categories ID'!$D270:$F270)&lt;&gt;0,MIN('Categories ID'!$D270:$F270),"")</f>
        <v/>
      </c>
      <c r="D270" s="164" t="str">
        <f>IFERROR(SEARCH($G$3,'Categories ID'!$J270)+ROW()/100000,"")</f>
        <v/>
      </c>
      <c r="E270" s="164" t="str">
        <f>IFERROR(SEARCH($G$3,'Categories ID'!$K270)+ROW()/100000,"")</f>
        <v/>
      </c>
      <c r="F270" s="164" t="str">
        <f>IFERROR(SEARCH($G$3,'Categories ID'!$L270)+ROW()/100000,"")</f>
        <v/>
      </c>
      <c r="G270" s="73">
        <v>3234.0</v>
      </c>
      <c r="H270" s="10" t="s">
        <v>239</v>
      </c>
      <c r="I270" s="10" t="s">
        <v>408</v>
      </c>
      <c r="J270" s="10" t="s">
        <v>4677</v>
      </c>
      <c r="K270" s="10" t="s">
        <v>3779</v>
      </c>
      <c r="L270" s="10" t="s">
        <v>22</v>
      </c>
      <c r="M270" s="10" t="s">
        <v>22</v>
      </c>
      <c r="N270" s="3"/>
      <c r="O270" s="3"/>
      <c r="P270" s="3"/>
      <c r="Q270" s="3"/>
      <c r="R270" s="3"/>
      <c r="S270" s="3"/>
      <c r="T270" s="3"/>
    </row>
    <row r="271" ht="19.5" customHeight="1">
      <c r="A271" s="3"/>
      <c r="B271" s="165" t="str">
        <f>IFERROR(RANK('Categories ID'!$C271,'Categories ID'!$C$20:$C$1937,1),"")</f>
        <v/>
      </c>
      <c r="C271" s="166" t="str">
        <f>IF(MIN('Categories ID'!$D271:$F271)&lt;&gt;0,MIN('Categories ID'!$D271:$F271),"")</f>
        <v/>
      </c>
      <c r="D271" s="166" t="str">
        <f>IFERROR(SEARCH($G$3,'Categories ID'!$J271)+ROW()/100000,"")</f>
        <v/>
      </c>
      <c r="E271" s="166" t="str">
        <f>IFERROR(SEARCH($G$3,'Categories ID'!$K271)+ROW()/100000,"")</f>
        <v/>
      </c>
      <c r="F271" s="166" t="str">
        <f>IFERROR(SEARCH($G$3,'Categories ID'!$L271)+ROW()/100000,"")</f>
        <v/>
      </c>
      <c r="G271" s="73">
        <v>3228.0</v>
      </c>
      <c r="H271" s="10" t="s">
        <v>239</v>
      </c>
      <c r="I271" s="10" t="s">
        <v>408</v>
      </c>
      <c r="J271" s="10" t="s">
        <v>4677</v>
      </c>
      <c r="K271" s="10" t="s">
        <v>4678</v>
      </c>
      <c r="L271" s="10" t="s">
        <v>4077</v>
      </c>
      <c r="M271" s="10" t="s">
        <v>22</v>
      </c>
      <c r="N271" s="3"/>
      <c r="O271" s="3"/>
      <c r="P271" s="3"/>
      <c r="Q271" s="3"/>
      <c r="R271" s="3"/>
      <c r="S271" s="3"/>
      <c r="T271" s="3"/>
    </row>
    <row r="272" ht="19.5" customHeight="1">
      <c r="A272" s="3"/>
      <c r="B272" s="163" t="str">
        <f>IFERROR(RANK('Categories ID'!$C272,'Categories ID'!$C$20:$C$1937,1),"")</f>
        <v/>
      </c>
      <c r="C272" s="164" t="str">
        <f>IF(MIN('Categories ID'!$D272:$F272)&lt;&gt;0,MIN('Categories ID'!$D272:$F272),"")</f>
        <v/>
      </c>
      <c r="D272" s="164" t="str">
        <f>IFERROR(SEARCH($G$3,'Categories ID'!$J272)+ROW()/100000,"")</f>
        <v/>
      </c>
      <c r="E272" s="164" t="str">
        <f>IFERROR(SEARCH($G$3,'Categories ID'!$K272)+ROW()/100000,"")</f>
        <v/>
      </c>
      <c r="F272" s="164" t="str">
        <f>IFERROR(SEARCH($G$3,'Categories ID'!$L272)+ROW()/100000,"")</f>
        <v/>
      </c>
      <c r="G272" s="73">
        <v>3229.0</v>
      </c>
      <c r="H272" s="10" t="s">
        <v>239</v>
      </c>
      <c r="I272" s="10" t="s">
        <v>408</v>
      </c>
      <c r="J272" s="10" t="s">
        <v>4677</v>
      </c>
      <c r="K272" s="10" t="s">
        <v>4678</v>
      </c>
      <c r="L272" s="10" t="s">
        <v>149</v>
      </c>
      <c r="M272" s="10" t="s">
        <v>22</v>
      </c>
      <c r="N272" s="3"/>
      <c r="O272" s="3"/>
      <c r="P272" s="3"/>
      <c r="Q272" s="3"/>
      <c r="R272" s="3"/>
      <c r="S272" s="3"/>
      <c r="T272" s="3"/>
    </row>
    <row r="273" ht="19.5" customHeight="1">
      <c r="A273" s="3"/>
      <c r="B273" s="165" t="str">
        <f>IFERROR(RANK('Categories ID'!$C273,'Categories ID'!$C$20:$C$1937,1),"")</f>
        <v/>
      </c>
      <c r="C273" s="166" t="str">
        <f>IF(MIN('Categories ID'!$D273:$F273)&lt;&gt;0,MIN('Categories ID'!$D273:$F273),"")</f>
        <v/>
      </c>
      <c r="D273" s="166" t="str">
        <f>IFERROR(SEARCH($G$3,'Categories ID'!$J273)+ROW()/100000,"")</f>
        <v/>
      </c>
      <c r="E273" s="166" t="str">
        <f>IFERROR(SEARCH($G$3,'Categories ID'!$K273)+ROW()/100000,"")</f>
        <v/>
      </c>
      <c r="F273" s="166" t="str">
        <f>IFERROR(SEARCH($G$3,'Categories ID'!$L273)+ROW()/100000,"")</f>
        <v/>
      </c>
      <c r="G273" s="73">
        <v>3240.0</v>
      </c>
      <c r="H273" s="10" t="s">
        <v>239</v>
      </c>
      <c r="I273" s="10" t="s">
        <v>408</v>
      </c>
      <c r="J273" s="10" t="s">
        <v>4677</v>
      </c>
      <c r="K273" s="10" t="s">
        <v>4678</v>
      </c>
      <c r="L273" s="10" t="s">
        <v>3781</v>
      </c>
      <c r="M273" s="10" t="s">
        <v>22</v>
      </c>
      <c r="N273" s="3"/>
      <c r="O273" s="3"/>
      <c r="P273" s="3"/>
      <c r="Q273" s="3"/>
      <c r="R273" s="3"/>
      <c r="S273" s="3"/>
      <c r="T273" s="3"/>
    </row>
    <row r="274" ht="19.5" customHeight="1">
      <c r="A274" s="3"/>
      <c r="B274" s="163" t="str">
        <f>IFERROR(RANK('Categories ID'!$C274,'Categories ID'!$C$20:$C$1937,1),"")</f>
        <v/>
      </c>
      <c r="C274" s="164" t="str">
        <f>IF(MIN('Categories ID'!$D274:$F274)&lt;&gt;0,MIN('Categories ID'!$D274:$F274),"")</f>
        <v/>
      </c>
      <c r="D274" s="164" t="str">
        <f>IFERROR(SEARCH($G$3,'Categories ID'!$J274)+ROW()/100000,"")</f>
        <v/>
      </c>
      <c r="E274" s="164" t="str">
        <f>IFERROR(SEARCH($G$3,'Categories ID'!$K274)+ROW()/100000,"")</f>
        <v/>
      </c>
      <c r="F274" s="164" t="str">
        <f>IFERROR(SEARCH($G$3,'Categories ID'!$L274)+ROW()/100000,"")</f>
        <v/>
      </c>
      <c r="G274" s="73">
        <v>3246.0</v>
      </c>
      <c r="H274" s="10" t="s">
        <v>239</v>
      </c>
      <c r="I274" s="10" t="s">
        <v>408</v>
      </c>
      <c r="J274" s="10" t="s">
        <v>4677</v>
      </c>
      <c r="K274" s="10" t="s">
        <v>4678</v>
      </c>
      <c r="L274" s="10" t="s">
        <v>3793</v>
      </c>
      <c r="M274" s="10" t="s">
        <v>22</v>
      </c>
      <c r="N274" s="3"/>
      <c r="O274" s="3"/>
      <c r="P274" s="3"/>
      <c r="Q274" s="3"/>
      <c r="R274" s="3"/>
      <c r="S274" s="3"/>
      <c r="T274" s="3"/>
    </row>
    <row r="275" ht="19.5" customHeight="1">
      <c r="A275" s="3"/>
      <c r="B275" s="165" t="str">
        <f>IFERROR(RANK('Categories ID'!$C275,'Categories ID'!$C$20:$C$1937,1),"")</f>
        <v/>
      </c>
      <c r="C275" s="166" t="str">
        <f>IF(MIN('Categories ID'!$D275:$F275)&lt;&gt;0,MIN('Categories ID'!$D275:$F275),"")</f>
        <v/>
      </c>
      <c r="D275" s="166" t="str">
        <f>IFERROR(SEARCH($G$3,'Categories ID'!$J275)+ROW()/100000,"")</f>
        <v/>
      </c>
      <c r="E275" s="166" t="str">
        <f>IFERROR(SEARCH($G$3,'Categories ID'!$K275)+ROW()/100000,"")</f>
        <v/>
      </c>
      <c r="F275" s="166" t="str">
        <f>IFERROR(SEARCH($G$3,'Categories ID'!$L275)+ROW()/100000,"")</f>
        <v/>
      </c>
      <c r="G275" s="73">
        <v>2739.0</v>
      </c>
      <c r="H275" s="10" t="s">
        <v>239</v>
      </c>
      <c r="I275" s="10" t="s">
        <v>408</v>
      </c>
      <c r="J275" s="10" t="s">
        <v>4677</v>
      </c>
      <c r="K275" s="10" t="s">
        <v>4678</v>
      </c>
      <c r="L275" s="10" t="s">
        <v>4703</v>
      </c>
      <c r="M275" s="10" t="s">
        <v>4704</v>
      </c>
      <c r="N275" s="3"/>
      <c r="O275" s="3"/>
      <c r="P275" s="3"/>
      <c r="Q275" s="3"/>
      <c r="R275" s="3"/>
      <c r="S275" s="3"/>
      <c r="T275" s="3"/>
    </row>
    <row r="276" ht="19.5" customHeight="1">
      <c r="A276" s="3"/>
      <c r="B276" s="163" t="str">
        <f>IFERROR(RANK('Categories ID'!$C276,'Categories ID'!$C$20:$C$1937,1),"")</f>
        <v/>
      </c>
      <c r="C276" s="164" t="str">
        <f>IF(MIN('Categories ID'!$D276:$F276)&lt;&gt;0,MIN('Categories ID'!$D276:$F276),"")</f>
        <v/>
      </c>
      <c r="D276" s="164" t="str">
        <f>IFERROR(SEARCH($G$3,'Categories ID'!$J276)+ROW()/100000,"")</f>
        <v/>
      </c>
      <c r="E276" s="164" t="str">
        <f>IFERROR(SEARCH($G$3,'Categories ID'!$K276)+ROW()/100000,"")</f>
        <v/>
      </c>
      <c r="F276" s="164" t="str">
        <f>IFERROR(SEARCH($G$3,'Categories ID'!$L276)+ROW()/100000,"")</f>
        <v/>
      </c>
      <c r="G276" s="73">
        <v>2740.0</v>
      </c>
      <c r="H276" s="10" t="s">
        <v>239</v>
      </c>
      <c r="I276" s="10" t="s">
        <v>408</v>
      </c>
      <c r="J276" s="10" t="s">
        <v>4677</v>
      </c>
      <c r="K276" s="10" t="s">
        <v>4678</v>
      </c>
      <c r="L276" s="10" t="s">
        <v>4703</v>
      </c>
      <c r="M276" s="10" t="s">
        <v>3690</v>
      </c>
      <c r="N276" s="3"/>
      <c r="O276" s="3"/>
      <c r="P276" s="3"/>
      <c r="Q276" s="3"/>
      <c r="R276" s="3"/>
      <c r="S276" s="3"/>
      <c r="T276" s="3"/>
    </row>
    <row r="277" ht="19.5" customHeight="1">
      <c r="A277" s="3"/>
      <c r="B277" s="165" t="str">
        <f>IFERROR(RANK('Categories ID'!$C277,'Categories ID'!$C$20:$C$1937,1),"")</f>
        <v/>
      </c>
      <c r="C277" s="166" t="str">
        <f>IF(MIN('Categories ID'!$D277:$F277)&lt;&gt;0,MIN('Categories ID'!$D277:$F277),"")</f>
        <v/>
      </c>
      <c r="D277" s="166" t="str">
        <f>IFERROR(SEARCH($G$3,'Categories ID'!$J277)+ROW()/100000,"")</f>
        <v/>
      </c>
      <c r="E277" s="166" t="str">
        <f>IFERROR(SEARCH($G$3,'Categories ID'!$K277)+ROW()/100000,"")</f>
        <v/>
      </c>
      <c r="F277" s="166" t="str">
        <f>IFERROR(SEARCH($G$3,'Categories ID'!$L277)+ROW()/100000,"")</f>
        <v/>
      </c>
      <c r="G277" s="73">
        <v>2741.0</v>
      </c>
      <c r="H277" s="10" t="s">
        <v>239</v>
      </c>
      <c r="I277" s="10" t="s">
        <v>408</v>
      </c>
      <c r="J277" s="10" t="s">
        <v>4677</v>
      </c>
      <c r="K277" s="10" t="s">
        <v>4678</v>
      </c>
      <c r="L277" s="10" t="s">
        <v>4703</v>
      </c>
      <c r="M277" s="10" t="s">
        <v>3692</v>
      </c>
      <c r="N277" s="3"/>
      <c r="O277" s="3"/>
      <c r="P277" s="3"/>
      <c r="Q277" s="3"/>
      <c r="R277" s="3"/>
      <c r="S277" s="3"/>
      <c r="T277" s="3"/>
    </row>
    <row r="278" ht="19.5" customHeight="1">
      <c r="A278" s="3"/>
      <c r="B278" s="163" t="str">
        <f>IFERROR(RANK('Categories ID'!$C278,'Categories ID'!$C$20:$C$1937,1),"")</f>
        <v/>
      </c>
      <c r="C278" s="164" t="str">
        <f>IF(MIN('Categories ID'!$D278:$F278)&lt;&gt;0,MIN('Categories ID'!$D278:$F278),"")</f>
        <v/>
      </c>
      <c r="D278" s="164" t="str">
        <f>IFERROR(SEARCH($G$3,'Categories ID'!$J278)+ROW()/100000,"")</f>
        <v/>
      </c>
      <c r="E278" s="164" t="str">
        <f>IFERROR(SEARCH($G$3,'Categories ID'!$K278)+ROW()/100000,"")</f>
        <v/>
      </c>
      <c r="F278" s="164" t="str">
        <f>IFERROR(SEARCH($G$3,'Categories ID'!$L278)+ROW()/100000,"")</f>
        <v/>
      </c>
      <c r="G278" s="73">
        <v>2753.0</v>
      </c>
      <c r="H278" s="10" t="s">
        <v>239</v>
      </c>
      <c r="I278" s="10" t="s">
        <v>408</v>
      </c>
      <c r="J278" s="10" t="s">
        <v>4677</v>
      </c>
      <c r="K278" s="10" t="s">
        <v>4678</v>
      </c>
      <c r="L278" s="10" t="s">
        <v>4230</v>
      </c>
      <c r="M278" s="10" t="s">
        <v>22</v>
      </c>
      <c r="N278" s="3"/>
      <c r="O278" s="3"/>
      <c r="P278" s="3"/>
      <c r="Q278" s="3"/>
      <c r="R278" s="3"/>
      <c r="S278" s="3"/>
      <c r="T278" s="3"/>
    </row>
    <row r="279" ht="19.5" customHeight="1">
      <c r="A279" s="3"/>
      <c r="B279" s="165" t="str">
        <f>IFERROR(RANK('Categories ID'!$C279,'Categories ID'!$C$20:$C$1937,1),"")</f>
        <v/>
      </c>
      <c r="C279" s="166" t="str">
        <f>IF(MIN('Categories ID'!$D279:$F279)&lt;&gt;0,MIN('Categories ID'!$D279:$F279),"")</f>
        <v/>
      </c>
      <c r="D279" s="166" t="str">
        <f>IFERROR(SEARCH($G$3,'Categories ID'!$J279)+ROW()/100000,"")</f>
        <v/>
      </c>
      <c r="E279" s="166" t="str">
        <f>IFERROR(SEARCH($G$3,'Categories ID'!$K279)+ROW()/100000,"")</f>
        <v/>
      </c>
      <c r="F279" s="166" t="str">
        <f>IFERROR(SEARCH($G$3,'Categories ID'!$L279)+ROW()/100000,"")</f>
        <v/>
      </c>
      <c r="G279" s="73">
        <v>2754.0</v>
      </c>
      <c r="H279" s="10" t="s">
        <v>239</v>
      </c>
      <c r="I279" s="10" t="s">
        <v>408</v>
      </c>
      <c r="J279" s="10" t="s">
        <v>4677</v>
      </c>
      <c r="K279" s="10" t="s">
        <v>4678</v>
      </c>
      <c r="L279" s="10" t="s">
        <v>622</v>
      </c>
      <c r="M279" s="10" t="s">
        <v>22</v>
      </c>
      <c r="N279" s="3"/>
      <c r="O279" s="3"/>
      <c r="P279" s="3"/>
      <c r="Q279" s="3"/>
      <c r="R279" s="3"/>
      <c r="S279" s="3"/>
      <c r="T279" s="3"/>
    </row>
    <row r="280" ht="19.5" customHeight="1">
      <c r="A280" s="3"/>
      <c r="B280" s="163" t="str">
        <f>IFERROR(RANK('Categories ID'!$C280,'Categories ID'!$C$20:$C$1937,1),"")</f>
        <v/>
      </c>
      <c r="C280" s="164" t="str">
        <f>IF(MIN('Categories ID'!$D280:$F280)&lt;&gt;0,MIN('Categories ID'!$D280:$F280),"")</f>
        <v/>
      </c>
      <c r="D280" s="164" t="str">
        <f>IFERROR(SEARCH($G$3,'Categories ID'!$J280)+ROW()/100000,"")</f>
        <v/>
      </c>
      <c r="E280" s="164" t="str">
        <f>IFERROR(SEARCH($G$3,'Categories ID'!$K280)+ROW()/100000,"")</f>
        <v/>
      </c>
      <c r="F280" s="164" t="str">
        <f>IFERROR(SEARCH($G$3,'Categories ID'!$L280)+ROW()/100000,"")</f>
        <v/>
      </c>
      <c r="G280" s="73">
        <v>3428.0</v>
      </c>
      <c r="H280" s="10" t="s">
        <v>239</v>
      </c>
      <c r="I280" s="10" t="s">
        <v>408</v>
      </c>
      <c r="J280" s="10" t="s">
        <v>4677</v>
      </c>
      <c r="K280" s="10" t="s">
        <v>4678</v>
      </c>
      <c r="L280" s="10" t="s">
        <v>151</v>
      </c>
      <c r="M280" s="10" t="s">
        <v>22</v>
      </c>
      <c r="N280" s="3"/>
      <c r="O280" s="3"/>
      <c r="P280" s="3"/>
      <c r="Q280" s="3"/>
      <c r="R280" s="3"/>
      <c r="S280" s="3"/>
      <c r="T280" s="3"/>
    </row>
    <row r="281" ht="19.5" customHeight="1">
      <c r="A281" s="3"/>
      <c r="B281" s="165" t="str">
        <f>IFERROR(RANK('Categories ID'!$C281,'Categories ID'!$C$20:$C$1937,1),"")</f>
        <v/>
      </c>
      <c r="C281" s="166" t="str">
        <f>IF(MIN('Categories ID'!$D281:$F281)&lt;&gt;0,MIN('Categories ID'!$D281:$F281),"")</f>
        <v/>
      </c>
      <c r="D281" s="166" t="str">
        <f>IFERROR(SEARCH($G$3,'Categories ID'!$J281)+ROW()/100000,"")</f>
        <v/>
      </c>
      <c r="E281" s="166" t="str">
        <f>IFERROR(SEARCH($G$3,'Categories ID'!$K281)+ROW()/100000,"")</f>
        <v/>
      </c>
      <c r="F281" s="166" t="str">
        <f>IFERROR(SEARCH($G$3,'Categories ID'!$L281)+ROW()/100000,"")</f>
        <v/>
      </c>
      <c r="G281" s="73">
        <v>3429.0</v>
      </c>
      <c r="H281" s="10" t="s">
        <v>239</v>
      </c>
      <c r="I281" s="10" t="s">
        <v>408</v>
      </c>
      <c r="J281" s="10" t="s">
        <v>4677</v>
      </c>
      <c r="K281" s="10" t="s">
        <v>4678</v>
      </c>
      <c r="L281" s="10" t="s">
        <v>4703</v>
      </c>
      <c r="M281" s="10" t="s">
        <v>624</v>
      </c>
      <c r="N281" s="3"/>
      <c r="O281" s="3"/>
      <c r="P281" s="3"/>
      <c r="Q281" s="3"/>
      <c r="R281" s="3"/>
      <c r="S281" s="3"/>
      <c r="T281" s="3"/>
    </row>
    <row r="282" ht="19.5" customHeight="1">
      <c r="A282" s="3"/>
      <c r="B282" s="163" t="str">
        <f>IFERROR(RANK('Categories ID'!$C282,'Categories ID'!$C$20:$C$1937,1),"")</f>
        <v/>
      </c>
      <c r="C282" s="164" t="str">
        <f>IF(MIN('Categories ID'!$D282:$F282)&lt;&gt;0,MIN('Categories ID'!$D282:$F282),"")</f>
        <v/>
      </c>
      <c r="D282" s="164" t="str">
        <f>IFERROR(SEARCH($G$3,'Categories ID'!$J282)+ROW()/100000,"")</f>
        <v/>
      </c>
      <c r="E282" s="164" t="str">
        <f>IFERROR(SEARCH($G$3,'Categories ID'!$K282)+ROW()/100000,"")</f>
        <v/>
      </c>
      <c r="F282" s="164" t="str">
        <f>IFERROR(SEARCH($G$3,'Categories ID'!$L282)+ROW()/100000,"")</f>
        <v/>
      </c>
      <c r="G282" s="73">
        <v>1311.0</v>
      </c>
      <c r="H282" s="10" t="s">
        <v>239</v>
      </c>
      <c r="I282" s="10" t="s">
        <v>408</v>
      </c>
      <c r="J282" s="10" t="s">
        <v>4677</v>
      </c>
      <c r="K282" s="10" t="s">
        <v>4678</v>
      </c>
      <c r="L282" s="10" t="s">
        <v>3567</v>
      </c>
      <c r="M282" s="10" t="s">
        <v>22</v>
      </c>
      <c r="N282" s="3"/>
      <c r="O282" s="3"/>
      <c r="P282" s="3"/>
      <c r="Q282" s="3"/>
      <c r="R282" s="3"/>
      <c r="S282" s="3"/>
      <c r="T282" s="3"/>
    </row>
    <row r="283" ht="19.5" customHeight="1">
      <c r="A283" s="3"/>
      <c r="B283" s="165" t="str">
        <f>IFERROR(RANK('Categories ID'!$C283,'Categories ID'!$C$20:$C$1937,1),"")</f>
        <v/>
      </c>
      <c r="C283" s="166" t="str">
        <f>IF(MIN('Categories ID'!$D283:$F283)&lt;&gt;0,MIN('Categories ID'!$D283:$F283),"")</f>
        <v/>
      </c>
      <c r="D283" s="166" t="str">
        <f>IFERROR(SEARCH($G$3,'Categories ID'!$J283)+ROW()/100000,"")</f>
        <v/>
      </c>
      <c r="E283" s="166" t="str">
        <f>IFERROR(SEARCH($G$3,'Categories ID'!$K283)+ROW()/100000,"")</f>
        <v/>
      </c>
      <c r="F283" s="166" t="str">
        <f>IFERROR(SEARCH($G$3,'Categories ID'!$L283)+ROW()/100000,"")</f>
        <v/>
      </c>
      <c r="G283" s="73">
        <v>2565.0</v>
      </c>
      <c r="H283" s="10" t="s">
        <v>239</v>
      </c>
      <c r="I283" s="10" t="s">
        <v>408</v>
      </c>
      <c r="J283" s="10" t="s">
        <v>4677</v>
      </c>
      <c r="K283" s="10" t="s">
        <v>4678</v>
      </c>
      <c r="L283" s="10" t="s">
        <v>599</v>
      </c>
      <c r="M283" s="10" t="s">
        <v>22</v>
      </c>
      <c r="N283" s="3"/>
      <c r="O283" s="3"/>
      <c r="P283" s="3"/>
      <c r="Q283" s="3"/>
      <c r="R283" s="3"/>
      <c r="S283" s="3"/>
      <c r="T283" s="3"/>
    </row>
    <row r="284" ht="19.5" customHeight="1">
      <c r="A284" s="3"/>
      <c r="B284" s="163" t="str">
        <f>IFERROR(RANK('Categories ID'!$C284,'Categories ID'!$C$20:$C$1937,1),"")</f>
        <v/>
      </c>
      <c r="C284" s="164" t="str">
        <f>IF(MIN('Categories ID'!$D284:$F284)&lt;&gt;0,MIN('Categories ID'!$D284:$F284),"")</f>
        <v/>
      </c>
      <c r="D284" s="164" t="str">
        <f>IFERROR(SEARCH($G$3,'Categories ID'!$J284)+ROW()/100000,"")</f>
        <v/>
      </c>
      <c r="E284" s="164" t="str">
        <f>IFERROR(SEARCH($G$3,'Categories ID'!$K284)+ROW()/100000,"")</f>
        <v/>
      </c>
      <c r="F284" s="164" t="str">
        <f>IFERROR(SEARCH($G$3,'Categories ID'!$L284)+ROW()/100000,"")</f>
        <v/>
      </c>
      <c r="G284" s="73">
        <v>2566.0</v>
      </c>
      <c r="H284" s="10" t="s">
        <v>239</v>
      </c>
      <c r="I284" s="10" t="s">
        <v>408</v>
      </c>
      <c r="J284" s="10" t="s">
        <v>4677</v>
      </c>
      <c r="K284" s="10" t="s">
        <v>4678</v>
      </c>
      <c r="L284" s="10" t="s">
        <v>601</v>
      </c>
      <c r="M284" s="10" t="s">
        <v>22</v>
      </c>
      <c r="N284" s="3"/>
      <c r="O284" s="3"/>
      <c r="P284" s="3"/>
      <c r="Q284" s="3"/>
      <c r="R284" s="3"/>
      <c r="S284" s="3"/>
      <c r="T284" s="3"/>
    </row>
    <row r="285" ht="19.5" customHeight="1">
      <c r="A285" s="3"/>
      <c r="B285" s="165" t="str">
        <f>IFERROR(RANK('Categories ID'!$C285,'Categories ID'!$C$20:$C$1937,1),"")</f>
        <v/>
      </c>
      <c r="C285" s="166" t="str">
        <f>IF(MIN('Categories ID'!$D285:$F285)&lt;&gt;0,MIN('Categories ID'!$D285:$F285),"")</f>
        <v/>
      </c>
      <c r="D285" s="166" t="str">
        <f>IFERROR(SEARCH($G$3,'Categories ID'!$J285)+ROW()/100000,"")</f>
        <v/>
      </c>
      <c r="E285" s="166" t="str">
        <f>IFERROR(SEARCH($G$3,'Categories ID'!$K285)+ROW()/100000,"")</f>
        <v/>
      </c>
      <c r="F285" s="166" t="str">
        <f>IFERROR(SEARCH($G$3,'Categories ID'!$L285)+ROW()/100000,"")</f>
        <v/>
      </c>
      <c r="G285" s="73">
        <v>2646.0</v>
      </c>
      <c r="H285" s="10" t="s">
        <v>239</v>
      </c>
      <c r="I285" s="10" t="s">
        <v>408</v>
      </c>
      <c r="J285" s="10" t="s">
        <v>4677</v>
      </c>
      <c r="K285" s="10" t="s">
        <v>4678</v>
      </c>
      <c r="L285" s="10" t="s">
        <v>3684</v>
      </c>
      <c r="M285" s="10" t="s">
        <v>22</v>
      </c>
      <c r="N285" s="3"/>
      <c r="O285" s="3"/>
      <c r="P285" s="3"/>
      <c r="Q285" s="3"/>
      <c r="R285" s="3"/>
      <c r="S285" s="3"/>
      <c r="T285" s="3"/>
    </row>
    <row r="286" ht="19.5" customHeight="1">
      <c r="A286" s="3"/>
      <c r="B286" s="163" t="str">
        <f>IFERROR(RANK('Categories ID'!$C286,'Categories ID'!$C$20:$C$1937,1),"")</f>
        <v/>
      </c>
      <c r="C286" s="164" t="str">
        <f>IF(MIN('Categories ID'!$D286:$F286)&lt;&gt;0,MIN('Categories ID'!$D286:$F286),"")</f>
        <v/>
      </c>
      <c r="D286" s="164" t="str">
        <f>IFERROR(SEARCH($G$3,'Categories ID'!$J286)+ROW()/100000,"")</f>
        <v/>
      </c>
      <c r="E286" s="164" t="str">
        <f>IFERROR(SEARCH($G$3,'Categories ID'!$K286)+ROW()/100000,"")</f>
        <v/>
      </c>
      <c r="F286" s="164" t="str">
        <f>IFERROR(SEARCH($G$3,'Categories ID'!$L286)+ROW()/100000,"")</f>
        <v/>
      </c>
      <c r="G286" s="73">
        <v>2535.0</v>
      </c>
      <c r="H286" s="10" t="s">
        <v>239</v>
      </c>
      <c r="I286" s="10" t="s">
        <v>408</v>
      </c>
      <c r="J286" s="10" t="s">
        <v>4677</v>
      </c>
      <c r="K286" s="10" t="s">
        <v>4678</v>
      </c>
      <c r="L286" s="10" t="s">
        <v>596</v>
      </c>
      <c r="M286" s="10" t="s">
        <v>22</v>
      </c>
      <c r="N286" s="3"/>
      <c r="O286" s="3"/>
      <c r="P286" s="3"/>
      <c r="Q286" s="3"/>
      <c r="R286" s="3"/>
      <c r="S286" s="3"/>
      <c r="T286" s="3"/>
    </row>
    <row r="287" ht="19.5" customHeight="1">
      <c r="A287" s="3"/>
      <c r="B287" s="165" t="str">
        <f>IFERROR(RANK('Categories ID'!$C287,'Categories ID'!$C$20:$C$1937,1),"")</f>
        <v/>
      </c>
      <c r="C287" s="166" t="str">
        <f>IF(MIN('Categories ID'!$D287:$F287)&lt;&gt;0,MIN('Categories ID'!$D287:$F287),"")</f>
        <v/>
      </c>
      <c r="D287" s="166" t="str">
        <f>IFERROR(SEARCH($G$3,'Categories ID'!$J287)+ROW()/100000,"")</f>
        <v/>
      </c>
      <c r="E287" s="166" t="str">
        <f>IFERROR(SEARCH($G$3,'Categories ID'!$K287)+ROW()/100000,"")</f>
        <v/>
      </c>
      <c r="F287" s="166" t="str">
        <f>IFERROR(SEARCH($G$3,'Categories ID'!$L287)+ROW()/100000,"")</f>
        <v/>
      </c>
      <c r="G287" s="73">
        <v>2657.0</v>
      </c>
      <c r="H287" s="10" t="s">
        <v>239</v>
      </c>
      <c r="I287" s="10" t="s">
        <v>408</v>
      </c>
      <c r="J287" s="10" t="s">
        <v>4677</v>
      </c>
      <c r="K287" s="10" t="s">
        <v>4678</v>
      </c>
      <c r="L287" s="10" t="s">
        <v>3686</v>
      </c>
      <c r="M287" s="10" t="s">
        <v>22</v>
      </c>
      <c r="N287" s="3"/>
      <c r="O287" s="3"/>
      <c r="P287" s="3"/>
      <c r="Q287" s="3"/>
      <c r="R287" s="3"/>
      <c r="S287" s="3"/>
      <c r="T287" s="3"/>
    </row>
    <row r="288" ht="19.5" customHeight="1">
      <c r="A288" s="3"/>
      <c r="B288" s="163" t="str">
        <f>IFERROR(RANK('Categories ID'!$C288,'Categories ID'!$C$20:$C$1937,1),"")</f>
        <v/>
      </c>
      <c r="C288" s="164" t="str">
        <f>IF(MIN('Categories ID'!$D288:$F288)&lt;&gt;0,MIN('Categories ID'!$D288:$F288),"")</f>
        <v/>
      </c>
      <c r="D288" s="164" t="str">
        <f>IFERROR(SEARCH($G$3,'Categories ID'!$J288)+ROW()/100000,"")</f>
        <v/>
      </c>
      <c r="E288" s="164" t="str">
        <f>IFERROR(SEARCH($G$3,'Categories ID'!$K288)+ROW()/100000,"")</f>
        <v/>
      </c>
      <c r="F288" s="164" t="str">
        <f>IFERROR(SEARCH($G$3,'Categories ID'!$L288)+ROW()/100000,"")</f>
        <v/>
      </c>
      <c r="G288" s="73">
        <v>2658.0</v>
      </c>
      <c r="H288" s="10" t="s">
        <v>239</v>
      </c>
      <c r="I288" s="10" t="s">
        <v>408</v>
      </c>
      <c r="J288" s="10" t="s">
        <v>4677</v>
      </c>
      <c r="K288" s="10" t="s">
        <v>4678</v>
      </c>
      <c r="L288" s="10" t="s">
        <v>3688</v>
      </c>
      <c r="M288" s="10" t="s">
        <v>22</v>
      </c>
      <c r="N288" s="3"/>
      <c r="O288" s="3"/>
      <c r="P288" s="3"/>
      <c r="Q288" s="3"/>
      <c r="R288" s="3"/>
      <c r="S288" s="3"/>
      <c r="T288" s="3"/>
    </row>
    <row r="289" ht="19.5" customHeight="1">
      <c r="A289" s="3"/>
      <c r="B289" s="165" t="str">
        <f>IFERROR(RANK('Categories ID'!$C289,'Categories ID'!$C$20:$C$1937,1),"")</f>
        <v/>
      </c>
      <c r="C289" s="166" t="str">
        <f>IF(MIN('Categories ID'!$D289:$F289)&lt;&gt;0,MIN('Categories ID'!$D289:$F289),"")</f>
        <v/>
      </c>
      <c r="D289" s="166" t="str">
        <f>IFERROR(SEARCH($G$3,'Categories ID'!$J289)+ROW()/100000,"")</f>
        <v/>
      </c>
      <c r="E289" s="166" t="str">
        <f>IFERROR(SEARCH($G$3,'Categories ID'!$K289)+ROW()/100000,"")</f>
        <v/>
      </c>
      <c r="F289" s="166" t="str">
        <f>IFERROR(SEARCH($G$3,'Categories ID'!$L289)+ROW()/100000,"")</f>
        <v/>
      </c>
      <c r="G289" s="73">
        <v>2671.0</v>
      </c>
      <c r="H289" s="10" t="s">
        <v>239</v>
      </c>
      <c r="I289" s="10" t="s">
        <v>408</v>
      </c>
      <c r="J289" s="10" t="s">
        <v>4677</v>
      </c>
      <c r="K289" s="10" t="s">
        <v>4678</v>
      </c>
      <c r="L289" s="10" t="s">
        <v>617</v>
      </c>
      <c r="M289" s="10" t="s">
        <v>22</v>
      </c>
      <c r="N289" s="3"/>
      <c r="O289" s="3"/>
      <c r="P289" s="3"/>
      <c r="Q289" s="3"/>
      <c r="R289" s="3"/>
      <c r="S289" s="3"/>
      <c r="T289" s="3"/>
    </row>
    <row r="290" ht="19.5" customHeight="1">
      <c r="A290" s="3"/>
      <c r="B290" s="163" t="str">
        <f>IFERROR(RANK('Categories ID'!$C290,'Categories ID'!$C$20:$C$1937,1),"")</f>
        <v/>
      </c>
      <c r="C290" s="164" t="str">
        <f>IF(MIN('Categories ID'!$D290:$F290)&lt;&gt;0,MIN('Categories ID'!$D290:$F290),"")</f>
        <v/>
      </c>
      <c r="D290" s="164" t="str">
        <f>IFERROR(SEARCH($G$3,'Categories ID'!$J290)+ROW()/100000,"")</f>
        <v/>
      </c>
      <c r="E290" s="164" t="str">
        <f>IFERROR(SEARCH($G$3,'Categories ID'!$K290)+ROW()/100000,"")</f>
        <v/>
      </c>
      <c r="F290" s="164" t="str">
        <f>IFERROR(SEARCH($G$3,'Categories ID'!$L290)+ROW()/100000,"")</f>
        <v/>
      </c>
      <c r="G290" s="73">
        <v>2672.0</v>
      </c>
      <c r="H290" s="10" t="s">
        <v>239</v>
      </c>
      <c r="I290" s="10" t="s">
        <v>408</v>
      </c>
      <c r="J290" s="10" t="s">
        <v>4677</v>
      </c>
      <c r="K290" s="10" t="s">
        <v>4678</v>
      </c>
      <c r="L290" s="10" t="s">
        <v>4705</v>
      </c>
      <c r="M290" s="10" t="s">
        <v>22</v>
      </c>
      <c r="N290" s="3"/>
      <c r="O290" s="3"/>
      <c r="P290" s="3"/>
      <c r="Q290" s="3"/>
      <c r="R290" s="3"/>
      <c r="S290" s="3"/>
      <c r="T290" s="3"/>
    </row>
    <row r="291" ht="19.5" customHeight="1">
      <c r="A291" s="3"/>
      <c r="B291" s="165" t="str">
        <f>IFERROR(RANK('Categories ID'!$C291,'Categories ID'!$C$20:$C$1937,1),"")</f>
        <v/>
      </c>
      <c r="C291" s="166" t="str">
        <f>IF(MIN('Categories ID'!$D291:$F291)&lt;&gt;0,MIN('Categories ID'!$D291:$F291),"")</f>
        <v/>
      </c>
      <c r="D291" s="166" t="str">
        <f>IFERROR(SEARCH($G$3,'Categories ID'!$J291)+ROW()/100000,"")</f>
        <v/>
      </c>
      <c r="E291" s="166" t="str">
        <f>IFERROR(SEARCH($G$3,'Categories ID'!$K291)+ROW()/100000,"")</f>
        <v/>
      </c>
      <c r="F291" s="166" t="str">
        <f>IFERROR(SEARCH($G$3,'Categories ID'!$L291)+ROW()/100000,"")</f>
        <v/>
      </c>
      <c r="G291" s="73">
        <v>2673.0</v>
      </c>
      <c r="H291" s="10" t="s">
        <v>239</v>
      </c>
      <c r="I291" s="10" t="s">
        <v>408</v>
      </c>
      <c r="J291" s="10" t="s">
        <v>4677</v>
      </c>
      <c r="K291" s="10" t="s">
        <v>4678</v>
      </c>
      <c r="L291" s="10" t="s">
        <v>603</v>
      </c>
      <c r="M291" s="10" t="s">
        <v>22</v>
      </c>
      <c r="N291" s="3"/>
      <c r="O291" s="3"/>
      <c r="P291" s="3"/>
      <c r="Q291" s="3"/>
      <c r="R291" s="3"/>
      <c r="S291" s="3"/>
      <c r="T291" s="3"/>
    </row>
    <row r="292" ht="19.5" customHeight="1">
      <c r="A292" s="3"/>
      <c r="B292" s="163" t="str">
        <f>IFERROR(RANK('Categories ID'!$C292,'Categories ID'!$C$20:$C$1937,1),"")</f>
        <v/>
      </c>
      <c r="C292" s="164" t="str">
        <f>IF(MIN('Categories ID'!$D292:$F292)&lt;&gt;0,MIN('Categories ID'!$D292:$F292),"")</f>
        <v/>
      </c>
      <c r="D292" s="164" t="str">
        <f>IFERROR(SEARCH($G$3,'Categories ID'!$J292)+ROW()/100000,"")</f>
        <v/>
      </c>
      <c r="E292" s="164" t="str">
        <f>IFERROR(SEARCH($G$3,'Categories ID'!$K292)+ROW()/100000,"")</f>
        <v/>
      </c>
      <c r="F292" s="164" t="str">
        <f>IFERROR(SEARCH($G$3,'Categories ID'!$L292)+ROW()/100000,"")</f>
        <v/>
      </c>
      <c r="G292" s="73">
        <v>2724.0</v>
      </c>
      <c r="H292" s="10" t="s">
        <v>239</v>
      </c>
      <c r="I292" s="10" t="s">
        <v>408</v>
      </c>
      <c r="J292" s="10" t="s">
        <v>4677</v>
      </c>
      <c r="K292" s="10" t="s">
        <v>4678</v>
      </c>
      <c r="L292" s="10" t="s">
        <v>605</v>
      </c>
      <c r="M292" s="10" t="s">
        <v>22</v>
      </c>
      <c r="N292" s="3"/>
      <c r="O292" s="3"/>
      <c r="P292" s="3"/>
      <c r="Q292" s="3"/>
      <c r="R292" s="3"/>
      <c r="S292" s="3"/>
      <c r="T292" s="3"/>
    </row>
    <row r="293" ht="19.5" customHeight="1">
      <c r="A293" s="3"/>
      <c r="B293" s="165" t="str">
        <f>IFERROR(RANK('Categories ID'!$C293,'Categories ID'!$C$20:$C$1937,1),"")</f>
        <v/>
      </c>
      <c r="C293" s="166" t="str">
        <f>IF(MIN('Categories ID'!$D293:$F293)&lt;&gt;0,MIN('Categories ID'!$D293:$F293),"")</f>
        <v/>
      </c>
      <c r="D293" s="166" t="str">
        <f>IFERROR(SEARCH($G$3,'Categories ID'!$J293)+ROW()/100000,"")</f>
        <v/>
      </c>
      <c r="E293" s="166" t="str">
        <f>IFERROR(SEARCH($G$3,'Categories ID'!$K293)+ROW()/100000,"")</f>
        <v/>
      </c>
      <c r="F293" s="166" t="str">
        <f>IFERROR(SEARCH($G$3,'Categories ID'!$L293)+ROW()/100000,"")</f>
        <v/>
      </c>
      <c r="G293" s="73">
        <v>2711.0</v>
      </c>
      <c r="H293" s="10" t="s">
        <v>239</v>
      </c>
      <c r="I293" s="10" t="s">
        <v>408</v>
      </c>
      <c r="J293" s="10" t="s">
        <v>4677</v>
      </c>
      <c r="K293" s="10" t="s">
        <v>4678</v>
      </c>
      <c r="L293" s="10" t="s">
        <v>2223</v>
      </c>
      <c r="M293" s="10" t="s">
        <v>22</v>
      </c>
      <c r="N293" s="3"/>
      <c r="O293" s="3"/>
      <c r="P293" s="3"/>
      <c r="Q293" s="3"/>
      <c r="R293" s="3"/>
      <c r="S293" s="3"/>
      <c r="T293" s="3"/>
    </row>
    <row r="294" ht="19.5" customHeight="1">
      <c r="A294" s="3"/>
      <c r="B294" s="163" t="str">
        <f>IFERROR(RANK('Categories ID'!$C294,'Categories ID'!$C$20:$C$1937,1),"")</f>
        <v/>
      </c>
      <c r="C294" s="164" t="str">
        <f>IF(MIN('Categories ID'!$D294:$F294)&lt;&gt;0,MIN('Categories ID'!$D294:$F294),"")</f>
        <v/>
      </c>
      <c r="D294" s="164" t="str">
        <f>IFERROR(SEARCH($G$3,'Categories ID'!$J294)+ROW()/100000,"")</f>
        <v/>
      </c>
      <c r="E294" s="164" t="str">
        <f>IFERROR(SEARCH($G$3,'Categories ID'!$K294)+ROW()/100000,"")</f>
        <v/>
      </c>
      <c r="F294" s="164" t="str">
        <f>IFERROR(SEARCH($G$3,'Categories ID'!$L294)+ROW()/100000,"")</f>
        <v/>
      </c>
      <c r="G294" s="73">
        <v>2235.0</v>
      </c>
      <c r="H294" s="10" t="s">
        <v>239</v>
      </c>
      <c r="I294" s="10" t="s">
        <v>408</v>
      </c>
      <c r="J294" s="10" t="s">
        <v>4677</v>
      </c>
      <c r="K294" s="10" t="s">
        <v>4678</v>
      </c>
      <c r="L294" s="10" t="s">
        <v>3670</v>
      </c>
      <c r="M294" s="10" t="s">
        <v>22</v>
      </c>
      <c r="N294" s="3"/>
      <c r="O294" s="3"/>
      <c r="P294" s="3"/>
      <c r="Q294" s="3"/>
      <c r="R294" s="3"/>
      <c r="S294" s="3"/>
      <c r="T294" s="3"/>
    </row>
    <row r="295" ht="19.5" customHeight="1">
      <c r="A295" s="3"/>
      <c r="B295" s="165" t="str">
        <f>IFERROR(RANK('Categories ID'!$C295,'Categories ID'!$C$20:$C$1937,1),"")</f>
        <v/>
      </c>
      <c r="C295" s="166" t="str">
        <f>IF(MIN('Categories ID'!$D295:$F295)&lt;&gt;0,MIN('Categories ID'!$D295:$F295),"")</f>
        <v/>
      </c>
      <c r="D295" s="166" t="str">
        <f>IFERROR(SEARCH($G$3,'Categories ID'!$J295)+ROW()/100000,"")</f>
        <v/>
      </c>
      <c r="E295" s="166" t="str">
        <f>IFERROR(SEARCH($G$3,'Categories ID'!$K295)+ROW()/100000,"")</f>
        <v/>
      </c>
      <c r="F295" s="166" t="str">
        <f>IFERROR(SEARCH($G$3,'Categories ID'!$L295)+ROW()/100000,"")</f>
        <v/>
      </c>
      <c r="G295" s="73">
        <v>1575.0</v>
      </c>
      <c r="H295" s="10" t="s">
        <v>239</v>
      </c>
      <c r="I295" s="10" t="s">
        <v>408</v>
      </c>
      <c r="J295" s="10" t="s">
        <v>4677</v>
      </c>
      <c r="K295" s="10" t="s">
        <v>4116</v>
      </c>
      <c r="L295" s="10" t="s">
        <v>22</v>
      </c>
      <c r="M295" s="10" t="s">
        <v>22</v>
      </c>
      <c r="N295" s="3"/>
      <c r="O295" s="3"/>
      <c r="P295" s="3"/>
      <c r="Q295" s="3"/>
      <c r="R295" s="3"/>
      <c r="S295" s="3"/>
      <c r="T295" s="3"/>
    </row>
    <row r="296" ht="19.5" customHeight="1">
      <c r="A296" s="3"/>
      <c r="B296" s="163" t="str">
        <f>IFERROR(RANK('Categories ID'!$C296,'Categories ID'!$C$20:$C$1937,1),"")</f>
        <v/>
      </c>
      <c r="C296" s="164" t="str">
        <f>IF(MIN('Categories ID'!$D296:$F296)&lt;&gt;0,MIN('Categories ID'!$D296:$F296),"")</f>
        <v/>
      </c>
      <c r="D296" s="164" t="str">
        <f>IFERROR(SEARCH($G$3,'Categories ID'!$J296)+ROW()/100000,"")</f>
        <v/>
      </c>
      <c r="E296" s="164" t="str">
        <f>IFERROR(SEARCH($G$3,'Categories ID'!$K296)+ROW()/100000,"")</f>
        <v/>
      </c>
      <c r="F296" s="164" t="str">
        <f>IFERROR(SEARCH($G$3,'Categories ID'!$L296)+ROW()/100000,"")</f>
        <v/>
      </c>
      <c r="G296" s="73">
        <v>2244.0</v>
      </c>
      <c r="H296" s="10" t="s">
        <v>239</v>
      </c>
      <c r="I296" s="10" t="s">
        <v>408</v>
      </c>
      <c r="J296" s="10" t="s">
        <v>4677</v>
      </c>
      <c r="K296" s="10" t="s">
        <v>1461</v>
      </c>
      <c r="L296" s="10" t="s">
        <v>22</v>
      </c>
      <c r="M296" s="10" t="s">
        <v>22</v>
      </c>
      <c r="N296" s="3"/>
      <c r="O296" s="3"/>
      <c r="P296" s="3"/>
      <c r="Q296" s="3"/>
      <c r="R296" s="3"/>
      <c r="S296" s="3"/>
      <c r="T296" s="3"/>
    </row>
    <row r="297" ht="19.5" customHeight="1">
      <c r="A297" s="3"/>
      <c r="B297" s="165" t="str">
        <f>IFERROR(RANK('Categories ID'!$C297,'Categories ID'!$C$20:$C$1937,1),"")</f>
        <v/>
      </c>
      <c r="C297" s="166" t="str">
        <f>IF(MIN('Categories ID'!$D297:$F297)&lt;&gt;0,MIN('Categories ID'!$D297:$F297),"")</f>
        <v/>
      </c>
      <c r="D297" s="166" t="str">
        <f>IFERROR(SEARCH($G$3,'Categories ID'!$J297)+ROW()/100000,"")</f>
        <v/>
      </c>
      <c r="E297" s="166" t="str">
        <f>IFERROR(SEARCH($G$3,'Categories ID'!$K297)+ROW()/100000,"")</f>
        <v/>
      </c>
      <c r="F297" s="166" t="str">
        <f>IFERROR(SEARCH($G$3,'Categories ID'!$L297)+ROW()/100000,"")</f>
        <v/>
      </c>
      <c r="G297" s="73">
        <v>1781.0</v>
      </c>
      <c r="H297" s="10" t="s">
        <v>239</v>
      </c>
      <c r="I297" s="10" t="s">
        <v>408</v>
      </c>
      <c r="J297" s="10" t="s">
        <v>4677</v>
      </c>
      <c r="K297" s="10" t="s">
        <v>4071</v>
      </c>
      <c r="L297" s="10" t="s">
        <v>22</v>
      </c>
      <c r="M297" s="10" t="s">
        <v>22</v>
      </c>
      <c r="N297" s="3"/>
      <c r="O297" s="3"/>
      <c r="P297" s="3"/>
      <c r="Q297" s="3"/>
      <c r="R297" s="3"/>
      <c r="S297" s="3"/>
      <c r="T297" s="3"/>
    </row>
    <row r="298" ht="19.5" customHeight="1">
      <c r="A298" s="3"/>
      <c r="B298" s="163" t="str">
        <f>IFERROR(RANK('Categories ID'!$C298,'Categories ID'!$C$20:$C$1937,1),"")</f>
        <v/>
      </c>
      <c r="C298" s="164" t="str">
        <f>IF(MIN('Categories ID'!$D298:$F298)&lt;&gt;0,MIN('Categories ID'!$D298:$F298),"")</f>
        <v/>
      </c>
      <c r="D298" s="164" t="str">
        <f>IFERROR(SEARCH($G$3,'Categories ID'!$J298)+ROW()/100000,"")</f>
        <v/>
      </c>
      <c r="E298" s="164" t="str">
        <f>IFERROR(SEARCH($G$3,'Categories ID'!$K298)+ROW()/100000,"")</f>
        <v/>
      </c>
      <c r="F298" s="164" t="str">
        <f>IFERROR(SEARCH($G$3,'Categories ID'!$L298)+ROW()/100000,"")</f>
        <v/>
      </c>
      <c r="G298" s="73">
        <v>3500.0</v>
      </c>
      <c r="H298" s="10" t="s">
        <v>239</v>
      </c>
      <c r="I298" s="10" t="s">
        <v>408</v>
      </c>
      <c r="J298" s="10" t="s">
        <v>4677</v>
      </c>
      <c r="K298" s="10" t="s">
        <v>4262</v>
      </c>
      <c r="L298" s="10" t="s">
        <v>22</v>
      </c>
      <c r="M298" s="10" t="s">
        <v>22</v>
      </c>
      <c r="N298" s="3"/>
      <c r="O298" s="3"/>
      <c r="P298" s="3"/>
      <c r="Q298" s="3"/>
      <c r="R298" s="3"/>
      <c r="S298" s="3"/>
      <c r="T298" s="3"/>
    </row>
    <row r="299" ht="19.5" customHeight="1">
      <c r="A299" s="3"/>
      <c r="B299" s="165" t="str">
        <f>IFERROR(RANK('Categories ID'!$C299,'Categories ID'!$C$20:$C$1937,1),"")</f>
        <v/>
      </c>
      <c r="C299" s="166" t="str">
        <f>IF(MIN('Categories ID'!$D299:$F299)&lt;&gt;0,MIN('Categories ID'!$D299:$F299),"")</f>
        <v/>
      </c>
      <c r="D299" s="166" t="str">
        <f>IFERROR(SEARCH($G$3,'Categories ID'!$J299)+ROW()/100000,"")</f>
        <v/>
      </c>
      <c r="E299" s="166" t="str">
        <f>IFERROR(SEARCH($G$3,'Categories ID'!$K299)+ROW()/100000,"")</f>
        <v/>
      </c>
      <c r="F299" s="166" t="str">
        <f>IFERROR(SEARCH($G$3,'Categories ID'!$L299)+ROW()/100000,"")</f>
        <v/>
      </c>
      <c r="G299" s="73">
        <v>3042.0</v>
      </c>
      <c r="H299" s="10" t="s">
        <v>239</v>
      </c>
      <c r="I299" s="10" t="s">
        <v>408</v>
      </c>
      <c r="J299" s="10" t="s">
        <v>704</v>
      </c>
      <c r="K299" s="10" t="s">
        <v>705</v>
      </c>
      <c r="L299" s="10" t="s">
        <v>706</v>
      </c>
      <c r="M299" s="10" t="s">
        <v>769</v>
      </c>
      <c r="N299" s="3"/>
      <c r="O299" s="3"/>
      <c r="P299" s="3"/>
      <c r="Q299" s="3"/>
      <c r="R299" s="3"/>
      <c r="S299" s="3"/>
      <c r="T299" s="3"/>
    </row>
    <row r="300" ht="19.5" customHeight="1">
      <c r="A300" s="3"/>
      <c r="B300" s="163" t="str">
        <f>IFERROR(RANK('Categories ID'!$C300,'Categories ID'!$C$20:$C$1937,1),"")</f>
        <v/>
      </c>
      <c r="C300" s="164" t="str">
        <f>IF(MIN('Categories ID'!$D300:$F300)&lt;&gt;0,MIN('Categories ID'!$D300:$F300),"")</f>
        <v/>
      </c>
      <c r="D300" s="164" t="str">
        <f>IFERROR(SEARCH($G$3,'Categories ID'!$J300)+ROW()/100000,"")</f>
        <v/>
      </c>
      <c r="E300" s="164" t="str">
        <f>IFERROR(SEARCH($G$3,'Categories ID'!$K300)+ROW()/100000,"")</f>
        <v/>
      </c>
      <c r="F300" s="164" t="str">
        <f>IFERROR(SEARCH($G$3,'Categories ID'!$L300)+ROW()/100000,"")</f>
        <v/>
      </c>
      <c r="G300" s="73">
        <v>3043.0</v>
      </c>
      <c r="H300" s="10" t="s">
        <v>239</v>
      </c>
      <c r="I300" s="10" t="s">
        <v>408</v>
      </c>
      <c r="J300" s="10" t="s">
        <v>704</v>
      </c>
      <c r="K300" s="10" t="s">
        <v>705</v>
      </c>
      <c r="L300" s="10" t="s">
        <v>706</v>
      </c>
      <c r="M300" s="10" t="s">
        <v>771</v>
      </c>
      <c r="N300" s="3"/>
      <c r="O300" s="3"/>
      <c r="P300" s="3"/>
      <c r="Q300" s="3"/>
      <c r="R300" s="3"/>
      <c r="S300" s="3"/>
      <c r="T300" s="3"/>
    </row>
    <row r="301" ht="19.5" customHeight="1">
      <c r="A301" s="3"/>
      <c r="B301" s="165" t="str">
        <f>IFERROR(RANK('Categories ID'!$C301,'Categories ID'!$C$20:$C$1937,1),"")</f>
        <v/>
      </c>
      <c r="C301" s="166" t="str">
        <f>IF(MIN('Categories ID'!$D301:$F301)&lt;&gt;0,MIN('Categories ID'!$D301:$F301),"")</f>
        <v/>
      </c>
      <c r="D301" s="166" t="str">
        <f>IFERROR(SEARCH($G$3,'Categories ID'!$J301)+ROW()/100000,"")</f>
        <v/>
      </c>
      <c r="E301" s="166" t="str">
        <f>IFERROR(SEARCH($G$3,'Categories ID'!$K301)+ROW()/100000,"")</f>
        <v/>
      </c>
      <c r="F301" s="166" t="str">
        <f>IFERROR(SEARCH($G$3,'Categories ID'!$L301)+ROW()/100000,"")</f>
        <v/>
      </c>
      <c r="G301" s="73">
        <v>3044.0</v>
      </c>
      <c r="H301" s="10" t="s">
        <v>239</v>
      </c>
      <c r="I301" s="10" t="s">
        <v>408</v>
      </c>
      <c r="J301" s="10" t="s">
        <v>704</v>
      </c>
      <c r="K301" s="10" t="s">
        <v>705</v>
      </c>
      <c r="L301" s="10" t="s">
        <v>706</v>
      </c>
      <c r="M301" s="10" t="s">
        <v>773</v>
      </c>
      <c r="N301" s="3"/>
      <c r="O301" s="3"/>
      <c r="P301" s="3"/>
      <c r="Q301" s="3"/>
      <c r="R301" s="3"/>
      <c r="S301" s="3"/>
      <c r="T301" s="3"/>
    </row>
    <row r="302" ht="19.5" customHeight="1">
      <c r="A302" s="3"/>
      <c r="B302" s="163" t="str">
        <f>IFERROR(RANK('Categories ID'!$C302,'Categories ID'!$C$20:$C$1937,1),"")</f>
        <v/>
      </c>
      <c r="C302" s="164" t="str">
        <f>IF(MIN('Categories ID'!$D302:$F302)&lt;&gt;0,MIN('Categories ID'!$D302:$F302),"")</f>
        <v/>
      </c>
      <c r="D302" s="164" t="str">
        <f>IFERROR(SEARCH($G$3,'Categories ID'!$J302)+ROW()/100000,"")</f>
        <v/>
      </c>
      <c r="E302" s="164" t="str">
        <f>IFERROR(SEARCH($G$3,'Categories ID'!$K302)+ROW()/100000,"")</f>
        <v/>
      </c>
      <c r="F302" s="164" t="str">
        <f>IFERROR(SEARCH($G$3,'Categories ID'!$L302)+ROW()/100000,"")</f>
        <v/>
      </c>
      <c r="G302" s="73">
        <v>3045.0</v>
      </c>
      <c r="H302" s="10" t="s">
        <v>239</v>
      </c>
      <c r="I302" s="10" t="s">
        <v>408</v>
      </c>
      <c r="J302" s="10" t="s">
        <v>704</v>
      </c>
      <c r="K302" s="10" t="s">
        <v>705</v>
      </c>
      <c r="L302" s="10" t="s">
        <v>706</v>
      </c>
      <c r="M302" s="10" t="s">
        <v>775</v>
      </c>
      <c r="N302" s="3"/>
      <c r="O302" s="3"/>
      <c r="P302" s="3"/>
      <c r="Q302" s="3"/>
      <c r="R302" s="3"/>
      <c r="S302" s="3"/>
      <c r="T302" s="3"/>
    </row>
    <row r="303" ht="19.5" customHeight="1">
      <c r="A303" s="3"/>
      <c r="B303" s="165" t="str">
        <f>IFERROR(RANK('Categories ID'!$C303,'Categories ID'!$C$20:$C$1937,1),"")</f>
        <v/>
      </c>
      <c r="C303" s="166" t="str">
        <f>IF(MIN('Categories ID'!$D303:$F303)&lt;&gt;0,MIN('Categories ID'!$D303:$F303),"")</f>
        <v/>
      </c>
      <c r="D303" s="166" t="str">
        <f>IFERROR(SEARCH($G$3,'Categories ID'!$J303)+ROW()/100000,"")</f>
        <v/>
      </c>
      <c r="E303" s="166" t="str">
        <f>IFERROR(SEARCH($G$3,'Categories ID'!$K303)+ROW()/100000,"")</f>
        <v/>
      </c>
      <c r="F303" s="166" t="str">
        <f>IFERROR(SEARCH($G$3,'Categories ID'!$L303)+ROW()/100000,"")</f>
        <v/>
      </c>
      <c r="G303" s="73">
        <v>3023.0</v>
      </c>
      <c r="H303" s="10" t="s">
        <v>239</v>
      </c>
      <c r="I303" s="10" t="s">
        <v>408</v>
      </c>
      <c r="J303" s="10" t="s">
        <v>704</v>
      </c>
      <c r="K303" s="10" t="s">
        <v>705</v>
      </c>
      <c r="L303" s="10" t="s">
        <v>717</v>
      </c>
      <c r="M303" s="10" t="s">
        <v>759</v>
      </c>
      <c r="N303" s="3"/>
      <c r="O303" s="3"/>
      <c r="P303" s="3"/>
      <c r="Q303" s="3"/>
      <c r="R303" s="3"/>
      <c r="S303" s="3"/>
      <c r="T303" s="3"/>
    </row>
    <row r="304" ht="19.5" customHeight="1">
      <c r="A304" s="3"/>
      <c r="B304" s="163" t="str">
        <f>IFERROR(RANK('Categories ID'!$C304,'Categories ID'!$C$20:$C$1937,1),"")</f>
        <v/>
      </c>
      <c r="C304" s="164" t="str">
        <f>IF(MIN('Categories ID'!$D304:$F304)&lt;&gt;0,MIN('Categories ID'!$D304:$F304),"")</f>
        <v/>
      </c>
      <c r="D304" s="164" t="str">
        <f>IFERROR(SEARCH($G$3,'Categories ID'!$J304)+ROW()/100000,"")</f>
        <v/>
      </c>
      <c r="E304" s="164" t="str">
        <f>IFERROR(SEARCH($G$3,'Categories ID'!$K304)+ROW()/100000,"")</f>
        <v/>
      </c>
      <c r="F304" s="164" t="str">
        <f>IFERROR(SEARCH($G$3,'Categories ID'!$L304)+ROW()/100000,"")</f>
        <v/>
      </c>
      <c r="G304" s="73">
        <v>3024.0</v>
      </c>
      <c r="H304" s="10" t="s">
        <v>239</v>
      </c>
      <c r="I304" s="10" t="s">
        <v>408</v>
      </c>
      <c r="J304" s="10" t="s">
        <v>704</v>
      </c>
      <c r="K304" s="10" t="s">
        <v>705</v>
      </c>
      <c r="L304" s="10" t="s">
        <v>717</v>
      </c>
      <c r="M304" s="10" t="s">
        <v>761</v>
      </c>
      <c r="N304" s="3"/>
      <c r="O304" s="3"/>
      <c r="P304" s="3"/>
      <c r="Q304" s="3"/>
      <c r="R304" s="3"/>
      <c r="S304" s="3"/>
      <c r="T304" s="3"/>
    </row>
    <row r="305" ht="19.5" customHeight="1">
      <c r="A305" s="3"/>
      <c r="B305" s="165" t="str">
        <f>IFERROR(RANK('Categories ID'!$C305,'Categories ID'!$C$20:$C$1937,1),"")</f>
        <v/>
      </c>
      <c r="C305" s="166" t="str">
        <f>IF(MIN('Categories ID'!$D305:$F305)&lt;&gt;0,MIN('Categories ID'!$D305:$F305),"")</f>
        <v/>
      </c>
      <c r="D305" s="166" t="str">
        <f>IFERROR(SEARCH($G$3,'Categories ID'!$J305)+ROW()/100000,"")</f>
        <v/>
      </c>
      <c r="E305" s="166" t="str">
        <f>IFERROR(SEARCH($G$3,'Categories ID'!$K305)+ROW()/100000,"")</f>
        <v/>
      </c>
      <c r="F305" s="166" t="str">
        <f>IFERROR(SEARCH($G$3,'Categories ID'!$L305)+ROW()/100000,"")</f>
        <v/>
      </c>
      <c r="G305" s="73">
        <v>3025.0</v>
      </c>
      <c r="H305" s="10" t="s">
        <v>239</v>
      </c>
      <c r="I305" s="10" t="s">
        <v>408</v>
      </c>
      <c r="J305" s="10" t="s">
        <v>704</v>
      </c>
      <c r="K305" s="10" t="s">
        <v>705</v>
      </c>
      <c r="L305" s="10" t="s">
        <v>717</v>
      </c>
      <c r="M305" s="10" t="s">
        <v>763</v>
      </c>
      <c r="N305" s="3"/>
      <c r="O305" s="3"/>
      <c r="P305" s="3"/>
      <c r="Q305" s="3"/>
      <c r="R305" s="3"/>
      <c r="S305" s="3"/>
      <c r="T305" s="3"/>
    </row>
    <row r="306" ht="19.5" customHeight="1">
      <c r="A306" s="3"/>
      <c r="B306" s="163" t="str">
        <f>IFERROR(RANK('Categories ID'!$C306,'Categories ID'!$C$20:$C$1937,1),"")</f>
        <v/>
      </c>
      <c r="C306" s="164" t="str">
        <f>IF(MIN('Categories ID'!$D306:$F306)&lt;&gt;0,MIN('Categories ID'!$D306:$F306),"")</f>
        <v/>
      </c>
      <c r="D306" s="164" t="str">
        <f>IFERROR(SEARCH($G$3,'Categories ID'!$J306)+ROW()/100000,"")</f>
        <v/>
      </c>
      <c r="E306" s="164" t="str">
        <f>IFERROR(SEARCH($G$3,'Categories ID'!$K306)+ROW()/100000,"")</f>
        <v/>
      </c>
      <c r="F306" s="164" t="str">
        <f>IFERROR(SEARCH($G$3,'Categories ID'!$L306)+ROW()/100000,"")</f>
        <v/>
      </c>
      <c r="G306" s="73">
        <v>3027.0</v>
      </c>
      <c r="H306" s="10" t="s">
        <v>239</v>
      </c>
      <c r="I306" s="10" t="s">
        <v>408</v>
      </c>
      <c r="J306" s="10" t="s">
        <v>704</v>
      </c>
      <c r="K306" s="10" t="s">
        <v>705</v>
      </c>
      <c r="L306" s="10" t="s">
        <v>717</v>
      </c>
      <c r="M306" s="10" t="s">
        <v>765</v>
      </c>
      <c r="N306" s="3"/>
      <c r="O306" s="3"/>
      <c r="P306" s="3"/>
      <c r="Q306" s="3"/>
      <c r="R306" s="3"/>
      <c r="S306" s="3"/>
      <c r="T306" s="3"/>
    </row>
    <row r="307" ht="19.5" customHeight="1">
      <c r="A307" s="3"/>
      <c r="B307" s="165" t="str">
        <f>IFERROR(RANK('Categories ID'!$C307,'Categories ID'!$C$20:$C$1937,1),"")</f>
        <v/>
      </c>
      <c r="C307" s="166" t="str">
        <f>IF(MIN('Categories ID'!$D307:$F307)&lt;&gt;0,MIN('Categories ID'!$D307:$F307),"")</f>
        <v/>
      </c>
      <c r="D307" s="166" t="str">
        <f>IFERROR(SEARCH($G$3,'Categories ID'!$J307)+ROW()/100000,"")</f>
        <v/>
      </c>
      <c r="E307" s="166" t="str">
        <f>IFERROR(SEARCH($G$3,'Categories ID'!$K307)+ROW()/100000,"")</f>
        <v/>
      </c>
      <c r="F307" s="166" t="str">
        <f>IFERROR(SEARCH($G$3,'Categories ID'!$L307)+ROW()/100000,"")</f>
        <v/>
      </c>
      <c r="G307" s="73">
        <v>3028.0</v>
      </c>
      <c r="H307" s="10" t="s">
        <v>239</v>
      </c>
      <c r="I307" s="10" t="s">
        <v>408</v>
      </c>
      <c r="J307" s="10" t="s">
        <v>704</v>
      </c>
      <c r="K307" s="10" t="s">
        <v>705</v>
      </c>
      <c r="L307" s="10" t="s">
        <v>717</v>
      </c>
      <c r="M307" s="10" t="s">
        <v>767</v>
      </c>
      <c r="N307" s="3"/>
      <c r="O307" s="3"/>
      <c r="P307" s="3"/>
      <c r="Q307" s="3"/>
      <c r="R307" s="3"/>
      <c r="S307" s="3"/>
      <c r="T307" s="3"/>
    </row>
    <row r="308" ht="19.5" customHeight="1">
      <c r="A308" s="3"/>
      <c r="B308" s="163" t="str">
        <f>IFERROR(RANK('Categories ID'!$C308,'Categories ID'!$C$20:$C$1937,1),"")</f>
        <v/>
      </c>
      <c r="C308" s="164" t="str">
        <f>IF(MIN('Categories ID'!$D308:$F308)&lt;&gt;0,MIN('Categories ID'!$D308:$F308),"")</f>
        <v/>
      </c>
      <c r="D308" s="164" t="str">
        <f>IFERROR(SEARCH($G$3,'Categories ID'!$J308)+ROW()/100000,"")</f>
        <v/>
      </c>
      <c r="E308" s="164" t="str">
        <f>IFERROR(SEARCH($G$3,'Categories ID'!$K308)+ROW()/100000,"")</f>
        <v/>
      </c>
      <c r="F308" s="164" t="str">
        <f>IFERROR(SEARCH($G$3,'Categories ID'!$L308)+ROW()/100000,"")</f>
        <v/>
      </c>
      <c r="G308" s="73">
        <v>3017.0</v>
      </c>
      <c r="H308" s="10" t="s">
        <v>239</v>
      </c>
      <c r="I308" s="10" t="s">
        <v>408</v>
      </c>
      <c r="J308" s="10" t="s">
        <v>704</v>
      </c>
      <c r="K308" s="10" t="s">
        <v>705</v>
      </c>
      <c r="L308" s="10" t="s">
        <v>747</v>
      </c>
      <c r="M308" s="10" t="s">
        <v>748</v>
      </c>
      <c r="N308" s="3"/>
      <c r="O308" s="3"/>
      <c r="P308" s="3"/>
      <c r="Q308" s="3"/>
      <c r="R308" s="3"/>
      <c r="S308" s="3"/>
      <c r="T308" s="3"/>
    </row>
    <row r="309" ht="19.5" customHeight="1">
      <c r="A309" s="3"/>
      <c r="B309" s="165" t="str">
        <f>IFERROR(RANK('Categories ID'!$C309,'Categories ID'!$C$20:$C$1937,1),"")</f>
        <v/>
      </c>
      <c r="C309" s="166" t="str">
        <f>IF(MIN('Categories ID'!$D309:$F309)&lt;&gt;0,MIN('Categories ID'!$D309:$F309),"")</f>
        <v/>
      </c>
      <c r="D309" s="166" t="str">
        <f>IFERROR(SEARCH($G$3,'Categories ID'!$J309)+ROW()/100000,"")</f>
        <v/>
      </c>
      <c r="E309" s="166" t="str">
        <f>IFERROR(SEARCH($G$3,'Categories ID'!$K309)+ROW()/100000,"")</f>
        <v/>
      </c>
      <c r="F309" s="166" t="str">
        <f>IFERROR(SEARCH($G$3,'Categories ID'!$L309)+ROW()/100000,"")</f>
        <v/>
      </c>
      <c r="G309" s="73">
        <v>3018.0</v>
      </c>
      <c r="H309" s="10" t="s">
        <v>239</v>
      </c>
      <c r="I309" s="10" t="s">
        <v>408</v>
      </c>
      <c r="J309" s="10" t="s">
        <v>704</v>
      </c>
      <c r="K309" s="10" t="s">
        <v>705</v>
      </c>
      <c r="L309" s="10" t="s">
        <v>747</v>
      </c>
      <c r="M309" s="10" t="s">
        <v>751</v>
      </c>
      <c r="N309" s="3"/>
      <c r="O309" s="3"/>
      <c r="P309" s="3"/>
      <c r="Q309" s="3"/>
      <c r="R309" s="3"/>
      <c r="S309" s="3"/>
      <c r="T309" s="3"/>
    </row>
    <row r="310" ht="19.5" customHeight="1">
      <c r="A310" s="3"/>
      <c r="B310" s="163" t="str">
        <f>IFERROR(RANK('Categories ID'!$C310,'Categories ID'!$C$20:$C$1937,1),"")</f>
        <v/>
      </c>
      <c r="C310" s="164" t="str">
        <f>IF(MIN('Categories ID'!$D310:$F310)&lt;&gt;0,MIN('Categories ID'!$D310:$F310),"")</f>
        <v/>
      </c>
      <c r="D310" s="164" t="str">
        <f>IFERROR(SEARCH($G$3,'Categories ID'!$J310)+ROW()/100000,"")</f>
        <v/>
      </c>
      <c r="E310" s="164" t="str">
        <f>IFERROR(SEARCH($G$3,'Categories ID'!$K310)+ROW()/100000,"")</f>
        <v/>
      </c>
      <c r="F310" s="164" t="str">
        <f>IFERROR(SEARCH($G$3,'Categories ID'!$L310)+ROW()/100000,"")</f>
        <v/>
      </c>
      <c r="G310" s="73">
        <v>3019.0</v>
      </c>
      <c r="H310" s="10" t="s">
        <v>239</v>
      </c>
      <c r="I310" s="10" t="s">
        <v>408</v>
      </c>
      <c r="J310" s="10" t="s">
        <v>704</v>
      </c>
      <c r="K310" s="10" t="s">
        <v>705</v>
      </c>
      <c r="L310" s="10" t="s">
        <v>747</v>
      </c>
      <c r="M310" s="10" t="s">
        <v>753</v>
      </c>
      <c r="N310" s="3"/>
      <c r="O310" s="3"/>
      <c r="P310" s="3"/>
      <c r="Q310" s="3"/>
      <c r="R310" s="3"/>
      <c r="S310" s="3"/>
      <c r="T310" s="3"/>
    </row>
    <row r="311" ht="19.5" customHeight="1">
      <c r="A311" s="3"/>
      <c r="B311" s="165" t="str">
        <f>IFERROR(RANK('Categories ID'!$C311,'Categories ID'!$C$20:$C$1937,1),"")</f>
        <v/>
      </c>
      <c r="C311" s="166" t="str">
        <f>IF(MIN('Categories ID'!$D311:$F311)&lt;&gt;0,MIN('Categories ID'!$D311:$F311),"")</f>
        <v/>
      </c>
      <c r="D311" s="166" t="str">
        <f>IFERROR(SEARCH($G$3,'Categories ID'!$J311)+ROW()/100000,"")</f>
        <v/>
      </c>
      <c r="E311" s="166" t="str">
        <f>IFERROR(SEARCH($G$3,'Categories ID'!$K311)+ROW()/100000,"")</f>
        <v/>
      </c>
      <c r="F311" s="166" t="str">
        <f>IFERROR(SEARCH($G$3,'Categories ID'!$L311)+ROW()/100000,"")</f>
        <v/>
      </c>
      <c r="G311" s="73">
        <v>3020.0</v>
      </c>
      <c r="H311" s="10" t="s">
        <v>239</v>
      </c>
      <c r="I311" s="10" t="s">
        <v>408</v>
      </c>
      <c r="J311" s="10" t="s">
        <v>704</v>
      </c>
      <c r="K311" s="10" t="s">
        <v>705</v>
      </c>
      <c r="L311" s="10" t="s">
        <v>747</v>
      </c>
      <c r="M311" s="10" t="s">
        <v>755</v>
      </c>
      <c r="N311" s="3"/>
      <c r="O311" s="3"/>
      <c r="P311" s="3"/>
      <c r="Q311" s="3"/>
      <c r="R311" s="3"/>
      <c r="S311" s="3"/>
      <c r="T311" s="3"/>
    </row>
    <row r="312" ht="19.5" customHeight="1">
      <c r="A312" s="3"/>
      <c r="B312" s="163" t="str">
        <f>IFERROR(RANK('Categories ID'!$C312,'Categories ID'!$C$20:$C$1937,1),"")</f>
        <v/>
      </c>
      <c r="C312" s="164" t="str">
        <f>IF(MIN('Categories ID'!$D312:$F312)&lt;&gt;0,MIN('Categories ID'!$D312:$F312),"")</f>
        <v/>
      </c>
      <c r="D312" s="164" t="str">
        <f>IFERROR(SEARCH($G$3,'Categories ID'!$J312)+ROW()/100000,"")</f>
        <v/>
      </c>
      <c r="E312" s="164" t="str">
        <f>IFERROR(SEARCH($G$3,'Categories ID'!$K312)+ROW()/100000,"")</f>
        <v/>
      </c>
      <c r="F312" s="164" t="str">
        <f>IFERROR(SEARCH($G$3,'Categories ID'!$L312)+ROW()/100000,"")</f>
        <v/>
      </c>
      <c r="G312" s="73">
        <v>3021.0</v>
      </c>
      <c r="H312" s="10" t="s">
        <v>239</v>
      </c>
      <c r="I312" s="10" t="s">
        <v>408</v>
      </c>
      <c r="J312" s="10" t="s">
        <v>704</v>
      </c>
      <c r="K312" s="10" t="s">
        <v>705</v>
      </c>
      <c r="L312" s="10" t="s">
        <v>747</v>
      </c>
      <c r="M312" s="10" t="s">
        <v>757</v>
      </c>
      <c r="N312" s="3"/>
      <c r="O312" s="3"/>
      <c r="P312" s="3"/>
      <c r="Q312" s="3"/>
      <c r="R312" s="3"/>
      <c r="S312" s="3"/>
      <c r="T312" s="3"/>
    </row>
    <row r="313" ht="19.5" customHeight="1">
      <c r="A313" s="3"/>
      <c r="B313" s="165" t="str">
        <f>IFERROR(RANK('Categories ID'!$C313,'Categories ID'!$C$20:$C$1937,1),"")</f>
        <v/>
      </c>
      <c r="C313" s="166" t="str">
        <f>IF(MIN('Categories ID'!$D313:$F313)&lt;&gt;0,MIN('Categories ID'!$D313:$F313),"")</f>
        <v/>
      </c>
      <c r="D313" s="166" t="str">
        <f>IFERROR(SEARCH($G$3,'Categories ID'!$J313)+ROW()/100000,"")</f>
        <v/>
      </c>
      <c r="E313" s="166" t="str">
        <f>IFERROR(SEARCH($G$3,'Categories ID'!$K313)+ROW()/100000,"")</f>
        <v/>
      </c>
      <c r="F313" s="166" t="str">
        <f>IFERROR(SEARCH($G$3,'Categories ID'!$L313)+ROW()/100000,"")</f>
        <v/>
      </c>
      <c r="G313" s="73">
        <v>1332.0</v>
      </c>
      <c r="H313" s="10" t="s">
        <v>239</v>
      </c>
      <c r="I313" s="10" t="s">
        <v>408</v>
      </c>
      <c r="J313" s="10" t="s">
        <v>704</v>
      </c>
      <c r="K313" s="10" t="s">
        <v>705</v>
      </c>
      <c r="L313" s="10" t="s">
        <v>717</v>
      </c>
      <c r="M313" s="10" t="s">
        <v>718</v>
      </c>
      <c r="N313" s="3"/>
      <c r="O313" s="3"/>
      <c r="P313" s="3"/>
      <c r="Q313" s="3"/>
      <c r="R313" s="3"/>
      <c r="S313" s="3"/>
      <c r="T313" s="3"/>
    </row>
    <row r="314" ht="19.5" customHeight="1">
      <c r="A314" s="3"/>
      <c r="B314" s="163" t="str">
        <f>IFERROR(RANK('Categories ID'!$C314,'Categories ID'!$C$20:$C$1937,1),"")</f>
        <v/>
      </c>
      <c r="C314" s="164" t="str">
        <f>IF(MIN('Categories ID'!$D314:$F314)&lt;&gt;0,MIN('Categories ID'!$D314:$F314),"")</f>
        <v/>
      </c>
      <c r="D314" s="164" t="str">
        <f>IFERROR(SEARCH($G$3,'Categories ID'!$J314)+ROW()/100000,"")</f>
        <v/>
      </c>
      <c r="E314" s="164" t="str">
        <f>IFERROR(SEARCH($G$3,'Categories ID'!$K314)+ROW()/100000,"")</f>
        <v/>
      </c>
      <c r="F314" s="164" t="str">
        <f>IFERROR(SEARCH($G$3,'Categories ID'!$L314)+ROW()/100000,"")</f>
        <v/>
      </c>
      <c r="G314" s="73">
        <v>1329.0</v>
      </c>
      <c r="H314" s="10" t="s">
        <v>239</v>
      </c>
      <c r="I314" s="10" t="s">
        <v>408</v>
      </c>
      <c r="J314" s="10" t="s">
        <v>704</v>
      </c>
      <c r="K314" s="10" t="s">
        <v>705</v>
      </c>
      <c r="L314" s="10" t="s">
        <v>706</v>
      </c>
      <c r="M314" s="10" t="s">
        <v>707</v>
      </c>
      <c r="N314" s="3"/>
      <c r="O314" s="3"/>
      <c r="P314" s="3"/>
      <c r="Q314" s="3"/>
      <c r="R314" s="3"/>
      <c r="S314" s="3"/>
      <c r="T314" s="3"/>
    </row>
    <row r="315" ht="19.5" customHeight="1">
      <c r="A315" s="3"/>
      <c r="B315" s="165" t="str">
        <f>IFERROR(RANK('Categories ID'!$C315,'Categories ID'!$C$20:$C$1937,1),"")</f>
        <v/>
      </c>
      <c r="C315" s="166" t="str">
        <f>IF(MIN('Categories ID'!$D315:$F315)&lt;&gt;0,MIN('Categories ID'!$D315:$F315),"")</f>
        <v/>
      </c>
      <c r="D315" s="166" t="str">
        <f>IFERROR(SEARCH($G$3,'Categories ID'!$J315)+ROW()/100000,"")</f>
        <v/>
      </c>
      <c r="E315" s="166" t="str">
        <f>IFERROR(SEARCH($G$3,'Categories ID'!$K315)+ROW()/100000,"")</f>
        <v/>
      </c>
      <c r="F315" s="166" t="str">
        <f>IFERROR(SEARCH($G$3,'Categories ID'!$L315)+ROW()/100000,"")</f>
        <v/>
      </c>
      <c r="G315" s="73">
        <v>1330.0</v>
      </c>
      <c r="H315" s="10" t="s">
        <v>239</v>
      </c>
      <c r="I315" s="10" t="s">
        <v>408</v>
      </c>
      <c r="J315" s="10" t="s">
        <v>704</v>
      </c>
      <c r="K315" s="10" t="s">
        <v>705</v>
      </c>
      <c r="L315" s="10" t="s">
        <v>711</v>
      </c>
      <c r="M315" s="10" t="s">
        <v>712</v>
      </c>
      <c r="N315" s="3"/>
      <c r="O315" s="3"/>
      <c r="P315" s="3"/>
      <c r="Q315" s="3"/>
      <c r="R315" s="3"/>
      <c r="S315" s="3"/>
      <c r="T315" s="3"/>
    </row>
    <row r="316" ht="19.5" customHeight="1">
      <c r="A316" s="3"/>
      <c r="B316" s="163" t="str">
        <f>IFERROR(RANK('Categories ID'!$C316,'Categories ID'!$C$20:$C$1937,1),"")</f>
        <v/>
      </c>
      <c r="C316" s="164" t="str">
        <f>IF(MIN('Categories ID'!$D316:$F316)&lt;&gt;0,MIN('Categories ID'!$D316:$F316),"")</f>
        <v/>
      </c>
      <c r="D316" s="164" t="str">
        <f>IFERROR(SEARCH($G$3,'Categories ID'!$J316)+ROW()/100000,"")</f>
        <v/>
      </c>
      <c r="E316" s="164" t="str">
        <f>IFERROR(SEARCH($G$3,'Categories ID'!$K316)+ROW()/100000,"")</f>
        <v/>
      </c>
      <c r="F316" s="164" t="str">
        <f>IFERROR(SEARCH($G$3,'Categories ID'!$L316)+ROW()/100000,"")</f>
        <v/>
      </c>
      <c r="G316" s="73">
        <v>1331.0</v>
      </c>
      <c r="H316" s="10" t="s">
        <v>239</v>
      </c>
      <c r="I316" s="10" t="s">
        <v>408</v>
      </c>
      <c r="J316" s="10" t="s">
        <v>704</v>
      </c>
      <c r="K316" s="10" t="s">
        <v>705</v>
      </c>
      <c r="L316" s="10" t="s">
        <v>711</v>
      </c>
      <c r="M316" s="10" t="s">
        <v>715</v>
      </c>
      <c r="N316" s="3"/>
      <c r="O316" s="3"/>
      <c r="P316" s="3"/>
      <c r="Q316" s="3"/>
      <c r="R316" s="3"/>
      <c r="S316" s="3"/>
      <c r="T316" s="3"/>
    </row>
    <row r="317" ht="19.5" customHeight="1">
      <c r="A317" s="3"/>
      <c r="B317" s="165" t="str">
        <f>IFERROR(RANK('Categories ID'!$C317,'Categories ID'!$C$20:$C$1937,1),"")</f>
        <v/>
      </c>
      <c r="C317" s="166" t="str">
        <f>IF(MIN('Categories ID'!$D317:$F317)&lt;&gt;0,MIN('Categories ID'!$D317:$F317),"")</f>
        <v/>
      </c>
      <c r="D317" s="166" t="str">
        <f>IFERROR(SEARCH($G$3,'Categories ID'!$J317)+ROW()/100000,"")</f>
        <v/>
      </c>
      <c r="E317" s="166" t="str">
        <f>IFERROR(SEARCH($G$3,'Categories ID'!$K317)+ROW()/100000,"")</f>
        <v/>
      </c>
      <c r="F317" s="166" t="str">
        <f>IFERROR(SEARCH($G$3,'Categories ID'!$L317)+ROW()/100000,"")</f>
        <v/>
      </c>
      <c r="G317" s="73">
        <v>2409.0</v>
      </c>
      <c r="H317" s="10" t="s">
        <v>239</v>
      </c>
      <c r="I317" s="10" t="s">
        <v>408</v>
      </c>
      <c r="J317" s="10" t="s">
        <v>704</v>
      </c>
      <c r="K317" s="10" t="s">
        <v>705</v>
      </c>
      <c r="L317" s="10" t="s">
        <v>737</v>
      </c>
      <c r="M317" s="10" t="s">
        <v>22</v>
      </c>
      <c r="N317" s="3"/>
      <c r="O317" s="3"/>
      <c r="P317" s="3"/>
      <c r="Q317" s="3"/>
      <c r="R317" s="3"/>
      <c r="S317" s="3"/>
      <c r="T317" s="3"/>
    </row>
    <row r="318" ht="19.5" customHeight="1">
      <c r="A318" s="3"/>
      <c r="B318" s="163" t="str">
        <f>IFERROR(RANK('Categories ID'!$C318,'Categories ID'!$C$20:$C$1937,1),"")</f>
        <v/>
      </c>
      <c r="C318" s="164" t="str">
        <f>IF(MIN('Categories ID'!$D318:$F318)&lt;&gt;0,MIN('Categories ID'!$D318:$F318),"")</f>
        <v/>
      </c>
      <c r="D318" s="164" t="str">
        <f>IFERROR(SEARCH($G$3,'Categories ID'!$J318)+ROW()/100000,"")</f>
        <v/>
      </c>
      <c r="E318" s="164" t="str">
        <f>IFERROR(SEARCH($G$3,'Categories ID'!$K318)+ROW()/100000,"")</f>
        <v/>
      </c>
      <c r="F318" s="164" t="str">
        <f>IFERROR(SEARCH($G$3,'Categories ID'!$L318)+ROW()/100000,"")</f>
        <v/>
      </c>
      <c r="G318" s="73">
        <v>2759.0</v>
      </c>
      <c r="H318" s="10" t="s">
        <v>239</v>
      </c>
      <c r="I318" s="10" t="s">
        <v>408</v>
      </c>
      <c r="J318" s="10" t="s">
        <v>704</v>
      </c>
      <c r="K318" s="10" t="s">
        <v>705</v>
      </c>
      <c r="L318" s="10" t="s">
        <v>741</v>
      </c>
      <c r="M318" s="10" t="s">
        <v>22</v>
      </c>
      <c r="N318" s="3"/>
      <c r="O318" s="3"/>
      <c r="P318" s="3"/>
      <c r="Q318" s="3"/>
      <c r="R318" s="3"/>
      <c r="S318" s="3"/>
      <c r="T318" s="3"/>
    </row>
    <row r="319" ht="19.5" customHeight="1">
      <c r="A319" s="3"/>
      <c r="B319" s="165" t="str">
        <f>IFERROR(RANK('Categories ID'!$C319,'Categories ID'!$C$20:$C$1937,1),"")</f>
        <v/>
      </c>
      <c r="C319" s="166" t="str">
        <f>IF(MIN('Categories ID'!$D319:$F319)&lt;&gt;0,MIN('Categories ID'!$D319:$F319),"")</f>
        <v/>
      </c>
      <c r="D319" s="166" t="str">
        <f>IFERROR(SEARCH($G$3,'Categories ID'!$J319)+ROW()/100000,"")</f>
        <v/>
      </c>
      <c r="E319" s="166" t="str">
        <f>IFERROR(SEARCH($G$3,'Categories ID'!$K319)+ROW()/100000,"")</f>
        <v/>
      </c>
      <c r="F319" s="166" t="str">
        <f>IFERROR(SEARCH($G$3,'Categories ID'!$L319)+ROW()/100000,"")</f>
        <v/>
      </c>
      <c r="G319" s="73">
        <v>3238.0</v>
      </c>
      <c r="H319" s="10" t="s">
        <v>239</v>
      </c>
      <c r="I319" s="10" t="s">
        <v>408</v>
      </c>
      <c r="J319" s="10" t="s">
        <v>704</v>
      </c>
      <c r="K319" s="10" t="s">
        <v>705</v>
      </c>
      <c r="L319" s="10" t="s">
        <v>747</v>
      </c>
      <c r="M319" s="10" t="s">
        <v>777</v>
      </c>
      <c r="N319" s="3"/>
      <c r="O319" s="3"/>
      <c r="P319" s="3"/>
      <c r="Q319" s="3"/>
      <c r="R319" s="3"/>
      <c r="S319" s="3"/>
      <c r="T319" s="3"/>
    </row>
    <row r="320" ht="19.5" customHeight="1">
      <c r="A320" s="3"/>
      <c r="B320" s="163" t="str">
        <f>IFERROR(RANK('Categories ID'!$C320,'Categories ID'!$C$20:$C$1937,1),"")</f>
        <v/>
      </c>
      <c r="C320" s="164" t="str">
        <f>IF(MIN('Categories ID'!$D320:$F320)&lt;&gt;0,MIN('Categories ID'!$D320:$F320),"")</f>
        <v/>
      </c>
      <c r="D320" s="164" t="str">
        <f>IFERROR(SEARCH($G$3,'Categories ID'!$J320)+ROW()/100000,"")</f>
        <v/>
      </c>
      <c r="E320" s="164" t="str">
        <f>IFERROR(SEARCH($G$3,'Categories ID'!$K320)+ROW()/100000,"")</f>
        <v/>
      </c>
      <c r="F320" s="164" t="str">
        <f>IFERROR(SEARCH($G$3,'Categories ID'!$L320)+ROW()/100000,"")</f>
        <v/>
      </c>
      <c r="G320" s="73">
        <v>3239.0</v>
      </c>
      <c r="H320" s="10" t="s">
        <v>239</v>
      </c>
      <c r="I320" s="10" t="s">
        <v>408</v>
      </c>
      <c r="J320" s="10" t="s">
        <v>704</v>
      </c>
      <c r="K320" s="10" t="s">
        <v>705</v>
      </c>
      <c r="L320" s="10" t="s">
        <v>747</v>
      </c>
      <c r="M320" s="10" t="s">
        <v>779</v>
      </c>
      <c r="N320" s="3"/>
      <c r="O320" s="3"/>
      <c r="P320" s="3"/>
      <c r="Q320" s="3"/>
      <c r="R320" s="3"/>
      <c r="S320" s="3"/>
      <c r="T320" s="3"/>
    </row>
    <row r="321" ht="19.5" customHeight="1">
      <c r="A321" s="3"/>
      <c r="B321" s="165" t="str">
        <f>IFERROR(RANK('Categories ID'!$C321,'Categories ID'!$C$20:$C$1937,1),"")</f>
        <v/>
      </c>
      <c r="C321" s="166" t="str">
        <f>IF(MIN('Categories ID'!$D321:$F321)&lt;&gt;0,MIN('Categories ID'!$D321:$F321),"")</f>
        <v/>
      </c>
      <c r="D321" s="166" t="str">
        <f>IFERROR(SEARCH($G$3,'Categories ID'!$J321)+ROW()/100000,"")</f>
        <v/>
      </c>
      <c r="E321" s="166" t="str">
        <f>IFERROR(SEARCH($G$3,'Categories ID'!$K321)+ROW()/100000,"")</f>
        <v/>
      </c>
      <c r="F321" s="166" t="str">
        <f>IFERROR(SEARCH($G$3,'Categories ID'!$L321)+ROW()/100000,"")</f>
        <v/>
      </c>
      <c r="G321" s="73">
        <v>1623.0</v>
      </c>
      <c r="H321" s="10" t="s">
        <v>239</v>
      </c>
      <c r="I321" s="10" t="s">
        <v>408</v>
      </c>
      <c r="J321" s="10" t="s">
        <v>704</v>
      </c>
      <c r="K321" s="10" t="s">
        <v>705</v>
      </c>
      <c r="L321" s="10" t="s">
        <v>711</v>
      </c>
      <c r="M321" s="10" t="s">
        <v>723</v>
      </c>
      <c r="N321" s="3"/>
      <c r="O321" s="3"/>
      <c r="P321" s="3"/>
      <c r="Q321" s="3"/>
      <c r="R321" s="3"/>
      <c r="S321" s="3"/>
      <c r="T321" s="3"/>
    </row>
    <row r="322" ht="19.5" customHeight="1">
      <c r="A322" s="3"/>
      <c r="B322" s="163" t="str">
        <f>IFERROR(RANK('Categories ID'!$C322,'Categories ID'!$C$20:$C$1937,1),"")</f>
        <v/>
      </c>
      <c r="C322" s="164" t="str">
        <f>IF(MIN('Categories ID'!$D322:$F322)&lt;&gt;0,MIN('Categories ID'!$D322:$F322),"")</f>
        <v/>
      </c>
      <c r="D322" s="164" t="str">
        <f>IFERROR(SEARCH($G$3,'Categories ID'!$J322)+ROW()/100000,"")</f>
        <v/>
      </c>
      <c r="E322" s="164" t="str">
        <f>IFERROR(SEARCH($G$3,'Categories ID'!$K322)+ROW()/100000,"")</f>
        <v/>
      </c>
      <c r="F322" s="164" t="str">
        <f>IFERROR(SEARCH($G$3,'Categories ID'!$L322)+ROW()/100000,"")</f>
        <v/>
      </c>
      <c r="G322" s="73">
        <v>1636.0</v>
      </c>
      <c r="H322" s="10" t="s">
        <v>239</v>
      </c>
      <c r="I322" s="10" t="s">
        <v>408</v>
      </c>
      <c r="J322" s="10" t="s">
        <v>704</v>
      </c>
      <c r="K322" s="10" t="s">
        <v>705</v>
      </c>
      <c r="L322" s="10" t="s">
        <v>706</v>
      </c>
      <c r="M322" s="10" t="s">
        <v>729</v>
      </c>
      <c r="N322" s="3"/>
      <c r="O322" s="3"/>
      <c r="P322" s="3"/>
      <c r="Q322" s="3"/>
      <c r="R322" s="3"/>
      <c r="S322" s="3"/>
      <c r="T322" s="3"/>
    </row>
    <row r="323" ht="19.5" customHeight="1">
      <c r="A323" s="3"/>
      <c r="B323" s="165" t="str">
        <f>IFERROR(RANK('Categories ID'!$C323,'Categories ID'!$C$20:$C$1937,1),"")</f>
        <v/>
      </c>
      <c r="C323" s="166" t="str">
        <f>IF(MIN('Categories ID'!$D323:$F323)&lt;&gt;0,MIN('Categories ID'!$D323:$F323),"")</f>
        <v/>
      </c>
      <c r="D323" s="166" t="str">
        <f>IFERROR(SEARCH($G$3,'Categories ID'!$J323)+ROW()/100000,"")</f>
        <v/>
      </c>
      <c r="E323" s="166" t="str">
        <f>IFERROR(SEARCH($G$3,'Categories ID'!$K323)+ROW()/100000,"")</f>
        <v/>
      </c>
      <c r="F323" s="166" t="str">
        <f>IFERROR(SEARCH($G$3,'Categories ID'!$L323)+ROW()/100000,"")</f>
        <v/>
      </c>
      <c r="G323" s="73">
        <v>1631.0</v>
      </c>
      <c r="H323" s="10" t="s">
        <v>239</v>
      </c>
      <c r="I323" s="10" t="s">
        <v>408</v>
      </c>
      <c r="J323" s="10" t="s">
        <v>704</v>
      </c>
      <c r="K323" s="10" t="s">
        <v>705</v>
      </c>
      <c r="L323" s="10" t="s">
        <v>711</v>
      </c>
      <c r="M323" s="10" t="s">
        <v>725</v>
      </c>
      <c r="N323" s="3"/>
      <c r="O323" s="3"/>
      <c r="P323" s="3"/>
      <c r="Q323" s="3"/>
      <c r="R323" s="3"/>
      <c r="S323" s="3"/>
      <c r="T323" s="3"/>
    </row>
    <row r="324" ht="19.5" customHeight="1">
      <c r="A324" s="3"/>
      <c r="B324" s="163" t="str">
        <f>IFERROR(RANK('Categories ID'!$C324,'Categories ID'!$C$20:$C$1937,1),"")</f>
        <v/>
      </c>
      <c r="C324" s="164" t="str">
        <f>IF(MIN('Categories ID'!$D324:$F324)&lt;&gt;0,MIN('Categories ID'!$D324:$F324),"")</f>
        <v/>
      </c>
      <c r="D324" s="164" t="str">
        <f>IFERROR(SEARCH($G$3,'Categories ID'!$J324)+ROW()/100000,"")</f>
        <v/>
      </c>
      <c r="E324" s="164" t="str">
        <f>IFERROR(SEARCH($G$3,'Categories ID'!$K324)+ROW()/100000,"")</f>
        <v/>
      </c>
      <c r="F324" s="164" t="str">
        <f>IFERROR(SEARCH($G$3,'Categories ID'!$L324)+ROW()/100000,"")</f>
        <v/>
      </c>
      <c r="G324" s="73">
        <v>1632.0</v>
      </c>
      <c r="H324" s="10" t="s">
        <v>239</v>
      </c>
      <c r="I324" s="10" t="s">
        <v>408</v>
      </c>
      <c r="J324" s="10" t="s">
        <v>704</v>
      </c>
      <c r="K324" s="10" t="s">
        <v>705</v>
      </c>
      <c r="L324" s="10" t="s">
        <v>711</v>
      </c>
      <c r="M324" s="10" t="s">
        <v>727</v>
      </c>
      <c r="N324" s="3"/>
      <c r="O324" s="3"/>
      <c r="P324" s="3"/>
      <c r="Q324" s="3"/>
      <c r="R324" s="3"/>
      <c r="S324" s="3"/>
      <c r="T324" s="3"/>
    </row>
    <row r="325" ht="19.5" customHeight="1">
      <c r="A325" s="3"/>
      <c r="B325" s="165" t="str">
        <f>IFERROR(RANK('Categories ID'!$C325,'Categories ID'!$C$20:$C$1937,1),"")</f>
        <v/>
      </c>
      <c r="C325" s="166" t="str">
        <f>IF(MIN('Categories ID'!$D325:$F325)&lt;&gt;0,MIN('Categories ID'!$D325:$F325),"")</f>
        <v/>
      </c>
      <c r="D325" s="166" t="str">
        <f>IFERROR(SEARCH($G$3,'Categories ID'!$J325)+ROW()/100000,"")</f>
        <v/>
      </c>
      <c r="E325" s="166" t="str">
        <f>IFERROR(SEARCH($G$3,'Categories ID'!$K325)+ROW()/100000,"")</f>
        <v/>
      </c>
      <c r="F325" s="166" t="str">
        <f>IFERROR(SEARCH($G$3,'Categories ID'!$L325)+ROW()/100000,"")</f>
        <v/>
      </c>
      <c r="G325" s="73">
        <v>2255.0</v>
      </c>
      <c r="H325" s="10" t="s">
        <v>239</v>
      </c>
      <c r="I325" s="10" t="s">
        <v>408</v>
      </c>
      <c r="J325" s="10" t="s">
        <v>704</v>
      </c>
      <c r="K325" s="10" t="s">
        <v>705</v>
      </c>
      <c r="L325" s="10" t="s">
        <v>711</v>
      </c>
      <c r="M325" s="10" t="s">
        <v>733</v>
      </c>
      <c r="N325" s="3"/>
      <c r="O325" s="3"/>
      <c r="P325" s="3"/>
      <c r="Q325" s="3"/>
      <c r="R325" s="3"/>
      <c r="S325" s="3"/>
      <c r="T325" s="3"/>
    </row>
    <row r="326" ht="19.5" customHeight="1">
      <c r="A326" s="3"/>
      <c r="B326" s="163" t="str">
        <f>IFERROR(RANK('Categories ID'!$C326,'Categories ID'!$C$20:$C$1937,1),"")</f>
        <v/>
      </c>
      <c r="C326" s="164" t="str">
        <f>IF(MIN('Categories ID'!$D326:$F326)&lt;&gt;0,MIN('Categories ID'!$D326:$F326),"")</f>
        <v/>
      </c>
      <c r="D326" s="164" t="str">
        <f>IFERROR(SEARCH($G$3,'Categories ID'!$J326)+ROW()/100000,"")</f>
        <v/>
      </c>
      <c r="E326" s="164" t="str">
        <f>IFERROR(SEARCH($G$3,'Categories ID'!$K326)+ROW()/100000,"")</f>
        <v/>
      </c>
      <c r="F326" s="164" t="str">
        <f>IFERROR(SEARCH($G$3,'Categories ID'!$L326)+ROW()/100000,"")</f>
        <v/>
      </c>
      <c r="G326" s="73">
        <v>2275.0</v>
      </c>
      <c r="H326" s="10" t="s">
        <v>239</v>
      </c>
      <c r="I326" s="10" t="s">
        <v>408</v>
      </c>
      <c r="J326" s="10" t="s">
        <v>704</v>
      </c>
      <c r="K326" s="10" t="s">
        <v>705</v>
      </c>
      <c r="L326" s="10" t="s">
        <v>711</v>
      </c>
      <c r="M326" s="10" t="s">
        <v>735</v>
      </c>
      <c r="N326" s="3"/>
      <c r="O326" s="3"/>
      <c r="P326" s="3"/>
      <c r="Q326" s="3"/>
      <c r="R326" s="3"/>
      <c r="S326" s="3"/>
      <c r="T326" s="3"/>
    </row>
    <row r="327" ht="19.5" customHeight="1">
      <c r="A327" s="3"/>
      <c r="B327" s="165" t="str">
        <f>IFERROR(RANK('Categories ID'!$C327,'Categories ID'!$C$20:$C$1937,1),"")</f>
        <v/>
      </c>
      <c r="C327" s="166" t="str">
        <f>IF(MIN('Categories ID'!$D327:$F327)&lt;&gt;0,MIN('Categories ID'!$D327:$F327),"")</f>
        <v/>
      </c>
      <c r="D327" s="166" t="str">
        <f>IFERROR(SEARCH($G$3,'Categories ID'!$J327)+ROW()/100000,"")</f>
        <v/>
      </c>
      <c r="E327" s="166" t="str">
        <f>IFERROR(SEARCH($G$3,'Categories ID'!$K327)+ROW()/100000,"")</f>
        <v/>
      </c>
      <c r="F327" s="166" t="str">
        <f>IFERROR(SEARCH($G$3,'Categories ID'!$L327)+ROW()/100000,"")</f>
        <v/>
      </c>
      <c r="G327" s="73">
        <v>1572.0</v>
      </c>
      <c r="H327" s="10" t="s">
        <v>239</v>
      </c>
      <c r="I327" s="10" t="s">
        <v>408</v>
      </c>
      <c r="J327" s="10" t="s">
        <v>704</v>
      </c>
      <c r="K327" s="10" t="s">
        <v>705</v>
      </c>
      <c r="L327" s="10" t="s">
        <v>721</v>
      </c>
      <c r="M327" s="10" t="s">
        <v>22</v>
      </c>
      <c r="N327" s="3"/>
      <c r="O327" s="3"/>
      <c r="P327" s="3"/>
      <c r="Q327" s="3"/>
      <c r="R327" s="3"/>
      <c r="S327" s="3"/>
      <c r="T327" s="3"/>
    </row>
    <row r="328" ht="19.5" customHeight="1">
      <c r="A328" s="3"/>
      <c r="B328" s="163" t="str">
        <f>IFERROR(RANK('Categories ID'!$C328,'Categories ID'!$C$20:$C$1937,1),"")</f>
        <v/>
      </c>
      <c r="C328" s="164" t="str">
        <f>IF(MIN('Categories ID'!$D328:$F328)&lt;&gt;0,MIN('Categories ID'!$D328:$F328),"")</f>
        <v/>
      </c>
      <c r="D328" s="164" t="str">
        <f>IFERROR(SEARCH($G$3,'Categories ID'!$J328)+ROW()/100000,"")</f>
        <v/>
      </c>
      <c r="E328" s="164" t="str">
        <f>IFERROR(SEARCH($G$3,'Categories ID'!$K328)+ROW()/100000,"")</f>
        <v/>
      </c>
      <c r="F328" s="164" t="str">
        <f>IFERROR(SEARCH($G$3,'Categories ID'!$L328)+ROW()/100000,"")</f>
        <v/>
      </c>
      <c r="G328" s="73">
        <v>1637.0</v>
      </c>
      <c r="H328" s="10" t="s">
        <v>239</v>
      </c>
      <c r="I328" s="10" t="s">
        <v>408</v>
      </c>
      <c r="J328" s="10" t="s">
        <v>704</v>
      </c>
      <c r="K328" s="10" t="s">
        <v>731</v>
      </c>
      <c r="L328" s="10" t="s">
        <v>22</v>
      </c>
      <c r="M328" s="10" t="s">
        <v>22</v>
      </c>
      <c r="N328" s="3"/>
      <c r="O328" s="3"/>
      <c r="P328" s="3"/>
      <c r="Q328" s="3"/>
      <c r="R328" s="3"/>
      <c r="S328" s="3"/>
      <c r="T328" s="3"/>
    </row>
    <row r="329" ht="19.5" customHeight="1">
      <c r="A329" s="3"/>
      <c r="B329" s="165" t="str">
        <f>IFERROR(RANK('Categories ID'!$C329,'Categories ID'!$C$20:$C$1937,1),"")</f>
        <v/>
      </c>
      <c r="C329" s="166" t="str">
        <f>IF(MIN('Categories ID'!$D329:$F329)&lt;&gt;0,MIN('Categories ID'!$D329:$F329),"")</f>
        <v/>
      </c>
      <c r="D329" s="166" t="str">
        <f>IFERROR(SEARCH($G$3,'Categories ID'!$J329)+ROW()/100000,"")</f>
        <v/>
      </c>
      <c r="E329" s="166" t="str">
        <f>IFERROR(SEARCH($G$3,'Categories ID'!$K329)+ROW()/100000,"")</f>
        <v/>
      </c>
      <c r="F329" s="166" t="str">
        <f>IFERROR(SEARCH($G$3,'Categories ID'!$L329)+ROW()/100000,"")</f>
        <v/>
      </c>
      <c r="G329" s="73">
        <v>3004.0</v>
      </c>
      <c r="H329" s="10" t="s">
        <v>239</v>
      </c>
      <c r="I329" s="10" t="s">
        <v>408</v>
      </c>
      <c r="J329" s="10" t="s">
        <v>704</v>
      </c>
      <c r="K329" s="10" t="s">
        <v>743</v>
      </c>
      <c r="L329" s="10" t="s">
        <v>744</v>
      </c>
      <c r="M329" s="10" t="s">
        <v>22</v>
      </c>
      <c r="N329" s="3"/>
      <c r="O329" s="3"/>
      <c r="P329" s="3"/>
      <c r="Q329" s="3"/>
      <c r="R329" s="3"/>
      <c r="S329" s="3"/>
      <c r="T329" s="3"/>
    </row>
    <row r="330" ht="19.5" customHeight="1">
      <c r="A330" s="3"/>
      <c r="B330" s="163" t="str">
        <f>IFERROR(RANK('Categories ID'!$C330,'Categories ID'!$C$20:$C$1937,1),"")</f>
        <v/>
      </c>
      <c r="C330" s="164" t="str">
        <f>IF(MIN('Categories ID'!$D330:$F330)&lt;&gt;0,MIN('Categories ID'!$D330:$F330),"")</f>
        <v/>
      </c>
      <c r="D330" s="164" t="str">
        <f>IFERROR(SEARCH($G$3,'Categories ID'!$J330)+ROW()/100000,"")</f>
        <v/>
      </c>
      <c r="E330" s="164" t="str">
        <f>IFERROR(SEARCH($G$3,'Categories ID'!$K330)+ROW()/100000,"")</f>
        <v/>
      </c>
      <c r="F330" s="164" t="str">
        <f>IFERROR(SEARCH($G$3,'Categories ID'!$L330)+ROW()/100000,"")</f>
        <v/>
      </c>
      <c r="G330" s="73">
        <v>2410.0</v>
      </c>
      <c r="H330" s="10" t="s">
        <v>239</v>
      </c>
      <c r="I330" s="10" t="s">
        <v>408</v>
      </c>
      <c r="J330" s="10" t="s">
        <v>704</v>
      </c>
      <c r="K330" s="10" t="s">
        <v>739</v>
      </c>
      <c r="L330" s="10" t="s">
        <v>22</v>
      </c>
      <c r="M330" s="10" t="s">
        <v>22</v>
      </c>
      <c r="N330" s="3"/>
      <c r="O330" s="3"/>
      <c r="P330" s="3"/>
      <c r="Q330" s="3"/>
      <c r="R330" s="3"/>
      <c r="S330" s="3"/>
      <c r="T330" s="3"/>
    </row>
    <row r="331" ht="19.5" customHeight="1">
      <c r="A331" s="3"/>
      <c r="B331" s="165" t="str">
        <f>IFERROR(RANK('Categories ID'!$C331,'Categories ID'!$C$20:$C$1937,1),"")</f>
        <v/>
      </c>
      <c r="C331" s="166" t="str">
        <f>IF(MIN('Categories ID'!$D331:$F331)&lt;&gt;0,MIN('Categories ID'!$D331:$F331),"")</f>
        <v/>
      </c>
      <c r="D331" s="166" t="str">
        <f>IFERROR(SEARCH($G$3,'Categories ID'!$J331)+ROW()/100000,"")</f>
        <v/>
      </c>
      <c r="E331" s="166" t="str">
        <f>IFERROR(SEARCH($G$3,'Categories ID'!$K331)+ROW()/100000,"")</f>
        <v/>
      </c>
      <c r="F331" s="166" t="str">
        <f>IFERROR(SEARCH($G$3,'Categories ID'!$L331)+ROW()/100000,"")</f>
        <v/>
      </c>
      <c r="G331" s="73">
        <v>300.0</v>
      </c>
      <c r="H331" s="10" t="s">
        <v>239</v>
      </c>
      <c r="I331" s="10" t="s">
        <v>408</v>
      </c>
      <c r="J331" s="10" t="s">
        <v>4706</v>
      </c>
      <c r="K331" s="10" t="s">
        <v>645</v>
      </c>
      <c r="L331" s="10" t="s">
        <v>22</v>
      </c>
      <c r="M331" s="10" t="s">
        <v>22</v>
      </c>
      <c r="N331" s="3"/>
      <c r="O331" s="3"/>
      <c r="P331" s="3"/>
      <c r="Q331" s="3"/>
      <c r="R331" s="3"/>
      <c r="S331" s="3"/>
      <c r="T331" s="3"/>
    </row>
    <row r="332" ht="19.5" customHeight="1">
      <c r="A332" s="3"/>
      <c r="B332" s="163" t="str">
        <f>IFERROR(RANK('Categories ID'!$C332,'Categories ID'!$C$20:$C$1937,1),"")</f>
        <v/>
      </c>
      <c r="C332" s="164" t="str">
        <f>IF(MIN('Categories ID'!$D332:$F332)&lt;&gt;0,MIN('Categories ID'!$D332:$F332),"")</f>
        <v/>
      </c>
      <c r="D332" s="164" t="str">
        <f>IFERROR(SEARCH($G$3,'Categories ID'!$J332)+ROW()/100000,"")</f>
        <v/>
      </c>
      <c r="E332" s="164" t="str">
        <f>IFERROR(SEARCH($G$3,'Categories ID'!$K332)+ROW()/100000,"")</f>
        <v/>
      </c>
      <c r="F332" s="164" t="str">
        <f>IFERROR(SEARCH($G$3,'Categories ID'!$L332)+ROW()/100000,"")</f>
        <v/>
      </c>
      <c r="G332" s="73">
        <v>2550.0</v>
      </c>
      <c r="H332" s="10" t="s">
        <v>239</v>
      </c>
      <c r="I332" s="10" t="s">
        <v>408</v>
      </c>
      <c r="J332" s="10" t="s">
        <v>4706</v>
      </c>
      <c r="K332" s="10" t="s">
        <v>666</v>
      </c>
      <c r="L332" s="10" t="s">
        <v>667</v>
      </c>
      <c r="M332" s="10" t="s">
        <v>22</v>
      </c>
      <c r="N332" s="3"/>
      <c r="O332" s="3"/>
      <c r="P332" s="3"/>
      <c r="Q332" s="3"/>
      <c r="R332" s="3"/>
      <c r="S332" s="3"/>
      <c r="T332" s="3"/>
    </row>
    <row r="333" ht="19.5" customHeight="1">
      <c r="A333" s="3"/>
      <c r="B333" s="165" t="str">
        <f>IFERROR(RANK('Categories ID'!$C333,'Categories ID'!$C$20:$C$1937,1),"")</f>
        <v/>
      </c>
      <c r="C333" s="166" t="str">
        <f>IF(MIN('Categories ID'!$D333:$F333)&lt;&gt;0,MIN('Categories ID'!$D333:$F333),"")</f>
        <v/>
      </c>
      <c r="D333" s="166" t="str">
        <f>IFERROR(SEARCH($G$3,'Categories ID'!$J333)+ROW()/100000,"")</f>
        <v/>
      </c>
      <c r="E333" s="166" t="str">
        <f>IFERROR(SEARCH($G$3,'Categories ID'!$K333)+ROW()/100000,"")</f>
        <v/>
      </c>
      <c r="F333" s="166" t="str">
        <f>IFERROR(SEARCH($G$3,'Categories ID'!$L333)+ROW()/100000,"")</f>
        <v/>
      </c>
      <c r="G333" s="73">
        <v>2551.0</v>
      </c>
      <c r="H333" s="10" t="s">
        <v>239</v>
      </c>
      <c r="I333" s="10" t="s">
        <v>408</v>
      </c>
      <c r="J333" s="10" t="s">
        <v>4706</v>
      </c>
      <c r="K333" s="10" t="s">
        <v>666</v>
      </c>
      <c r="L333" s="10" t="s">
        <v>670</v>
      </c>
      <c r="M333" s="10" t="s">
        <v>22</v>
      </c>
      <c r="N333" s="3"/>
      <c r="O333" s="3"/>
      <c r="P333" s="3"/>
      <c r="Q333" s="3"/>
      <c r="R333" s="3"/>
      <c r="S333" s="3"/>
      <c r="T333" s="3"/>
    </row>
    <row r="334" ht="19.5" customHeight="1">
      <c r="A334" s="3"/>
      <c r="B334" s="163" t="str">
        <f>IFERROR(RANK('Categories ID'!$C334,'Categories ID'!$C$20:$C$1937,1),"")</f>
        <v/>
      </c>
      <c r="C334" s="164" t="str">
        <f>IF(MIN('Categories ID'!$D334:$F334)&lt;&gt;0,MIN('Categories ID'!$D334:$F334),"")</f>
        <v/>
      </c>
      <c r="D334" s="164" t="str">
        <f>IFERROR(SEARCH($G$3,'Categories ID'!$J334)+ROW()/100000,"")</f>
        <v/>
      </c>
      <c r="E334" s="164" t="str">
        <f>IFERROR(SEARCH($G$3,'Categories ID'!$K334)+ROW()/100000,"")</f>
        <v/>
      </c>
      <c r="F334" s="164" t="str">
        <f>IFERROR(SEARCH($G$3,'Categories ID'!$L334)+ROW()/100000,"")</f>
        <v/>
      </c>
      <c r="G334" s="73">
        <v>2553.0</v>
      </c>
      <c r="H334" s="10" t="s">
        <v>239</v>
      </c>
      <c r="I334" s="10" t="s">
        <v>408</v>
      </c>
      <c r="J334" s="10" t="s">
        <v>4706</v>
      </c>
      <c r="K334" s="10" t="s">
        <v>666</v>
      </c>
      <c r="L334" s="10" t="s">
        <v>672</v>
      </c>
      <c r="M334" s="10" t="s">
        <v>22</v>
      </c>
      <c r="N334" s="3"/>
      <c r="O334" s="3"/>
      <c r="P334" s="3"/>
      <c r="Q334" s="3"/>
      <c r="R334" s="3"/>
      <c r="S334" s="3"/>
      <c r="T334" s="3"/>
    </row>
    <row r="335" ht="19.5" customHeight="1">
      <c r="A335" s="3"/>
      <c r="B335" s="165" t="str">
        <f>IFERROR(RANK('Categories ID'!$C335,'Categories ID'!$C$20:$C$1937,1),"")</f>
        <v/>
      </c>
      <c r="C335" s="166" t="str">
        <f>IF(MIN('Categories ID'!$D335:$F335)&lt;&gt;0,MIN('Categories ID'!$D335:$F335),"")</f>
        <v/>
      </c>
      <c r="D335" s="166" t="str">
        <f>IFERROR(SEARCH($G$3,'Categories ID'!$J335)+ROW()/100000,"")</f>
        <v/>
      </c>
      <c r="E335" s="166" t="str">
        <f>IFERROR(SEARCH($G$3,'Categories ID'!$K335)+ROW()/100000,"")</f>
        <v/>
      </c>
      <c r="F335" s="166" t="str">
        <f>IFERROR(SEARCH($G$3,'Categories ID'!$L335)+ROW()/100000,"")</f>
        <v/>
      </c>
      <c r="G335" s="73">
        <v>2554.0</v>
      </c>
      <c r="H335" s="10" t="s">
        <v>239</v>
      </c>
      <c r="I335" s="10" t="s">
        <v>408</v>
      </c>
      <c r="J335" s="10" t="s">
        <v>4706</v>
      </c>
      <c r="K335" s="10" t="s">
        <v>666</v>
      </c>
      <c r="L335" s="10" t="s">
        <v>674</v>
      </c>
      <c r="M335" s="10" t="s">
        <v>22</v>
      </c>
      <c r="N335" s="3"/>
      <c r="O335" s="3"/>
      <c r="P335" s="3"/>
      <c r="Q335" s="3"/>
      <c r="R335" s="3"/>
      <c r="S335" s="3"/>
      <c r="T335" s="3"/>
    </row>
    <row r="336" ht="19.5" customHeight="1">
      <c r="A336" s="3"/>
      <c r="B336" s="163" t="str">
        <f>IFERROR(RANK('Categories ID'!$C336,'Categories ID'!$C$20:$C$1937,1),"")</f>
        <v/>
      </c>
      <c r="C336" s="164" t="str">
        <f>IF(MIN('Categories ID'!$D336:$F336)&lt;&gt;0,MIN('Categories ID'!$D336:$F336),"")</f>
        <v/>
      </c>
      <c r="D336" s="164" t="str">
        <f>IFERROR(SEARCH($G$3,'Categories ID'!$J336)+ROW()/100000,"")</f>
        <v/>
      </c>
      <c r="E336" s="164" t="str">
        <f>IFERROR(SEARCH($G$3,'Categories ID'!$K336)+ROW()/100000,"")</f>
        <v/>
      </c>
      <c r="F336" s="164" t="str">
        <f>IFERROR(SEARCH($G$3,'Categories ID'!$L336)+ROW()/100000,"")</f>
        <v/>
      </c>
      <c r="G336" s="73">
        <v>3345.0</v>
      </c>
      <c r="H336" s="10" t="s">
        <v>239</v>
      </c>
      <c r="I336" s="10" t="s">
        <v>408</v>
      </c>
      <c r="J336" s="10" t="s">
        <v>4706</v>
      </c>
      <c r="K336" s="10" t="s">
        <v>666</v>
      </c>
      <c r="L336" s="10" t="s">
        <v>682</v>
      </c>
      <c r="M336" s="10" t="s">
        <v>22</v>
      </c>
      <c r="N336" s="3"/>
      <c r="O336" s="3"/>
      <c r="P336" s="3"/>
      <c r="Q336" s="3"/>
      <c r="R336" s="3"/>
      <c r="S336" s="3"/>
      <c r="T336" s="3"/>
    </row>
    <row r="337" ht="19.5" customHeight="1">
      <c r="A337" s="3"/>
      <c r="B337" s="165" t="str">
        <f>IFERROR(RANK('Categories ID'!$C337,'Categories ID'!$C$20:$C$1937,1),"")</f>
        <v/>
      </c>
      <c r="C337" s="166" t="str">
        <f>IF(MIN('Categories ID'!$D337:$F337)&lt;&gt;0,MIN('Categories ID'!$D337:$F337),"")</f>
        <v/>
      </c>
      <c r="D337" s="166" t="str">
        <f>IFERROR(SEARCH($G$3,'Categories ID'!$J337)+ROW()/100000,"")</f>
        <v/>
      </c>
      <c r="E337" s="166" t="str">
        <f>IFERROR(SEARCH($G$3,'Categories ID'!$K337)+ROW()/100000,"")</f>
        <v/>
      </c>
      <c r="F337" s="166" t="str">
        <f>IFERROR(SEARCH($G$3,'Categories ID'!$L337)+ROW()/100000,"")</f>
        <v/>
      </c>
      <c r="G337" s="73">
        <v>2541.0</v>
      </c>
      <c r="H337" s="10" t="s">
        <v>239</v>
      </c>
      <c r="I337" s="10" t="s">
        <v>408</v>
      </c>
      <c r="J337" s="10" t="s">
        <v>4706</v>
      </c>
      <c r="K337" s="10" t="s">
        <v>4707</v>
      </c>
      <c r="L337" s="10" t="s">
        <v>664</v>
      </c>
      <c r="M337" s="10" t="s">
        <v>22</v>
      </c>
      <c r="N337" s="3"/>
      <c r="O337" s="3"/>
      <c r="P337" s="3"/>
      <c r="Q337" s="3"/>
      <c r="R337" s="3"/>
      <c r="S337" s="3"/>
      <c r="T337" s="3"/>
    </row>
    <row r="338" ht="19.5" customHeight="1">
      <c r="A338" s="3"/>
      <c r="B338" s="163" t="str">
        <f>IFERROR(RANK('Categories ID'!$C338,'Categories ID'!$C$20:$C$1937,1),"")</f>
        <v/>
      </c>
      <c r="C338" s="164" t="str">
        <f>IF(MIN('Categories ID'!$D338:$F338)&lt;&gt;0,MIN('Categories ID'!$D338:$F338),"")</f>
        <v/>
      </c>
      <c r="D338" s="164" t="str">
        <f>IFERROR(SEARCH($G$3,'Categories ID'!$J338)+ROW()/100000,"")</f>
        <v/>
      </c>
      <c r="E338" s="164" t="str">
        <f>IFERROR(SEARCH($G$3,'Categories ID'!$K338)+ROW()/100000,"")</f>
        <v/>
      </c>
      <c r="F338" s="164" t="str">
        <f>IFERROR(SEARCH($G$3,'Categories ID'!$L338)+ROW()/100000,"")</f>
        <v/>
      </c>
      <c r="G338" s="73">
        <v>2617.0</v>
      </c>
      <c r="H338" s="10" t="s">
        <v>239</v>
      </c>
      <c r="I338" s="10" t="s">
        <v>408</v>
      </c>
      <c r="J338" s="10" t="s">
        <v>4706</v>
      </c>
      <c r="K338" s="10" t="s">
        <v>4707</v>
      </c>
      <c r="L338" s="10" t="s">
        <v>678</v>
      </c>
      <c r="M338" s="10" t="s">
        <v>22</v>
      </c>
      <c r="N338" s="3"/>
      <c r="O338" s="3"/>
      <c r="P338" s="3"/>
      <c r="Q338" s="3"/>
      <c r="R338" s="3"/>
      <c r="S338" s="3"/>
      <c r="T338" s="3"/>
    </row>
    <row r="339" ht="19.5" customHeight="1">
      <c r="A339" s="3"/>
      <c r="B339" s="165" t="str">
        <f>IFERROR(RANK('Categories ID'!$C339,'Categories ID'!$C$20:$C$1937,1),"")</f>
        <v/>
      </c>
      <c r="C339" s="166" t="str">
        <f>IF(MIN('Categories ID'!$D339:$F339)&lt;&gt;0,MIN('Categories ID'!$D339:$F339),"")</f>
        <v/>
      </c>
      <c r="D339" s="166" t="str">
        <f>IFERROR(SEARCH($G$3,'Categories ID'!$J339)+ROW()/100000,"")</f>
        <v/>
      </c>
      <c r="E339" s="166" t="str">
        <f>IFERROR(SEARCH($G$3,'Categories ID'!$K339)+ROW()/100000,"")</f>
        <v/>
      </c>
      <c r="F339" s="166" t="str">
        <f>IFERROR(SEARCH($G$3,'Categories ID'!$L339)+ROW()/100000,"")</f>
        <v/>
      </c>
      <c r="G339" s="73">
        <v>1318.0</v>
      </c>
      <c r="H339" s="10" t="s">
        <v>239</v>
      </c>
      <c r="I339" s="10" t="s">
        <v>408</v>
      </c>
      <c r="J339" s="10" t="s">
        <v>4706</v>
      </c>
      <c r="K339" s="10" t="s">
        <v>4707</v>
      </c>
      <c r="L339" s="10" t="s">
        <v>651</v>
      </c>
      <c r="M339" s="10" t="s">
        <v>22</v>
      </c>
      <c r="N339" s="3"/>
      <c r="O339" s="3"/>
      <c r="P339" s="3"/>
      <c r="Q339" s="3"/>
      <c r="R339" s="3"/>
      <c r="S339" s="3"/>
      <c r="T339" s="3"/>
    </row>
    <row r="340" ht="19.5" customHeight="1">
      <c r="A340" s="3"/>
      <c r="B340" s="163" t="str">
        <f>IFERROR(RANK('Categories ID'!$C340,'Categories ID'!$C$20:$C$1937,1),"")</f>
        <v/>
      </c>
      <c r="C340" s="164" t="str">
        <f>IF(MIN('Categories ID'!$D340:$F340)&lt;&gt;0,MIN('Categories ID'!$D340:$F340),"")</f>
        <v/>
      </c>
      <c r="D340" s="164" t="str">
        <f>IFERROR(SEARCH($G$3,'Categories ID'!$J340)+ROW()/100000,"")</f>
        <v/>
      </c>
      <c r="E340" s="164" t="str">
        <f>IFERROR(SEARCH($G$3,'Categories ID'!$K340)+ROW()/100000,"")</f>
        <v/>
      </c>
      <c r="F340" s="164" t="str">
        <f>IFERROR(SEARCH($G$3,'Categories ID'!$L340)+ROW()/100000,"")</f>
        <v/>
      </c>
      <c r="G340" s="73">
        <v>3125.0</v>
      </c>
      <c r="H340" s="10" t="s">
        <v>239</v>
      </c>
      <c r="I340" s="10" t="s">
        <v>408</v>
      </c>
      <c r="J340" s="10" t="s">
        <v>783</v>
      </c>
      <c r="K340" s="10" t="s">
        <v>789</v>
      </c>
      <c r="L340" s="10" t="s">
        <v>847</v>
      </c>
      <c r="M340" s="10" t="s">
        <v>22</v>
      </c>
      <c r="N340" s="3"/>
      <c r="O340" s="3"/>
      <c r="P340" s="3"/>
      <c r="Q340" s="3"/>
      <c r="R340" s="3"/>
      <c r="S340" s="3"/>
      <c r="T340" s="3"/>
    </row>
    <row r="341" ht="19.5" customHeight="1">
      <c r="A341" s="3"/>
      <c r="B341" s="165" t="str">
        <f>IFERROR(RANK('Categories ID'!$C341,'Categories ID'!$C$20:$C$1937,1),"")</f>
        <v/>
      </c>
      <c r="C341" s="166" t="str">
        <f>IF(MIN('Categories ID'!$D341:$F341)&lt;&gt;0,MIN('Categories ID'!$D341:$F341),"")</f>
        <v/>
      </c>
      <c r="D341" s="166" t="str">
        <f>IFERROR(SEARCH($G$3,'Categories ID'!$J341)+ROW()/100000,"")</f>
        <v/>
      </c>
      <c r="E341" s="166" t="str">
        <f>IFERROR(SEARCH($G$3,'Categories ID'!$K341)+ROW()/100000,"")</f>
        <v/>
      </c>
      <c r="F341" s="166" t="str">
        <f>IFERROR(SEARCH($G$3,'Categories ID'!$L341)+ROW()/100000,"")</f>
        <v/>
      </c>
      <c r="G341" s="73">
        <v>3126.0</v>
      </c>
      <c r="H341" s="10" t="s">
        <v>239</v>
      </c>
      <c r="I341" s="10" t="s">
        <v>408</v>
      </c>
      <c r="J341" s="10" t="s">
        <v>783</v>
      </c>
      <c r="K341" s="10" t="s">
        <v>789</v>
      </c>
      <c r="L341" s="10" t="s">
        <v>849</v>
      </c>
      <c r="M341" s="10" t="s">
        <v>22</v>
      </c>
      <c r="N341" s="3"/>
      <c r="O341" s="3"/>
      <c r="P341" s="3"/>
      <c r="Q341" s="3"/>
      <c r="R341" s="3"/>
      <c r="S341" s="3"/>
      <c r="T341" s="3"/>
    </row>
    <row r="342" ht="19.5" customHeight="1">
      <c r="A342" s="3"/>
      <c r="B342" s="163" t="str">
        <f>IFERROR(RANK('Categories ID'!$C342,'Categories ID'!$C$20:$C$1937,1),"")</f>
        <v/>
      </c>
      <c r="C342" s="164" t="str">
        <f>IF(MIN('Categories ID'!$D342:$F342)&lt;&gt;0,MIN('Categories ID'!$D342:$F342),"")</f>
        <v/>
      </c>
      <c r="D342" s="164" t="str">
        <f>IFERROR(SEARCH($G$3,'Categories ID'!$J342)+ROW()/100000,"")</f>
        <v/>
      </c>
      <c r="E342" s="164" t="str">
        <f>IFERROR(SEARCH($G$3,'Categories ID'!$K342)+ROW()/100000,"")</f>
        <v/>
      </c>
      <c r="F342" s="164" t="str">
        <f>IFERROR(SEARCH($G$3,'Categories ID'!$L342)+ROW()/100000,"")</f>
        <v/>
      </c>
      <c r="G342" s="73">
        <v>3127.0</v>
      </c>
      <c r="H342" s="10" t="s">
        <v>239</v>
      </c>
      <c r="I342" s="10" t="s">
        <v>408</v>
      </c>
      <c r="J342" s="10" t="s">
        <v>783</v>
      </c>
      <c r="K342" s="10" t="s">
        <v>789</v>
      </c>
      <c r="L342" s="10" t="s">
        <v>851</v>
      </c>
      <c r="M342" s="10" t="s">
        <v>22</v>
      </c>
      <c r="N342" s="3"/>
      <c r="O342" s="3"/>
      <c r="P342" s="3"/>
      <c r="Q342" s="3"/>
      <c r="R342" s="3"/>
      <c r="S342" s="3"/>
      <c r="T342" s="3"/>
    </row>
    <row r="343" ht="19.5" customHeight="1">
      <c r="A343" s="3"/>
      <c r="B343" s="165" t="str">
        <f>IFERROR(RANK('Categories ID'!$C343,'Categories ID'!$C$20:$C$1937,1),"")</f>
        <v/>
      </c>
      <c r="C343" s="166" t="str">
        <f>IF(MIN('Categories ID'!$D343:$F343)&lt;&gt;0,MIN('Categories ID'!$D343:$F343),"")</f>
        <v/>
      </c>
      <c r="D343" s="166" t="str">
        <f>IFERROR(SEARCH($G$3,'Categories ID'!$J343)+ROW()/100000,"")</f>
        <v/>
      </c>
      <c r="E343" s="166" t="str">
        <f>IFERROR(SEARCH($G$3,'Categories ID'!$K343)+ROW()/100000,"")</f>
        <v/>
      </c>
      <c r="F343" s="166" t="str">
        <f>IFERROR(SEARCH($G$3,'Categories ID'!$L343)+ROW()/100000,"")</f>
        <v/>
      </c>
      <c r="G343" s="73">
        <v>3128.0</v>
      </c>
      <c r="H343" s="10" t="s">
        <v>239</v>
      </c>
      <c r="I343" s="10" t="s">
        <v>408</v>
      </c>
      <c r="J343" s="10" t="s">
        <v>783</v>
      </c>
      <c r="K343" s="10" t="s">
        <v>789</v>
      </c>
      <c r="L343" s="10" t="s">
        <v>853</v>
      </c>
      <c r="M343" s="10" t="s">
        <v>22</v>
      </c>
      <c r="N343" s="3"/>
      <c r="O343" s="3"/>
      <c r="P343" s="3"/>
      <c r="Q343" s="3"/>
      <c r="R343" s="3"/>
      <c r="S343" s="3"/>
      <c r="T343" s="3"/>
    </row>
    <row r="344" ht="19.5" customHeight="1">
      <c r="A344" s="3"/>
      <c r="B344" s="163" t="str">
        <f>IFERROR(RANK('Categories ID'!$C344,'Categories ID'!$C$20:$C$1937,1),"")</f>
        <v/>
      </c>
      <c r="C344" s="164" t="str">
        <f>IF(MIN('Categories ID'!$D344:$F344)&lt;&gt;0,MIN('Categories ID'!$D344:$F344),"")</f>
        <v/>
      </c>
      <c r="D344" s="164" t="str">
        <f>IFERROR(SEARCH($G$3,'Categories ID'!$J344)+ROW()/100000,"")</f>
        <v/>
      </c>
      <c r="E344" s="164" t="str">
        <f>IFERROR(SEARCH($G$3,'Categories ID'!$K344)+ROW()/100000,"")</f>
        <v/>
      </c>
      <c r="F344" s="164" t="str">
        <f>IFERROR(SEARCH($G$3,'Categories ID'!$L344)+ROW()/100000,"")</f>
        <v/>
      </c>
      <c r="G344" s="73">
        <v>3129.0</v>
      </c>
      <c r="H344" s="10" t="s">
        <v>239</v>
      </c>
      <c r="I344" s="10" t="s">
        <v>408</v>
      </c>
      <c r="J344" s="10" t="s">
        <v>783</v>
      </c>
      <c r="K344" s="10" t="s">
        <v>789</v>
      </c>
      <c r="L344" s="10" t="s">
        <v>855</v>
      </c>
      <c r="M344" s="10" t="s">
        <v>22</v>
      </c>
      <c r="N344" s="3"/>
      <c r="O344" s="3"/>
      <c r="P344" s="3"/>
      <c r="Q344" s="3"/>
      <c r="R344" s="3"/>
      <c r="S344" s="3"/>
      <c r="T344" s="3"/>
    </row>
    <row r="345" ht="19.5" customHeight="1">
      <c r="A345" s="3"/>
      <c r="B345" s="165" t="str">
        <f>IFERROR(RANK('Categories ID'!$C345,'Categories ID'!$C$20:$C$1937,1),"")</f>
        <v/>
      </c>
      <c r="C345" s="166" t="str">
        <f>IF(MIN('Categories ID'!$D345:$F345)&lt;&gt;0,MIN('Categories ID'!$D345:$F345),"")</f>
        <v/>
      </c>
      <c r="D345" s="166" t="str">
        <f>IFERROR(SEARCH($G$3,'Categories ID'!$J345)+ROW()/100000,"")</f>
        <v/>
      </c>
      <c r="E345" s="166" t="str">
        <f>IFERROR(SEARCH($G$3,'Categories ID'!$K345)+ROW()/100000,"")</f>
        <v/>
      </c>
      <c r="F345" s="166" t="str">
        <f>IFERROR(SEARCH($G$3,'Categories ID'!$L345)+ROW()/100000,"")</f>
        <v/>
      </c>
      <c r="G345" s="73">
        <v>3130.0</v>
      </c>
      <c r="H345" s="10" t="s">
        <v>239</v>
      </c>
      <c r="I345" s="10" t="s">
        <v>408</v>
      </c>
      <c r="J345" s="10" t="s">
        <v>783</v>
      </c>
      <c r="K345" s="10" t="s">
        <v>789</v>
      </c>
      <c r="L345" s="10" t="s">
        <v>857</v>
      </c>
      <c r="M345" s="10" t="s">
        <v>22</v>
      </c>
      <c r="N345" s="3"/>
      <c r="O345" s="3"/>
      <c r="P345" s="3"/>
      <c r="Q345" s="3"/>
      <c r="R345" s="3"/>
      <c r="S345" s="3"/>
      <c r="T345" s="3"/>
    </row>
    <row r="346" ht="19.5" customHeight="1">
      <c r="A346" s="3"/>
      <c r="B346" s="163" t="str">
        <f>IFERROR(RANK('Categories ID'!$C346,'Categories ID'!$C$20:$C$1937,1),"")</f>
        <v/>
      </c>
      <c r="C346" s="164" t="str">
        <f>IF(MIN('Categories ID'!$D346:$F346)&lt;&gt;0,MIN('Categories ID'!$D346:$F346),"")</f>
        <v/>
      </c>
      <c r="D346" s="164" t="str">
        <f>IFERROR(SEARCH($G$3,'Categories ID'!$J346)+ROW()/100000,"")</f>
        <v/>
      </c>
      <c r="E346" s="164" t="str">
        <f>IFERROR(SEARCH($G$3,'Categories ID'!$K346)+ROW()/100000,"")</f>
        <v/>
      </c>
      <c r="F346" s="164" t="str">
        <f>IFERROR(SEARCH($G$3,'Categories ID'!$L346)+ROW()/100000,"")</f>
        <v/>
      </c>
      <c r="G346" s="73">
        <v>3131.0</v>
      </c>
      <c r="H346" s="10" t="s">
        <v>239</v>
      </c>
      <c r="I346" s="10" t="s">
        <v>408</v>
      </c>
      <c r="J346" s="10" t="s">
        <v>783</v>
      </c>
      <c r="K346" s="10" t="s">
        <v>789</v>
      </c>
      <c r="L346" s="10" t="s">
        <v>859</v>
      </c>
      <c r="M346" s="10" t="s">
        <v>22</v>
      </c>
      <c r="N346" s="3"/>
      <c r="O346" s="3"/>
      <c r="P346" s="3"/>
      <c r="Q346" s="3"/>
      <c r="R346" s="3"/>
      <c r="S346" s="3"/>
      <c r="T346" s="3"/>
    </row>
    <row r="347" ht="19.5" customHeight="1">
      <c r="A347" s="3"/>
      <c r="B347" s="165" t="str">
        <f>IFERROR(RANK('Categories ID'!$C347,'Categories ID'!$C$20:$C$1937,1),"")</f>
        <v/>
      </c>
      <c r="C347" s="166" t="str">
        <f>IF(MIN('Categories ID'!$D347:$F347)&lt;&gt;0,MIN('Categories ID'!$D347:$F347),"")</f>
        <v/>
      </c>
      <c r="D347" s="166" t="str">
        <f>IFERROR(SEARCH($G$3,'Categories ID'!$J347)+ROW()/100000,"")</f>
        <v/>
      </c>
      <c r="E347" s="166" t="str">
        <f>IFERROR(SEARCH($G$3,'Categories ID'!$K347)+ROW()/100000,"")</f>
        <v/>
      </c>
      <c r="F347" s="166" t="str">
        <f>IFERROR(SEARCH($G$3,'Categories ID'!$L347)+ROW()/100000,"")</f>
        <v/>
      </c>
      <c r="G347" s="73">
        <v>3132.0</v>
      </c>
      <c r="H347" s="10" t="s">
        <v>239</v>
      </c>
      <c r="I347" s="10" t="s">
        <v>408</v>
      </c>
      <c r="J347" s="10" t="s">
        <v>783</v>
      </c>
      <c r="K347" s="10" t="s">
        <v>789</v>
      </c>
      <c r="L347" s="10" t="s">
        <v>861</v>
      </c>
      <c r="M347" s="10" t="s">
        <v>22</v>
      </c>
      <c r="N347" s="3"/>
      <c r="O347" s="3"/>
      <c r="P347" s="3"/>
      <c r="Q347" s="3"/>
      <c r="R347" s="3"/>
      <c r="S347" s="3"/>
      <c r="T347" s="3"/>
    </row>
    <row r="348" ht="19.5" customHeight="1">
      <c r="A348" s="3"/>
      <c r="B348" s="163" t="str">
        <f>IFERROR(RANK('Categories ID'!$C348,'Categories ID'!$C$20:$C$1937,1),"")</f>
        <v/>
      </c>
      <c r="C348" s="164" t="str">
        <f>IF(MIN('Categories ID'!$D348:$F348)&lt;&gt;0,MIN('Categories ID'!$D348:$F348),"")</f>
        <v/>
      </c>
      <c r="D348" s="164" t="str">
        <f>IFERROR(SEARCH($G$3,'Categories ID'!$J348)+ROW()/100000,"")</f>
        <v/>
      </c>
      <c r="E348" s="164" t="str">
        <f>IFERROR(SEARCH($G$3,'Categories ID'!$K348)+ROW()/100000,"")</f>
        <v/>
      </c>
      <c r="F348" s="164" t="str">
        <f>IFERROR(SEARCH($G$3,'Categories ID'!$L348)+ROW()/100000,"")</f>
        <v/>
      </c>
      <c r="G348" s="73">
        <v>3133.0</v>
      </c>
      <c r="H348" s="10" t="s">
        <v>239</v>
      </c>
      <c r="I348" s="10" t="s">
        <v>408</v>
      </c>
      <c r="J348" s="10" t="s">
        <v>783</v>
      </c>
      <c r="K348" s="10" t="s">
        <v>789</v>
      </c>
      <c r="L348" s="10" t="s">
        <v>863</v>
      </c>
      <c r="M348" s="10" t="s">
        <v>22</v>
      </c>
      <c r="N348" s="3"/>
      <c r="O348" s="3"/>
      <c r="P348" s="3"/>
      <c r="Q348" s="3"/>
      <c r="R348" s="3"/>
      <c r="S348" s="3"/>
      <c r="T348" s="3"/>
    </row>
    <row r="349" ht="19.5" customHeight="1">
      <c r="A349" s="3"/>
      <c r="B349" s="165" t="str">
        <f>IFERROR(RANK('Categories ID'!$C349,'Categories ID'!$C$20:$C$1937,1),"")</f>
        <v/>
      </c>
      <c r="C349" s="166" t="str">
        <f>IF(MIN('Categories ID'!$D349:$F349)&lt;&gt;0,MIN('Categories ID'!$D349:$F349),"")</f>
        <v/>
      </c>
      <c r="D349" s="166" t="str">
        <f>IFERROR(SEARCH($G$3,'Categories ID'!$J349)+ROW()/100000,"")</f>
        <v/>
      </c>
      <c r="E349" s="166" t="str">
        <f>IFERROR(SEARCH($G$3,'Categories ID'!$K349)+ROW()/100000,"")</f>
        <v/>
      </c>
      <c r="F349" s="166" t="str">
        <f>IFERROR(SEARCH($G$3,'Categories ID'!$L349)+ROW()/100000,"")</f>
        <v/>
      </c>
      <c r="G349" s="73">
        <v>3134.0</v>
      </c>
      <c r="H349" s="10" t="s">
        <v>239</v>
      </c>
      <c r="I349" s="10" t="s">
        <v>408</v>
      </c>
      <c r="J349" s="10" t="s">
        <v>783</v>
      </c>
      <c r="K349" s="10" t="s">
        <v>789</v>
      </c>
      <c r="L349" s="10" t="s">
        <v>865</v>
      </c>
      <c r="M349" s="10" t="s">
        <v>22</v>
      </c>
      <c r="N349" s="3"/>
      <c r="O349" s="3"/>
      <c r="P349" s="3"/>
      <c r="Q349" s="3"/>
      <c r="R349" s="3"/>
      <c r="S349" s="3"/>
      <c r="T349" s="3"/>
    </row>
    <row r="350" ht="19.5" customHeight="1">
      <c r="A350" s="3"/>
      <c r="B350" s="163" t="str">
        <f>IFERROR(RANK('Categories ID'!$C350,'Categories ID'!$C$20:$C$1937,1),"")</f>
        <v/>
      </c>
      <c r="C350" s="164" t="str">
        <f>IF(MIN('Categories ID'!$D350:$F350)&lt;&gt;0,MIN('Categories ID'!$D350:$F350),"")</f>
        <v/>
      </c>
      <c r="D350" s="164" t="str">
        <f>IFERROR(SEARCH($G$3,'Categories ID'!$J350)+ROW()/100000,"")</f>
        <v/>
      </c>
      <c r="E350" s="164" t="str">
        <f>IFERROR(SEARCH($G$3,'Categories ID'!$K350)+ROW()/100000,"")</f>
        <v/>
      </c>
      <c r="F350" s="164" t="str">
        <f>IFERROR(SEARCH($G$3,'Categories ID'!$L350)+ROW()/100000,"")</f>
        <v/>
      </c>
      <c r="G350" s="73">
        <v>3122.0</v>
      </c>
      <c r="H350" s="10" t="s">
        <v>239</v>
      </c>
      <c r="I350" s="10" t="s">
        <v>408</v>
      </c>
      <c r="J350" s="10" t="s">
        <v>783</v>
      </c>
      <c r="K350" s="10" t="s">
        <v>789</v>
      </c>
      <c r="L350" s="10" t="s">
        <v>843</v>
      </c>
      <c r="M350" s="10" t="s">
        <v>22</v>
      </c>
      <c r="N350" s="3"/>
      <c r="O350" s="3"/>
      <c r="P350" s="3"/>
      <c r="Q350" s="3"/>
      <c r="R350" s="3"/>
      <c r="S350" s="3"/>
      <c r="T350" s="3"/>
    </row>
    <row r="351" ht="19.5" customHeight="1">
      <c r="A351" s="3"/>
      <c r="B351" s="165" t="str">
        <f>IFERROR(RANK('Categories ID'!$C351,'Categories ID'!$C$20:$C$1937,1),"")</f>
        <v/>
      </c>
      <c r="C351" s="166" t="str">
        <f>IF(MIN('Categories ID'!$D351:$F351)&lt;&gt;0,MIN('Categories ID'!$D351:$F351),"")</f>
        <v/>
      </c>
      <c r="D351" s="166" t="str">
        <f>IFERROR(SEARCH($G$3,'Categories ID'!$J351)+ROW()/100000,"")</f>
        <v/>
      </c>
      <c r="E351" s="166" t="str">
        <f>IFERROR(SEARCH($G$3,'Categories ID'!$K351)+ROW()/100000,"")</f>
        <v/>
      </c>
      <c r="F351" s="166" t="str">
        <f>IFERROR(SEARCH($G$3,'Categories ID'!$L351)+ROW()/100000,"")</f>
        <v/>
      </c>
      <c r="G351" s="73">
        <v>3123.0</v>
      </c>
      <c r="H351" s="10" t="s">
        <v>239</v>
      </c>
      <c r="I351" s="10" t="s">
        <v>408</v>
      </c>
      <c r="J351" s="10" t="s">
        <v>783</v>
      </c>
      <c r="K351" s="10" t="s">
        <v>789</v>
      </c>
      <c r="L351" s="10" t="s">
        <v>845</v>
      </c>
      <c r="M351" s="10" t="s">
        <v>22</v>
      </c>
      <c r="N351" s="3"/>
      <c r="O351" s="3"/>
      <c r="P351" s="3"/>
      <c r="Q351" s="3"/>
      <c r="R351" s="3"/>
      <c r="S351" s="3"/>
      <c r="T351" s="3"/>
    </row>
    <row r="352" ht="19.5" customHeight="1">
      <c r="A352" s="3"/>
      <c r="B352" s="163" t="str">
        <f>IFERROR(RANK('Categories ID'!$C352,'Categories ID'!$C$20:$C$1937,1),"")</f>
        <v/>
      </c>
      <c r="C352" s="164" t="str">
        <f>IF(MIN('Categories ID'!$D352:$F352)&lt;&gt;0,MIN('Categories ID'!$D352:$F352),"")</f>
        <v/>
      </c>
      <c r="D352" s="164" t="str">
        <f>IFERROR(SEARCH($G$3,'Categories ID'!$J352)+ROW()/100000,"")</f>
        <v/>
      </c>
      <c r="E352" s="164" t="str">
        <f>IFERROR(SEARCH($G$3,'Categories ID'!$K352)+ROW()/100000,"")</f>
        <v/>
      </c>
      <c r="F352" s="164" t="str">
        <f>IFERROR(SEARCH($G$3,'Categories ID'!$L352)+ROW()/100000,"")</f>
        <v/>
      </c>
      <c r="G352" s="73">
        <v>3236.0</v>
      </c>
      <c r="H352" s="10" t="s">
        <v>239</v>
      </c>
      <c r="I352" s="10" t="s">
        <v>408</v>
      </c>
      <c r="J352" s="10" t="s">
        <v>783</v>
      </c>
      <c r="K352" s="10" t="s">
        <v>789</v>
      </c>
      <c r="L352" s="10" t="s">
        <v>906</v>
      </c>
      <c r="M352" s="10" t="s">
        <v>22</v>
      </c>
      <c r="N352" s="3"/>
      <c r="O352" s="3"/>
      <c r="P352" s="3"/>
      <c r="Q352" s="3"/>
      <c r="R352" s="3"/>
      <c r="S352" s="3"/>
      <c r="T352" s="3"/>
    </row>
    <row r="353" ht="19.5" customHeight="1">
      <c r="A353" s="3"/>
      <c r="B353" s="165" t="str">
        <f>IFERROR(RANK('Categories ID'!$C353,'Categories ID'!$C$20:$C$1937,1),"")</f>
        <v/>
      </c>
      <c r="C353" s="166" t="str">
        <f>IF(MIN('Categories ID'!$D353:$F353)&lt;&gt;0,MIN('Categories ID'!$D353:$F353),"")</f>
        <v/>
      </c>
      <c r="D353" s="166" t="str">
        <f>IFERROR(SEARCH($G$3,'Categories ID'!$J353)+ROW()/100000,"")</f>
        <v/>
      </c>
      <c r="E353" s="166" t="str">
        <f>IFERROR(SEARCH($G$3,'Categories ID'!$K353)+ROW()/100000,"")</f>
        <v/>
      </c>
      <c r="F353" s="166" t="str">
        <f>IFERROR(SEARCH($G$3,'Categories ID'!$L353)+ROW()/100000,"")</f>
        <v/>
      </c>
      <c r="G353" s="73">
        <v>3237.0</v>
      </c>
      <c r="H353" s="10" t="s">
        <v>239</v>
      </c>
      <c r="I353" s="10" t="s">
        <v>408</v>
      </c>
      <c r="J353" s="10" t="s">
        <v>783</v>
      </c>
      <c r="K353" s="10" t="s">
        <v>789</v>
      </c>
      <c r="L353" s="10" t="s">
        <v>908</v>
      </c>
      <c r="M353" s="10" t="s">
        <v>22</v>
      </c>
      <c r="N353" s="3"/>
      <c r="O353" s="3"/>
      <c r="P353" s="3"/>
      <c r="Q353" s="3"/>
      <c r="R353" s="3"/>
      <c r="S353" s="3"/>
      <c r="T353" s="3"/>
    </row>
    <row r="354" ht="19.5" customHeight="1">
      <c r="A354" s="3"/>
      <c r="B354" s="163" t="str">
        <f>IFERROR(RANK('Categories ID'!$C354,'Categories ID'!$C$20:$C$1937,1),"")</f>
        <v/>
      </c>
      <c r="C354" s="164" t="str">
        <f>IF(MIN('Categories ID'!$D354:$F354)&lt;&gt;0,MIN('Categories ID'!$D354:$F354),"")</f>
        <v/>
      </c>
      <c r="D354" s="164" t="str">
        <f>IFERROR(SEARCH($G$3,'Categories ID'!$J354)+ROW()/100000,"")</f>
        <v/>
      </c>
      <c r="E354" s="164" t="str">
        <f>IFERROR(SEARCH($G$3,'Categories ID'!$K354)+ROW()/100000,"")</f>
        <v/>
      </c>
      <c r="F354" s="164" t="str">
        <f>IFERROR(SEARCH($G$3,'Categories ID'!$L354)+ROW()/100000,"")</f>
        <v/>
      </c>
      <c r="G354" s="73">
        <v>1400.0</v>
      </c>
      <c r="H354" s="10" t="s">
        <v>239</v>
      </c>
      <c r="I354" s="10" t="s">
        <v>408</v>
      </c>
      <c r="J354" s="10" t="s">
        <v>783</v>
      </c>
      <c r="K354" s="10" t="s">
        <v>790</v>
      </c>
      <c r="L354" s="10" t="s">
        <v>819</v>
      </c>
      <c r="M354" s="10" t="s">
        <v>22</v>
      </c>
      <c r="N354" s="3"/>
      <c r="O354" s="3"/>
      <c r="P354" s="3"/>
      <c r="Q354" s="3"/>
      <c r="R354" s="3"/>
      <c r="S354" s="3"/>
      <c r="T354" s="3"/>
    </row>
    <row r="355" ht="19.5" customHeight="1">
      <c r="A355" s="3"/>
      <c r="B355" s="165" t="str">
        <f>IFERROR(RANK('Categories ID'!$C355,'Categories ID'!$C$20:$C$1937,1),"")</f>
        <v/>
      </c>
      <c r="C355" s="166" t="str">
        <f>IF(MIN('Categories ID'!$D355:$F355)&lt;&gt;0,MIN('Categories ID'!$D355:$F355),"")</f>
        <v/>
      </c>
      <c r="D355" s="166" t="str">
        <f>IFERROR(SEARCH($G$3,'Categories ID'!$J355)+ROW()/100000,"")</f>
        <v/>
      </c>
      <c r="E355" s="166" t="str">
        <f>IFERROR(SEARCH($G$3,'Categories ID'!$K355)+ROW()/100000,"")</f>
        <v/>
      </c>
      <c r="F355" s="166" t="str">
        <f>IFERROR(SEARCH($G$3,'Categories ID'!$L355)+ROW()/100000,"")</f>
        <v/>
      </c>
      <c r="G355" s="73">
        <v>1401.0</v>
      </c>
      <c r="H355" s="10" t="s">
        <v>239</v>
      </c>
      <c r="I355" s="10" t="s">
        <v>408</v>
      </c>
      <c r="J355" s="10" t="s">
        <v>783</v>
      </c>
      <c r="K355" s="10" t="s">
        <v>790</v>
      </c>
      <c r="L355" s="10" t="s">
        <v>821</v>
      </c>
      <c r="M355" s="10" t="s">
        <v>22</v>
      </c>
      <c r="N355" s="3"/>
      <c r="O355" s="3"/>
      <c r="P355" s="3"/>
      <c r="Q355" s="3"/>
      <c r="R355" s="3"/>
      <c r="S355" s="3"/>
      <c r="T355" s="3"/>
    </row>
    <row r="356" ht="19.5" customHeight="1">
      <c r="A356" s="3"/>
      <c r="B356" s="163" t="str">
        <f>IFERROR(RANK('Categories ID'!$C356,'Categories ID'!$C$20:$C$1937,1),"")</f>
        <v/>
      </c>
      <c r="C356" s="164" t="str">
        <f>IF(MIN('Categories ID'!$D356:$F356)&lt;&gt;0,MIN('Categories ID'!$D356:$F356),"")</f>
        <v/>
      </c>
      <c r="D356" s="164" t="str">
        <f>IFERROR(SEARCH($G$3,'Categories ID'!$J356)+ROW()/100000,"")</f>
        <v/>
      </c>
      <c r="E356" s="164" t="str">
        <f>IFERROR(SEARCH($G$3,'Categories ID'!$K356)+ROW()/100000,"")</f>
        <v/>
      </c>
      <c r="F356" s="164" t="str">
        <f>IFERROR(SEARCH($G$3,'Categories ID'!$L356)+ROW()/100000,"")</f>
        <v/>
      </c>
      <c r="G356" s="73">
        <v>1394.0</v>
      </c>
      <c r="H356" s="10" t="s">
        <v>239</v>
      </c>
      <c r="I356" s="10" t="s">
        <v>408</v>
      </c>
      <c r="J356" s="10" t="s">
        <v>783</v>
      </c>
      <c r="K356" s="10" t="s">
        <v>803</v>
      </c>
      <c r="L356" s="10" t="s">
        <v>804</v>
      </c>
      <c r="M356" s="10" t="s">
        <v>22</v>
      </c>
      <c r="N356" s="3"/>
      <c r="O356" s="3"/>
      <c r="P356" s="3"/>
      <c r="Q356" s="3"/>
      <c r="R356" s="3"/>
      <c r="S356" s="3"/>
      <c r="T356" s="3"/>
    </row>
    <row r="357" ht="19.5" customHeight="1">
      <c r="A357" s="3"/>
      <c r="B357" s="165" t="str">
        <f>IFERROR(RANK('Categories ID'!$C357,'Categories ID'!$C$20:$C$1937,1),"")</f>
        <v/>
      </c>
      <c r="C357" s="166" t="str">
        <f>IF(MIN('Categories ID'!$D357:$F357)&lt;&gt;0,MIN('Categories ID'!$D357:$F357),"")</f>
        <v/>
      </c>
      <c r="D357" s="166" t="str">
        <f>IFERROR(SEARCH($G$3,'Categories ID'!$J357)+ROW()/100000,"")</f>
        <v/>
      </c>
      <c r="E357" s="166" t="str">
        <f>IFERROR(SEARCH($G$3,'Categories ID'!$K357)+ROW()/100000,"")</f>
        <v/>
      </c>
      <c r="F357" s="166" t="str">
        <f>IFERROR(SEARCH($G$3,'Categories ID'!$L357)+ROW()/100000,"")</f>
        <v/>
      </c>
      <c r="G357" s="73">
        <v>1395.0</v>
      </c>
      <c r="H357" s="10" t="s">
        <v>239</v>
      </c>
      <c r="I357" s="10" t="s">
        <v>408</v>
      </c>
      <c r="J357" s="10" t="s">
        <v>783</v>
      </c>
      <c r="K357" s="10" t="s">
        <v>803</v>
      </c>
      <c r="L357" s="10" t="s">
        <v>807</v>
      </c>
      <c r="M357" s="10" t="s">
        <v>22</v>
      </c>
      <c r="N357" s="3"/>
      <c r="O357" s="3"/>
      <c r="P357" s="3"/>
      <c r="Q357" s="3"/>
      <c r="R357" s="3"/>
      <c r="S357" s="3"/>
      <c r="T357" s="3"/>
    </row>
    <row r="358" ht="19.5" customHeight="1">
      <c r="A358" s="3"/>
      <c r="B358" s="163" t="str">
        <f>IFERROR(RANK('Categories ID'!$C358,'Categories ID'!$C$20:$C$1937,1),"")</f>
        <v/>
      </c>
      <c r="C358" s="164" t="str">
        <f>IF(MIN('Categories ID'!$D358:$F358)&lt;&gt;0,MIN('Categories ID'!$D358:$F358),"")</f>
        <v/>
      </c>
      <c r="D358" s="164" t="str">
        <f>IFERROR(SEARCH($G$3,'Categories ID'!$J358)+ROW()/100000,"")</f>
        <v/>
      </c>
      <c r="E358" s="164" t="str">
        <f>IFERROR(SEARCH($G$3,'Categories ID'!$K358)+ROW()/100000,"")</f>
        <v/>
      </c>
      <c r="F358" s="164" t="str">
        <f>IFERROR(SEARCH($G$3,'Categories ID'!$L358)+ROW()/100000,"")</f>
        <v/>
      </c>
      <c r="G358" s="73">
        <v>1396.0</v>
      </c>
      <c r="H358" s="10" t="s">
        <v>239</v>
      </c>
      <c r="I358" s="10" t="s">
        <v>408</v>
      </c>
      <c r="J358" s="10" t="s">
        <v>783</v>
      </c>
      <c r="K358" s="10" t="s">
        <v>803</v>
      </c>
      <c r="L358" s="10" t="s">
        <v>809</v>
      </c>
      <c r="M358" s="10" t="s">
        <v>22</v>
      </c>
      <c r="N358" s="3"/>
      <c r="O358" s="3"/>
      <c r="P358" s="3"/>
      <c r="Q358" s="3"/>
      <c r="R358" s="3"/>
      <c r="S358" s="3"/>
      <c r="T358" s="3"/>
    </row>
    <row r="359" ht="19.5" customHeight="1">
      <c r="A359" s="3"/>
      <c r="B359" s="165" t="str">
        <f>IFERROR(RANK('Categories ID'!$C359,'Categories ID'!$C$20:$C$1937,1),"")</f>
        <v/>
      </c>
      <c r="C359" s="166" t="str">
        <f>IF(MIN('Categories ID'!$D359:$F359)&lt;&gt;0,MIN('Categories ID'!$D359:$F359),"")</f>
        <v/>
      </c>
      <c r="D359" s="166" t="str">
        <f>IFERROR(SEARCH($G$3,'Categories ID'!$J359)+ROW()/100000,"")</f>
        <v/>
      </c>
      <c r="E359" s="166" t="str">
        <f>IFERROR(SEARCH($G$3,'Categories ID'!$K359)+ROW()/100000,"")</f>
        <v/>
      </c>
      <c r="F359" s="166" t="str">
        <f>IFERROR(SEARCH($G$3,'Categories ID'!$L359)+ROW()/100000,"")</f>
        <v/>
      </c>
      <c r="G359" s="73">
        <v>2257.0</v>
      </c>
      <c r="H359" s="10" t="s">
        <v>239</v>
      </c>
      <c r="I359" s="10" t="s">
        <v>408</v>
      </c>
      <c r="J359" s="10" t="s">
        <v>783</v>
      </c>
      <c r="K359" s="10" t="s">
        <v>831</v>
      </c>
      <c r="L359" s="10" t="s">
        <v>832</v>
      </c>
      <c r="M359" s="10" t="s">
        <v>22</v>
      </c>
      <c r="N359" s="3"/>
      <c r="O359" s="3"/>
      <c r="P359" s="3"/>
      <c r="Q359" s="3"/>
      <c r="R359" s="3"/>
      <c r="S359" s="3"/>
      <c r="T359" s="3"/>
    </row>
    <row r="360" ht="19.5" customHeight="1">
      <c r="A360" s="3"/>
      <c r="B360" s="163" t="str">
        <f>IFERROR(RANK('Categories ID'!$C360,'Categories ID'!$C$20:$C$1937,1),"")</f>
        <v/>
      </c>
      <c r="C360" s="164" t="str">
        <f>IF(MIN('Categories ID'!$D360:$F360)&lt;&gt;0,MIN('Categories ID'!$D360:$F360),"")</f>
        <v/>
      </c>
      <c r="D360" s="164" t="str">
        <f>IFERROR(SEARCH($G$3,'Categories ID'!$J360)+ROW()/100000,"")</f>
        <v/>
      </c>
      <c r="E360" s="164" t="str">
        <f>IFERROR(SEARCH($G$3,'Categories ID'!$K360)+ROW()/100000,"")</f>
        <v/>
      </c>
      <c r="F360" s="164" t="str">
        <f>IFERROR(SEARCH($G$3,'Categories ID'!$L360)+ROW()/100000,"")</f>
        <v/>
      </c>
      <c r="G360" s="73">
        <v>2258.0</v>
      </c>
      <c r="H360" s="10" t="s">
        <v>239</v>
      </c>
      <c r="I360" s="10" t="s">
        <v>408</v>
      </c>
      <c r="J360" s="10" t="s">
        <v>783</v>
      </c>
      <c r="K360" s="10" t="s">
        <v>831</v>
      </c>
      <c r="L360" s="10" t="s">
        <v>835</v>
      </c>
      <c r="M360" s="10" t="s">
        <v>22</v>
      </c>
      <c r="N360" s="3"/>
      <c r="O360" s="3"/>
      <c r="P360" s="3"/>
      <c r="Q360" s="3"/>
      <c r="R360" s="3"/>
      <c r="S360" s="3"/>
      <c r="T360" s="3"/>
    </row>
    <row r="361" ht="19.5" customHeight="1">
      <c r="A361" s="3"/>
      <c r="B361" s="165" t="str">
        <f>IFERROR(RANK('Categories ID'!$C361,'Categories ID'!$C$20:$C$1937,1),"")</f>
        <v/>
      </c>
      <c r="C361" s="166" t="str">
        <f>IF(MIN('Categories ID'!$D361:$F361)&lt;&gt;0,MIN('Categories ID'!$D361:$F361),"")</f>
        <v/>
      </c>
      <c r="D361" s="166" t="str">
        <f>IFERROR(SEARCH($G$3,'Categories ID'!$J361)+ROW()/100000,"")</f>
        <v/>
      </c>
      <c r="E361" s="166" t="str">
        <f>IFERROR(SEARCH($G$3,'Categories ID'!$K361)+ROW()/100000,"")</f>
        <v/>
      </c>
      <c r="F361" s="166" t="str">
        <f>IFERROR(SEARCH($G$3,'Categories ID'!$L361)+ROW()/100000,"")</f>
        <v/>
      </c>
      <c r="G361" s="73">
        <v>2259.0</v>
      </c>
      <c r="H361" s="10" t="s">
        <v>239</v>
      </c>
      <c r="I361" s="10" t="s">
        <v>408</v>
      </c>
      <c r="J361" s="10" t="s">
        <v>783</v>
      </c>
      <c r="K361" s="10" t="s">
        <v>831</v>
      </c>
      <c r="L361" s="10" t="s">
        <v>837</v>
      </c>
      <c r="M361" s="10" t="s">
        <v>22</v>
      </c>
      <c r="N361" s="3"/>
      <c r="O361" s="3"/>
      <c r="P361" s="3"/>
      <c r="Q361" s="3"/>
      <c r="R361" s="3"/>
      <c r="S361" s="3"/>
      <c r="T361" s="3"/>
    </row>
    <row r="362" ht="19.5" customHeight="1">
      <c r="A362" s="3"/>
      <c r="B362" s="163" t="str">
        <f>IFERROR(RANK('Categories ID'!$C362,'Categories ID'!$C$20:$C$1937,1),"")</f>
        <v/>
      </c>
      <c r="C362" s="164" t="str">
        <f>IF(MIN('Categories ID'!$D362:$F362)&lt;&gt;0,MIN('Categories ID'!$D362:$F362),"")</f>
        <v/>
      </c>
      <c r="D362" s="164" t="str">
        <f>IFERROR(SEARCH($G$3,'Categories ID'!$J362)+ROW()/100000,"")</f>
        <v/>
      </c>
      <c r="E362" s="164" t="str">
        <f>IFERROR(SEARCH($G$3,'Categories ID'!$K362)+ROW()/100000,"")</f>
        <v/>
      </c>
      <c r="F362" s="164" t="str">
        <f>IFERROR(SEARCH($G$3,'Categories ID'!$L362)+ROW()/100000,"")</f>
        <v/>
      </c>
      <c r="G362" s="73">
        <v>2260.0</v>
      </c>
      <c r="H362" s="10" t="s">
        <v>239</v>
      </c>
      <c r="I362" s="10" t="s">
        <v>408</v>
      </c>
      <c r="J362" s="10" t="s">
        <v>783</v>
      </c>
      <c r="K362" s="10" t="s">
        <v>831</v>
      </c>
      <c r="L362" s="10" t="s">
        <v>839</v>
      </c>
      <c r="M362" s="10" t="s">
        <v>22</v>
      </c>
      <c r="N362" s="3"/>
      <c r="O362" s="3"/>
      <c r="P362" s="3"/>
      <c r="Q362" s="3"/>
      <c r="R362" s="3"/>
      <c r="S362" s="3"/>
      <c r="T362" s="3"/>
    </row>
    <row r="363" ht="19.5" customHeight="1">
      <c r="A363" s="3"/>
      <c r="B363" s="165" t="str">
        <f>IFERROR(RANK('Categories ID'!$C363,'Categories ID'!$C$20:$C$1937,1),"")</f>
        <v/>
      </c>
      <c r="C363" s="166" t="str">
        <f>IF(MIN('Categories ID'!$D363:$F363)&lt;&gt;0,MIN('Categories ID'!$D363:$F363),"")</f>
        <v/>
      </c>
      <c r="D363" s="166" t="str">
        <f>IFERROR(SEARCH($G$3,'Categories ID'!$J363)+ROW()/100000,"")</f>
        <v/>
      </c>
      <c r="E363" s="166" t="str">
        <f>IFERROR(SEARCH($G$3,'Categories ID'!$K363)+ROW()/100000,"")</f>
        <v/>
      </c>
      <c r="F363" s="166" t="str">
        <f>IFERROR(SEARCH($G$3,'Categories ID'!$L363)+ROW()/100000,"")</f>
        <v/>
      </c>
      <c r="G363" s="73">
        <v>1432.0</v>
      </c>
      <c r="H363" s="10" t="s">
        <v>239</v>
      </c>
      <c r="I363" s="10" t="s">
        <v>408</v>
      </c>
      <c r="J363" s="10" t="s">
        <v>783</v>
      </c>
      <c r="K363" s="10" t="s">
        <v>823</v>
      </c>
      <c r="L363" s="10" t="s">
        <v>824</v>
      </c>
      <c r="M363" s="10" t="s">
        <v>22</v>
      </c>
      <c r="N363" s="3"/>
      <c r="O363" s="3"/>
      <c r="P363" s="3"/>
      <c r="Q363" s="3"/>
      <c r="R363" s="3"/>
      <c r="S363" s="3"/>
      <c r="T363" s="3"/>
    </row>
    <row r="364" ht="19.5" customHeight="1">
      <c r="A364" s="3"/>
      <c r="B364" s="163" t="str">
        <f>IFERROR(RANK('Categories ID'!$C364,'Categories ID'!$C$20:$C$1937,1),"")</f>
        <v/>
      </c>
      <c r="C364" s="164" t="str">
        <f>IF(MIN('Categories ID'!$D364:$F364)&lt;&gt;0,MIN('Categories ID'!$D364:$F364),"")</f>
        <v/>
      </c>
      <c r="D364" s="164" t="str">
        <f>IFERROR(SEARCH($G$3,'Categories ID'!$J364)+ROW()/100000,"")</f>
        <v/>
      </c>
      <c r="E364" s="164" t="str">
        <f>IFERROR(SEARCH($G$3,'Categories ID'!$K364)+ROW()/100000,"")</f>
        <v/>
      </c>
      <c r="F364" s="164" t="str">
        <f>IFERROR(SEARCH($G$3,'Categories ID'!$L364)+ROW()/100000,"")</f>
        <v/>
      </c>
      <c r="G364" s="73">
        <v>1397.0</v>
      </c>
      <c r="H364" s="10" t="s">
        <v>239</v>
      </c>
      <c r="I364" s="10" t="s">
        <v>408</v>
      </c>
      <c r="J364" s="10" t="s">
        <v>783</v>
      </c>
      <c r="K364" s="10" t="s">
        <v>811</v>
      </c>
      <c r="L364" s="10" t="s">
        <v>812</v>
      </c>
      <c r="M364" s="10" t="s">
        <v>22</v>
      </c>
      <c r="N364" s="3"/>
      <c r="O364" s="3"/>
      <c r="P364" s="3"/>
      <c r="Q364" s="3"/>
      <c r="R364" s="3"/>
      <c r="S364" s="3"/>
      <c r="T364" s="3"/>
    </row>
    <row r="365" ht="19.5" customHeight="1">
      <c r="A365" s="3"/>
      <c r="B365" s="165" t="str">
        <f>IFERROR(RANK('Categories ID'!$C365,'Categories ID'!$C$20:$C$1937,1),"")</f>
        <v/>
      </c>
      <c r="C365" s="166" t="str">
        <f>IF(MIN('Categories ID'!$D365:$F365)&lt;&gt;0,MIN('Categories ID'!$D365:$F365),"")</f>
        <v/>
      </c>
      <c r="D365" s="166" t="str">
        <f>IFERROR(SEARCH($G$3,'Categories ID'!$J365)+ROW()/100000,"")</f>
        <v/>
      </c>
      <c r="E365" s="166" t="str">
        <f>IFERROR(SEARCH($G$3,'Categories ID'!$K365)+ROW()/100000,"")</f>
        <v/>
      </c>
      <c r="F365" s="166" t="str">
        <f>IFERROR(SEARCH($G$3,'Categories ID'!$L365)+ROW()/100000,"")</f>
        <v/>
      </c>
      <c r="G365" s="73">
        <v>1398.0</v>
      </c>
      <c r="H365" s="10" t="s">
        <v>239</v>
      </c>
      <c r="I365" s="10" t="s">
        <v>408</v>
      </c>
      <c r="J365" s="10" t="s">
        <v>783</v>
      </c>
      <c r="K365" s="10" t="s">
        <v>811</v>
      </c>
      <c r="L365" s="10" t="s">
        <v>815</v>
      </c>
      <c r="M365" s="10" t="s">
        <v>22</v>
      </c>
      <c r="N365" s="3"/>
      <c r="O365" s="3"/>
      <c r="P365" s="3"/>
      <c r="Q365" s="3"/>
      <c r="R365" s="3"/>
      <c r="S365" s="3"/>
      <c r="T365" s="3"/>
    </row>
    <row r="366" ht="19.5" customHeight="1">
      <c r="A366" s="3"/>
      <c r="B366" s="163" t="str">
        <f>IFERROR(RANK('Categories ID'!$C366,'Categories ID'!$C$20:$C$1937,1),"")</f>
        <v/>
      </c>
      <c r="C366" s="164" t="str">
        <f>IF(MIN('Categories ID'!$D366:$F366)&lt;&gt;0,MIN('Categories ID'!$D366:$F366),"")</f>
        <v/>
      </c>
      <c r="D366" s="164" t="str">
        <f>IFERROR(SEARCH($G$3,'Categories ID'!$J366)+ROW()/100000,"")</f>
        <v/>
      </c>
      <c r="E366" s="164" t="str">
        <f>IFERROR(SEARCH($G$3,'Categories ID'!$K366)+ROW()/100000,"")</f>
        <v/>
      </c>
      <c r="F366" s="164" t="str">
        <f>IFERROR(SEARCH($G$3,'Categories ID'!$L366)+ROW()/100000,"")</f>
        <v/>
      </c>
      <c r="G366" s="73">
        <v>1399.0</v>
      </c>
      <c r="H366" s="10" t="s">
        <v>239</v>
      </c>
      <c r="I366" s="10" t="s">
        <v>408</v>
      </c>
      <c r="J366" s="10" t="s">
        <v>783</v>
      </c>
      <c r="K366" s="10" t="s">
        <v>811</v>
      </c>
      <c r="L366" s="10" t="s">
        <v>817</v>
      </c>
      <c r="M366" s="10" t="s">
        <v>22</v>
      </c>
      <c r="N366" s="3"/>
      <c r="O366" s="3"/>
      <c r="P366" s="3"/>
      <c r="Q366" s="3"/>
      <c r="R366" s="3"/>
      <c r="S366" s="3"/>
      <c r="T366" s="3"/>
    </row>
    <row r="367" ht="19.5" customHeight="1">
      <c r="A367" s="3"/>
      <c r="B367" s="165" t="str">
        <f>IFERROR(RANK('Categories ID'!$C367,'Categories ID'!$C$20:$C$1937,1),"")</f>
        <v/>
      </c>
      <c r="C367" s="166" t="str">
        <f>IF(MIN('Categories ID'!$D367:$F367)&lt;&gt;0,MIN('Categories ID'!$D367:$F367),"")</f>
        <v/>
      </c>
      <c r="D367" s="166" t="str">
        <f>IFERROR(SEARCH($G$3,'Categories ID'!$J367)+ROW()/100000,"")</f>
        <v/>
      </c>
      <c r="E367" s="166" t="str">
        <f>IFERROR(SEARCH($G$3,'Categories ID'!$K367)+ROW()/100000,"")</f>
        <v/>
      </c>
      <c r="F367" s="166" t="str">
        <f>IFERROR(SEARCH($G$3,'Categories ID'!$L367)+ROW()/100000,"")</f>
        <v/>
      </c>
      <c r="G367" s="73">
        <v>3230.0</v>
      </c>
      <c r="H367" s="10" t="s">
        <v>239</v>
      </c>
      <c r="I367" s="10" t="s">
        <v>408</v>
      </c>
      <c r="J367" s="10" t="s">
        <v>783</v>
      </c>
      <c r="K367" s="10" t="s">
        <v>811</v>
      </c>
      <c r="L367" s="10" t="s">
        <v>902</v>
      </c>
      <c r="M367" s="10" t="s">
        <v>22</v>
      </c>
      <c r="N367" s="3"/>
      <c r="O367" s="3"/>
      <c r="P367" s="3"/>
      <c r="Q367" s="3"/>
      <c r="R367" s="3"/>
      <c r="S367" s="3"/>
      <c r="T367" s="3"/>
    </row>
    <row r="368" ht="19.5" customHeight="1">
      <c r="A368" s="3"/>
      <c r="B368" s="163" t="str">
        <f>IFERROR(RANK('Categories ID'!$C368,'Categories ID'!$C$20:$C$1937,1),"")</f>
        <v/>
      </c>
      <c r="C368" s="164" t="str">
        <f>IF(MIN('Categories ID'!$D368:$F368)&lt;&gt;0,MIN('Categories ID'!$D368:$F368),"")</f>
        <v/>
      </c>
      <c r="D368" s="164" t="str">
        <f>IFERROR(SEARCH($G$3,'Categories ID'!$J368)+ROW()/100000,"")</f>
        <v/>
      </c>
      <c r="E368" s="164" t="str">
        <f>IFERROR(SEARCH($G$3,'Categories ID'!$K368)+ROW()/100000,"")</f>
        <v/>
      </c>
      <c r="F368" s="164" t="str">
        <f>IFERROR(SEARCH($G$3,'Categories ID'!$L368)+ROW()/100000,"")</f>
        <v/>
      </c>
      <c r="G368" s="73">
        <v>3156.0</v>
      </c>
      <c r="H368" s="10" t="s">
        <v>239</v>
      </c>
      <c r="I368" s="10" t="s">
        <v>408</v>
      </c>
      <c r="J368" s="10" t="s">
        <v>783</v>
      </c>
      <c r="K368" s="10" t="s">
        <v>811</v>
      </c>
      <c r="L368" s="10" t="s">
        <v>892</v>
      </c>
      <c r="M368" s="10" t="s">
        <v>22</v>
      </c>
      <c r="N368" s="3"/>
      <c r="O368" s="3"/>
      <c r="P368" s="3"/>
      <c r="Q368" s="3"/>
      <c r="R368" s="3"/>
      <c r="S368" s="3"/>
      <c r="T368" s="3"/>
    </row>
    <row r="369" ht="19.5" customHeight="1">
      <c r="A369" s="3"/>
      <c r="B369" s="165" t="str">
        <f>IFERROR(RANK('Categories ID'!$C369,'Categories ID'!$C$20:$C$1937,1),"")</f>
        <v/>
      </c>
      <c r="C369" s="166" t="str">
        <f>IF(MIN('Categories ID'!$D369:$F369)&lt;&gt;0,MIN('Categories ID'!$D369:$F369),"")</f>
        <v/>
      </c>
      <c r="D369" s="166" t="str">
        <f>IFERROR(SEARCH($G$3,'Categories ID'!$J369)+ROW()/100000,"")</f>
        <v/>
      </c>
      <c r="E369" s="166" t="str">
        <f>IFERROR(SEARCH($G$3,'Categories ID'!$K369)+ROW()/100000,"")</f>
        <v/>
      </c>
      <c r="F369" s="166" t="str">
        <f>IFERROR(SEARCH($G$3,'Categories ID'!$L369)+ROW()/100000,"")</f>
        <v/>
      </c>
      <c r="G369" s="73">
        <v>1391.0</v>
      </c>
      <c r="H369" s="10" t="s">
        <v>239</v>
      </c>
      <c r="I369" s="10" t="s">
        <v>408</v>
      </c>
      <c r="J369" s="10" t="s">
        <v>783</v>
      </c>
      <c r="K369" s="10" t="s">
        <v>795</v>
      </c>
      <c r="L369" s="10" t="s">
        <v>796</v>
      </c>
      <c r="M369" s="10" t="s">
        <v>22</v>
      </c>
      <c r="N369" s="3"/>
      <c r="O369" s="3"/>
      <c r="P369" s="3"/>
      <c r="Q369" s="3"/>
      <c r="R369" s="3"/>
      <c r="S369" s="3"/>
      <c r="T369" s="3"/>
    </row>
    <row r="370" ht="19.5" customHeight="1">
      <c r="A370" s="3"/>
      <c r="B370" s="163" t="str">
        <f>IFERROR(RANK('Categories ID'!$C370,'Categories ID'!$C$20:$C$1937,1),"")</f>
        <v/>
      </c>
      <c r="C370" s="164" t="str">
        <f>IF(MIN('Categories ID'!$D370:$F370)&lt;&gt;0,MIN('Categories ID'!$D370:$F370),"")</f>
        <v/>
      </c>
      <c r="D370" s="164" t="str">
        <f>IFERROR(SEARCH($G$3,'Categories ID'!$J370)+ROW()/100000,"")</f>
        <v/>
      </c>
      <c r="E370" s="164" t="str">
        <f>IFERROR(SEARCH($G$3,'Categories ID'!$K370)+ROW()/100000,"")</f>
        <v/>
      </c>
      <c r="F370" s="164" t="str">
        <f>IFERROR(SEARCH($G$3,'Categories ID'!$L370)+ROW()/100000,"")</f>
        <v/>
      </c>
      <c r="G370" s="73">
        <v>1392.0</v>
      </c>
      <c r="H370" s="10" t="s">
        <v>239</v>
      </c>
      <c r="I370" s="10" t="s">
        <v>408</v>
      </c>
      <c r="J370" s="10" t="s">
        <v>783</v>
      </c>
      <c r="K370" s="10" t="s">
        <v>795</v>
      </c>
      <c r="L370" s="10" t="s">
        <v>799</v>
      </c>
      <c r="M370" s="10" t="s">
        <v>22</v>
      </c>
      <c r="N370" s="3"/>
      <c r="O370" s="3"/>
      <c r="P370" s="3"/>
      <c r="Q370" s="3"/>
      <c r="R370" s="3"/>
      <c r="S370" s="3"/>
      <c r="T370" s="3"/>
    </row>
    <row r="371" ht="19.5" customHeight="1">
      <c r="A371" s="3"/>
      <c r="B371" s="165" t="str">
        <f>IFERROR(RANK('Categories ID'!$C371,'Categories ID'!$C$20:$C$1937,1),"")</f>
        <v/>
      </c>
      <c r="C371" s="166" t="str">
        <f>IF(MIN('Categories ID'!$D371:$F371)&lt;&gt;0,MIN('Categories ID'!$D371:$F371),"")</f>
        <v/>
      </c>
      <c r="D371" s="166" t="str">
        <f>IFERROR(SEARCH($G$3,'Categories ID'!$J371)+ROW()/100000,"")</f>
        <v/>
      </c>
      <c r="E371" s="166" t="str">
        <f>IFERROR(SEARCH($G$3,'Categories ID'!$K371)+ROW()/100000,"")</f>
        <v/>
      </c>
      <c r="F371" s="166" t="str">
        <f>IFERROR(SEARCH($G$3,'Categories ID'!$L371)+ROW()/100000,"")</f>
        <v/>
      </c>
      <c r="G371" s="73">
        <v>1393.0</v>
      </c>
      <c r="H371" s="10" t="s">
        <v>239</v>
      </c>
      <c r="I371" s="10" t="s">
        <v>408</v>
      </c>
      <c r="J371" s="10" t="s">
        <v>783</v>
      </c>
      <c r="K371" s="10" t="s">
        <v>795</v>
      </c>
      <c r="L371" s="10" t="s">
        <v>801</v>
      </c>
      <c r="M371" s="10" t="s">
        <v>22</v>
      </c>
      <c r="N371" s="3"/>
      <c r="O371" s="3"/>
      <c r="P371" s="3"/>
      <c r="Q371" s="3"/>
      <c r="R371" s="3"/>
      <c r="S371" s="3"/>
      <c r="T371" s="3"/>
    </row>
    <row r="372" ht="19.5" customHeight="1">
      <c r="A372" s="3"/>
      <c r="B372" s="163" t="str">
        <f>IFERROR(RANK('Categories ID'!$C372,'Categories ID'!$C$20:$C$1937,1),"")</f>
        <v/>
      </c>
      <c r="C372" s="164" t="str">
        <f>IF(MIN('Categories ID'!$D372:$F372)&lt;&gt;0,MIN('Categories ID'!$D372:$F372),"")</f>
        <v/>
      </c>
      <c r="D372" s="164" t="str">
        <f>IFERROR(SEARCH($G$3,'Categories ID'!$J372)+ROW()/100000,"")</f>
        <v/>
      </c>
      <c r="E372" s="164" t="str">
        <f>IFERROR(SEARCH($G$3,'Categories ID'!$K372)+ROW()/100000,"")</f>
        <v/>
      </c>
      <c r="F372" s="164" t="str">
        <f>IFERROR(SEARCH($G$3,'Categories ID'!$L372)+ROW()/100000,"")</f>
        <v/>
      </c>
      <c r="G372" s="73">
        <v>3138.0</v>
      </c>
      <c r="H372" s="10" t="s">
        <v>239</v>
      </c>
      <c r="I372" s="10" t="s">
        <v>408</v>
      </c>
      <c r="J372" s="10" t="s">
        <v>783</v>
      </c>
      <c r="K372" s="10" t="s">
        <v>867</v>
      </c>
      <c r="L372" s="10" t="s">
        <v>868</v>
      </c>
      <c r="M372" s="10" t="s">
        <v>22</v>
      </c>
      <c r="N372" s="3"/>
      <c r="O372" s="3"/>
      <c r="P372" s="3"/>
      <c r="Q372" s="3"/>
      <c r="R372" s="3"/>
      <c r="S372" s="3"/>
      <c r="T372" s="3"/>
    </row>
    <row r="373" ht="19.5" customHeight="1">
      <c r="A373" s="3"/>
      <c r="B373" s="165" t="str">
        <f>IFERROR(RANK('Categories ID'!$C373,'Categories ID'!$C$20:$C$1937,1),"")</f>
        <v/>
      </c>
      <c r="C373" s="166" t="str">
        <f>IF(MIN('Categories ID'!$D373:$F373)&lt;&gt;0,MIN('Categories ID'!$D373:$F373),"")</f>
        <v/>
      </c>
      <c r="D373" s="166" t="str">
        <f>IFERROR(SEARCH($G$3,'Categories ID'!$J373)+ROW()/100000,"")</f>
        <v/>
      </c>
      <c r="E373" s="166" t="str">
        <f>IFERROR(SEARCH($G$3,'Categories ID'!$K373)+ROW()/100000,"")</f>
        <v/>
      </c>
      <c r="F373" s="166" t="str">
        <f>IFERROR(SEARCH($G$3,'Categories ID'!$L373)+ROW()/100000,"")</f>
        <v/>
      </c>
      <c r="G373" s="73">
        <v>3139.0</v>
      </c>
      <c r="H373" s="10" t="s">
        <v>239</v>
      </c>
      <c r="I373" s="10" t="s">
        <v>408</v>
      </c>
      <c r="J373" s="10" t="s">
        <v>783</v>
      </c>
      <c r="K373" s="10" t="s">
        <v>867</v>
      </c>
      <c r="L373" s="10" t="s">
        <v>871</v>
      </c>
      <c r="M373" s="10" t="s">
        <v>22</v>
      </c>
      <c r="N373" s="3"/>
      <c r="O373" s="3"/>
      <c r="P373" s="3"/>
      <c r="Q373" s="3"/>
      <c r="R373" s="3"/>
      <c r="S373" s="3"/>
      <c r="T373" s="3"/>
    </row>
    <row r="374" ht="19.5" customHeight="1">
      <c r="A374" s="3"/>
      <c r="B374" s="163" t="str">
        <f>IFERROR(RANK('Categories ID'!$C374,'Categories ID'!$C$20:$C$1937,1),"")</f>
        <v/>
      </c>
      <c r="C374" s="164" t="str">
        <f>IF(MIN('Categories ID'!$D374:$F374)&lt;&gt;0,MIN('Categories ID'!$D374:$F374),"")</f>
        <v/>
      </c>
      <c r="D374" s="164" t="str">
        <f>IFERROR(SEARCH($G$3,'Categories ID'!$J374)+ROW()/100000,"")</f>
        <v/>
      </c>
      <c r="E374" s="164" t="str">
        <f>IFERROR(SEARCH($G$3,'Categories ID'!$K374)+ROW()/100000,"")</f>
        <v/>
      </c>
      <c r="F374" s="164" t="str">
        <f>IFERROR(SEARCH($G$3,'Categories ID'!$L374)+ROW()/100000,"")</f>
        <v/>
      </c>
      <c r="G374" s="73">
        <v>3142.0</v>
      </c>
      <c r="H374" s="10" t="s">
        <v>239</v>
      </c>
      <c r="I374" s="10" t="s">
        <v>408</v>
      </c>
      <c r="J374" s="10" t="s">
        <v>783</v>
      </c>
      <c r="K374" s="10" t="s">
        <v>867</v>
      </c>
      <c r="L374" s="10" t="s">
        <v>867</v>
      </c>
      <c r="M374" s="10" t="s">
        <v>22</v>
      </c>
      <c r="N374" s="3"/>
      <c r="O374" s="3"/>
      <c r="P374" s="3"/>
      <c r="Q374" s="3"/>
      <c r="R374" s="3"/>
      <c r="S374" s="3"/>
      <c r="T374" s="3"/>
    </row>
    <row r="375" ht="19.5" customHeight="1">
      <c r="A375" s="3"/>
      <c r="B375" s="165" t="str">
        <f>IFERROR(RANK('Categories ID'!$C375,'Categories ID'!$C$20:$C$1937,1),"")</f>
        <v/>
      </c>
      <c r="C375" s="166" t="str">
        <f>IF(MIN('Categories ID'!$D375:$F375)&lt;&gt;0,MIN('Categories ID'!$D375:$F375),"")</f>
        <v/>
      </c>
      <c r="D375" s="166" t="str">
        <f>IFERROR(SEARCH($G$3,'Categories ID'!$J375)+ROW()/100000,"")</f>
        <v/>
      </c>
      <c r="E375" s="166" t="str">
        <f>IFERROR(SEARCH($G$3,'Categories ID'!$K375)+ROW()/100000,"")</f>
        <v/>
      </c>
      <c r="F375" s="166" t="str">
        <f>IFERROR(SEARCH($G$3,'Categories ID'!$L375)+ROW()/100000,"")</f>
        <v/>
      </c>
      <c r="G375" s="73">
        <v>3144.0</v>
      </c>
      <c r="H375" s="10" t="s">
        <v>239</v>
      </c>
      <c r="I375" s="10" t="s">
        <v>408</v>
      </c>
      <c r="J375" s="10" t="s">
        <v>783</v>
      </c>
      <c r="K375" s="10" t="s">
        <v>874</v>
      </c>
      <c r="L375" s="10" t="s">
        <v>875</v>
      </c>
      <c r="M375" s="10" t="s">
        <v>22</v>
      </c>
      <c r="N375" s="3"/>
      <c r="O375" s="3"/>
      <c r="P375" s="3"/>
      <c r="Q375" s="3"/>
      <c r="R375" s="3"/>
      <c r="S375" s="3"/>
      <c r="T375" s="3"/>
    </row>
    <row r="376" ht="19.5" customHeight="1">
      <c r="A376" s="3"/>
      <c r="B376" s="163" t="str">
        <f>IFERROR(RANK('Categories ID'!$C376,'Categories ID'!$C$20:$C$1937,1),"")</f>
        <v/>
      </c>
      <c r="C376" s="164" t="str">
        <f>IF(MIN('Categories ID'!$D376:$F376)&lt;&gt;0,MIN('Categories ID'!$D376:$F376),"")</f>
        <v/>
      </c>
      <c r="D376" s="164" t="str">
        <f>IFERROR(SEARCH($G$3,'Categories ID'!$J376)+ROW()/100000,"")</f>
        <v/>
      </c>
      <c r="E376" s="164" t="str">
        <f>IFERROR(SEARCH($G$3,'Categories ID'!$K376)+ROW()/100000,"")</f>
        <v/>
      </c>
      <c r="F376" s="164" t="str">
        <f>IFERROR(SEARCH($G$3,'Categories ID'!$L376)+ROW()/100000,"")</f>
        <v/>
      </c>
      <c r="G376" s="73">
        <v>3145.0</v>
      </c>
      <c r="H376" s="10" t="s">
        <v>239</v>
      </c>
      <c r="I376" s="10" t="s">
        <v>408</v>
      </c>
      <c r="J376" s="10" t="s">
        <v>783</v>
      </c>
      <c r="K376" s="10" t="s">
        <v>874</v>
      </c>
      <c r="L376" s="10" t="s">
        <v>878</v>
      </c>
      <c r="M376" s="10" t="s">
        <v>22</v>
      </c>
      <c r="N376" s="3"/>
      <c r="O376" s="3"/>
      <c r="P376" s="3"/>
      <c r="Q376" s="3"/>
      <c r="R376" s="3"/>
      <c r="S376" s="3"/>
      <c r="T376" s="3"/>
    </row>
    <row r="377" ht="19.5" customHeight="1">
      <c r="A377" s="3"/>
      <c r="B377" s="165" t="str">
        <f>IFERROR(RANK('Categories ID'!$C377,'Categories ID'!$C$20:$C$1937,1),"")</f>
        <v/>
      </c>
      <c r="C377" s="166" t="str">
        <f>IF(MIN('Categories ID'!$D377:$F377)&lt;&gt;0,MIN('Categories ID'!$D377:$F377),"")</f>
        <v/>
      </c>
      <c r="D377" s="166" t="str">
        <f>IFERROR(SEARCH($G$3,'Categories ID'!$J377)+ROW()/100000,"")</f>
        <v/>
      </c>
      <c r="E377" s="166" t="str">
        <f>IFERROR(SEARCH($G$3,'Categories ID'!$K377)+ROW()/100000,"")</f>
        <v/>
      </c>
      <c r="F377" s="166" t="str">
        <f>IFERROR(SEARCH($G$3,'Categories ID'!$L377)+ROW()/100000,"")</f>
        <v/>
      </c>
      <c r="G377" s="73">
        <v>3146.0</v>
      </c>
      <c r="H377" s="10" t="s">
        <v>239</v>
      </c>
      <c r="I377" s="10" t="s">
        <v>408</v>
      </c>
      <c r="J377" s="10" t="s">
        <v>783</v>
      </c>
      <c r="K377" s="10" t="s">
        <v>874</v>
      </c>
      <c r="L377" s="10" t="s">
        <v>880</v>
      </c>
      <c r="M377" s="10" t="s">
        <v>22</v>
      </c>
      <c r="N377" s="3"/>
      <c r="O377" s="3"/>
      <c r="P377" s="3"/>
      <c r="Q377" s="3"/>
      <c r="R377" s="3"/>
      <c r="S377" s="3"/>
      <c r="T377" s="3"/>
    </row>
    <row r="378" ht="19.5" customHeight="1">
      <c r="A378" s="3"/>
      <c r="B378" s="163" t="str">
        <f>IFERROR(RANK('Categories ID'!$C378,'Categories ID'!$C$20:$C$1937,1),"")</f>
        <v/>
      </c>
      <c r="C378" s="164" t="str">
        <f>IF(MIN('Categories ID'!$D378:$F378)&lt;&gt;0,MIN('Categories ID'!$D378:$F378),"")</f>
        <v/>
      </c>
      <c r="D378" s="164" t="str">
        <f>IFERROR(SEARCH($G$3,'Categories ID'!$J378)+ROW()/100000,"")</f>
        <v/>
      </c>
      <c r="E378" s="164" t="str">
        <f>IFERROR(SEARCH($G$3,'Categories ID'!$K378)+ROW()/100000,"")</f>
        <v/>
      </c>
      <c r="F378" s="164" t="str">
        <f>IFERROR(SEARCH($G$3,'Categories ID'!$L378)+ROW()/100000,"")</f>
        <v/>
      </c>
      <c r="G378" s="73">
        <v>3147.0</v>
      </c>
      <c r="H378" s="10" t="s">
        <v>239</v>
      </c>
      <c r="I378" s="10" t="s">
        <v>408</v>
      </c>
      <c r="J378" s="10" t="s">
        <v>783</v>
      </c>
      <c r="K378" s="10" t="s">
        <v>874</v>
      </c>
      <c r="L378" s="10" t="s">
        <v>882</v>
      </c>
      <c r="M378" s="10" t="s">
        <v>22</v>
      </c>
      <c r="N378" s="3"/>
      <c r="O378" s="3"/>
      <c r="P378" s="3"/>
      <c r="Q378" s="3"/>
      <c r="R378" s="3"/>
      <c r="S378" s="3"/>
      <c r="T378" s="3"/>
    </row>
    <row r="379" ht="19.5" customHeight="1">
      <c r="A379" s="3"/>
      <c r="B379" s="165" t="str">
        <f>IFERROR(RANK('Categories ID'!$C379,'Categories ID'!$C$20:$C$1937,1),"")</f>
        <v/>
      </c>
      <c r="C379" s="166" t="str">
        <f>IF(MIN('Categories ID'!$D379:$F379)&lt;&gt;0,MIN('Categories ID'!$D379:$F379),"")</f>
        <v/>
      </c>
      <c r="D379" s="166" t="str">
        <f>IFERROR(SEARCH($G$3,'Categories ID'!$J379)+ROW()/100000,"")</f>
        <v/>
      </c>
      <c r="E379" s="166" t="str">
        <f>IFERROR(SEARCH($G$3,'Categories ID'!$K379)+ROW()/100000,"")</f>
        <v/>
      </c>
      <c r="F379" s="166" t="str">
        <f>IFERROR(SEARCH($G$3,'Categories ID'!$L379)+ROW()/100000,"")</f>
        <v/>
      </c>
      <c r="G379" s="73">
        <v>1385.0</v>
      </c>
      <c r="H379" s="10" t="s">
        <v>239</v>
      </c>
      <c r="I379" s="10" t="s">
        <v>408</v>
      </c>
      <c r="J379" s="10" t="s">
        <v>783</v>
      </c>
      <c r="K379" s="10" t="s">
        <v>784</v>
      </c>
      <c r="L379" s="10" t="s">
        <v>785</v>
      </c>
      <c r="M379" s="10" t="s">
        <v>22</v>
      </c>
      <c r="N379" s="3"/>
      <c r="O379" s="3"/>
      <c r="P379" s="3"/>
      <c r="Q379" s="3"/>
      <c r="R379" s="3"/>
      <c r="S379" s="3"/>
      <c r="T379" s="3"/>
    </row>
    <row r="380" ht="19.5" customHeight="1">
      <c r="A380" s="3"/>
      <c r="B380" s="163" t="str">
        <f>IFERROR(RANK('Categories ID'!$C380,'Categories ID'!$C$20:$C$1937,1),"")</f>
        <v/>
      </c>
      <c r="C380" s="164" t="str">
        <f>IF(MIN('Categories ID'!$D380:$F380)&lt;&gt;0,MIN('Categories ID'!$D380:$F380),"")</f>
        <v/>
      </c>
      <c r="D380" s="164" t="str">
        <f>IFERROR(SEARCH($G$3,'Categories ID'!$J380)+ROW()/100000,"")</f>
        <v/>
      </c>
      <c r="E380" s="164" t="str">
        <f>IFERROR(SEARCH($G$3,'Categories ID'!$K380)+ROW()/100000,"")</f>
        <v/>
      </c>
      <c r="F380" s="164" t="str">
        <f>IFERROR(SEARCH($G$3,'Categories ID'!$L380)+ROW()/100000,"")</f>
        <v/>
      </c>
      <c r="G380" s="73">
        <v>3235.0</v>
      </c>
      <c r="H380" s="10" t="s">
        <v>239</v>
      </c>
      <c r="I380" s="10" t="s">
        <v>408</v>
      </c>
      <c r="J380" s="10" t="s">
        <v>783</v>
      </c>
      <c r="K380" s="10" t="s">
        <v>784</v>
      </c>
      <c r="L380" s="10" t="s">
        <v>904</v>
      </c>
      <c r="M380" s="10" t="s">
        <v>22</v>
      </c>
      <c r="N380" s="3"/>
      <c r="O380" s="3"/>
      <c r="P380" s="3"/>
      <c r="Q380" s="3"/>
      <c r="R380" s="3"/>
      <c r="S380" s="3"/>
      <c r="T380" s="3"/>
    </row>
    <row r="381" ht="19.5" customHeight="1">
      <c r="A381" s="3"/>
      <c r="B381" s="165" t="str">
        <f>IFERROR(RANK('Categories ID'!$C381,'Categories ID'!$C$20:$C$1937,1),"")</f>
        <v/>
      </c>
      <c r="C381" s="166" t="str">
        <f>IF(MIN('Categories ID'!$D381:$F381)&lt;&gt;0,MIN('Categories ID'!$D381:$F381),"")</f>
        <v/>
      </c>
      <c r="D381" s="166" t="str">
        <f>IFERROR(SEARCH($G$3,'Categories ID'!$J381)+ROW()/100000,"")</f>
        <v/>
      </c>
      <c r="E381" s="166" t="str">
        <f>IFERROR(SEARCH($G$3,'Categories ID'!$K381)+ROW()/100000,"")</f>
        <v/>
      </c>
      <c r="F381" s="166" t="str">
        <f>IFERROR(SEARCH($G$3,'Categories ID'!$L381)+ROW()/100000,"")</f>
        <v/>
      </c>
      <c r="G381" s="73">
        <v>3149.0</v>
      </c>
      <c r="H381" s="10" t="s">
        <v>239</v>
      </c>
      <c r="I381" s="10" t="s">
        <v>408</v>
      </c>
      <c r="J381" s="10" t="s">
        <v>783</v>
      </c>
      <c r="K381" s="10" t="s">
        <v>784</v>
      </c>
      <c r="L381" s="10" t="s">
        <v>884</v>
      </c>
      <c r="M381" s="10" t="s">
        <v>22</v>
      </c>
      <c r="N381" s="3"/>
      <c r="O381" s="3"/>
      <c r="P381" s="3"/>
      <c r="Q381" s="3"/>
      <c r="R381" s="3"/>
      <c r="S381" s="3"/>
      <c r="T381" s="3"/>
    </row>
    <row r="382" ht="19.5" customHeight="1">
      <c r="A382" s="3"/>
      <c r="B382" s="163" t="str">
        <f>IFERROR(RANK('Categories ID'!$C382,'Categories ID'!$C$20:$C$1937,1),"")</f>
        <v/>
      </c>
      <c r="C382" s="164" t="str">
        <f>IF(MIN('Categories ID'!$D382:$F382)&lt;&gt;0,MIN('Categories ID'!$D382:$F382),"")</f>
        <v/>
      </c>
      <c r="D382" s="164" t="str">
        <f>IFERROR(SEARCH($G$3,'Categories ID'!$J382)+ROW()/100000,"")</f>
        <v/>
      </c>
      <c r="E382" s="164" t="str">
        <f>IFERROR(SEARCH($G$3,'Categories ID'!$K382)+ROW()/100000,"")</f>
        <v/>
      </c>
      <c r="F382" s="164" t="str">
        <f>IFERROR(SEARCH($G$3,'Categories ID'!$L382)+ROW()/100000,"")</f>
        <v/>
      </c>
      <c r="G382" s="73">
        <v>3150.0</v>
      </c>
      <c r="H382" s="10" t="s">
        <v>239</v>
      </c>
      <c r="I382" s="10" t="s">
        <v>408</v>
      </c>
      <c r="J382" s="10" t="s">
        <v>783</v>
      </c>
      <c r="K382" s="10" t="s">
        <v>784</v>
      </c>
      <c r="L382" s="10" t="s">
        <v>886</v>
      </c>
      <c r="M382" s="10" t="s">
        <v>22</v>
      </c>
      <c r="N382" s="3"/>
      <c r="O382" s="3"/>
      <c r="P382" s="3"/>
      <c r="Q382" s="3"/>
      <c r="R382" s="3"/>
      <c r="S382" s="3"/>
      <c r="T382" s="3"/>
    </row>
    <row r="383" ht="19.5" customHeight="1">
      <c r="A383" s="3"/>
      <c r="B383" s="165" t="str">
        <f>IFERROR(RANK('Categories ID'!$C383,'Categories ID'!$C$20:$C$1937,1),"")</f>
        <v/>
      </c>
      <c r="C383" s="166" t="str">
        <f>IF(MIN('Categories ID'!$D383:$F383)&lt;&gt;0,MIN('Categories ID'!$D383:$F383),"")</f>
        <v/>
      </c>
      <c r="D383" s="166" t="str">
        <f>IFERROR(SEARCH($G$3,'Categories ID'!$J383)+ROW()/100000,"")</f>
        <v/>
      </c>
      <c r="E383" s="166" t="str">
        <f>IFERROR(SEARCH($G$3,'Categories ID'!$K383)+ROW()/100000,"")</f>
        <v/>
      </c>
      <c r="F383" s="166" t="str">
        <f>IFERROR(SEARCH($G$3,'Categories ID'!$L383)+ROW()/100000,"")</f>
        <v/>
      </c>
      <c r="G383" s="73">
        <v>3151.0</v>
      </c>
      <c r="H383" s="10" t="s">
        <v>239</v>
      </c>
      <c r="I383" s="10" t="s">
        <v>408</v>
      </c>
      <c r="J383" s="10" t="s">
        <v>783</v>
      </c>
      <c r="K383" s="10" t="s">
        <v>784</v>
      </c>
      <c r="L383" s="10" t="s">
        <v>888</v>
      </c>
      <c r="M383" s="10" t="s">
        <v>22</v>
      </c>
      <c r="N383" s="3"/>
      <c r="O383" s="3"/>
      <c r="P383" s="3"/>
      <c r="Q383" s="3"/>
      <c r="R383" s="3"/>
      <c r="S383" s="3"/>
      <c r="T383" s="3"/>
    </row>
    <row r="384" ht="19.5" customHeight="1">
      <c r="A384" s="3"/>
      <c r="B384" s="163" t="str">
        <f>IFERROR(RANK('Categories ID'!$C384,'Categories ID'!$C$20:$C$1937,1),"")</f>
        <v/>
      </c>
      <c r="C384" s="164" t="str">
        <f>IF(MIN('Categories ID'!$D384:$F384)&lt;&gt;0,MIN('Categories ID'!$D384:$F384),"")</f>
        <v/>
      </c>
      <c r="D384" s="164" t="str">
        <f>IFERROR(SEARCH($G$3,'Categories ID'!$J384)+ROW()/100000,"")</f>
        <v/>
      </c>
      <c r="E384" s="164" t="str">
        <f>IFERROR(SEARCH($G$3,'Categories ID'!$K384)+ROW()/100000,"")</f>
        <v/>
      </c>
      <c r="F384" s="164" t="str">
        <f>IFERROR(SEARCH($G$3,'Categories ID'!$L384)+ROW()/100000,"")</f>
        <v/>
      </c>
      <c r="G384" s="73">
        <v>3153.0</v>
      </c>
      <c r="H384" s="10" t="s">
        <v>239</v>
      </c>
      <c r="I384" s="10" t="s">
        <v>408</v>
      </c>
      <c r="J384" s="10" t="s">
        <v>783</v>
      </c>
      <c r="K384" s="10" t="s">
        <v>784</v>
      </c>
      <c r="L384" s="10" t="s">
        <v>890</v>
      </c>
      <c r="M384" s="10" t="s">
        <v>22</v>
      </c>
      <c r="N384" s="3"/>
      <c r="O384" s="3"/>
      <c r="P384" s="3"/>
      <c r="Q384" s="3"/>
      <c r="R384" s="3"/>
      <c r="S384" s="3"/>
      <c r="T384" s="3"/>
    </row>
    <row r="385" ht="19.5" customHeight="1">
      <c r="A385" s="3"/>
      <c r="B385" s="165" t="str">
        <f>IFERROR(RANK('Categories ID'!$C385,'Categories ID'!$C$20:$C$1937,1),"")</f>
        <v/>
      </c>
      <c r="C385" s="166" t="str">
        <f>IF(MIN('Categories ID'!$D385:$F385)&lt;&gt;0,MIN('Categories ID'!$D385:$F385),"")</f>
        <v/>
      </c>
      <c r="D385" s="166" t="str">
        <f>IFERROR(SEARCH($G$3,'Categories ID'!$J385)+ROW()/100000,"")</f>
        <v/>
      </c>
      <c r="E385" s="166" t="str">
        <f>IFERROR(SEARCH($G$3,'Categories ID'!$K385)+ROW()/100000,"")</f>
        <v/>
      </c>
      <c r="F385" s="166" t="str">
        <f>IFERROR(SEARCH($G$3,'Categories ID'!$L385)+ROW()/100000,"")</f>
        <v/>
      </c>
      <c r="G385" s="73">
        <v>2246.0</v>
      </c>
      <c r="H385" s="10" t="s">
        <v>239</v>
      </c>
      <c r="I385" s="10" t="s">
        <v>408</v>
      </c>
      <c r="J385" s="10" t="s">
        <v>783</v>
      </c>
      <c r="K385" s="10" t="s">
        <v>784</v>
      </c>
      <c r="L385" s="10" t="s">
        <v>827</v>
      </c>
      <c r="M385" s="10" t="s">
        <v>22</v>
      </c>
      <c r="N385" s="3"/>
      <c r="O385" s="3"/>
      <c r="P385" s="3"/>
      <c r="Q385" s="3"/>
      <c r="R385" s="3"/>
      <c r="S385" s="3"/>
      <c r="T385" s="3"/>
    </row>
    <row r="386" ht="19.5" customHeight="1">
      <c r="A386" s="3"/>
      <c r="B386" s="163" t="str">
        <f>IFERROR(RANK('Categories ID'!$C386,'Categories ID'!$C$20:$C$1937,1),"")</f>
        <v/>
      </c>
      <c r="C386" s="164" t="str">
        <f>IF(MIN('Categories ID'!$D386:$F386)&lt;&gt;0,MIN('Categories ID'!$D386:$F386),"")</f>
        <v/>
      </c>
      <c r="D386" s="164" t="str">
        <f>IFERROR(SEARCH($G$3,'Categories ID'!$J386)+ROW()/100000,"")</f>
        <v/>
      </c>
      <c r="E386" s="164" t="str">
        <f>IFERROR(SEARCH($G$3,'Categories ID'!$K386)+ROW()/100000,"")</f>
        <v/>
      </c>
      <c r="F386" s="164" t="str">
        <f>IFERROR(SEARCH($G$3,'Categories ID'!$L386)+ROW()/100000,"")</f>
        <v/>
      </c>
      <c r="G386" s="73">
        <v>2247.0</v>
      </c>
      <c r="H386" s="10" t="s">
        <v>239</v>
      </c>
      <c r="I386" s="10" t="s">
        <v>408</v>
      </c>
      <c r="J386" s="10" t="s">
        <v>783</v>
      </c>
      <c r="K386" s="10" t="s">
        <v>784</v>
      </c>
      <c r="L386" s="10" t="s">
        <v>829</v>
      </c>
      <c r="M386" s="10" t="s">
        <v>22</v>
      </c>
      <c r="N386" s="3"/>
      <c r="O386" s="3"/>
      <c r="P386" s="3"/>
      <c r="Q386" s="3"/>
      <c r="R386" s="3"/>
      <c r="S386" s="3"/>
      <c r="T386" s="3"/>
    </row>
    <row r="387" ht="19.5" customHeight="1">
      <c r="A387" s="3"/>
      <c r="B387" s="165" t="str">
        <f>IFERROR(RANK('Categories ID'!$C387,'Categories ID'!$C$20:$C$1937,1),"")</f>
        <v/>
      </c>
      <c r="C387" s="166" t="str">
        <f>IF(MIN('Categories ID'!$D387:$F387)&lt;&gt;0,MIN('Categories ID'!$D387:$F387),"")</f>
        <v/>
      </c>
      <c r="D387" s="166" t="str">
        <f>IFERROR(SEARCH($G$3,'Categories ID'!$J387)+ROW()/100000,"")</f>
        <v/>
      </c>
      <c r="E387" s="166" t="str">
        <f>IFERROR(SEARCH($G$3,'Categories ID'!$K387)+ROW()/100000,"")</f>
        <v/>
      </c>
      <c r="F387" s="166" t="str">
        <f>IFERROR(SEARCH($G$3,'Categories ID'!$L387)+ROW()/100000,"")</f>
        <v/>
      </c>
      <c r="G387" s="73">
        <v>3118.0</v>
      </c>
      <c r="H387" s="10" t="s">
        <v>239</v>
      </c>
      <c r="I387" s="10" t="s">
        <v>408</v>
      </c>
      <c r="J387" s="10" t="s">
        <v>783</v>
      </c>
      <c r="K387" s="10" t="s">
        <v>841</v>
      </c>
      <c r="L387" s="10" t="s">
        <v>22</v>
      </c>
      <c r="M387" s="10" t="s">
        <v>22</v>
      </c>
      <c r="N387" s="3"/>
      <c r="O387" s="3"/>
      <c r="P387" s="3"/>
      <c r="Q387" s="3"/>
      <c r="R387" s="3"/>
      <c r="S387" s="3"/>
      <c r="T387" s="3"/>
    </row>
    <row r="388" ht="19.5" customHeight="1">
      <c r="A388" s="3"/>
      <c r="B388" s="163" t="str">
        <f>IFERROR(RANK('Categories ID'!$C388,'Categories ID'!$C$20:$C$1937,1),"")</f>
        <v/>
      </c>
      <c r="C388" s="164" t="str">
        <f>IF(MIN('Categories ID'!$D388:$F388)&lt;&gt;0,MIN('Categories ID'!$D388:$F388),"")</f>
        <v/>
      </c>
      <c r="D388" s="164" t="str">
        <f>IFERROR(SEARCH($G$3,'Categories ID'!$J388)+ROW()/100000,"")</f>
        <v/>
      </c>
      <c r="E388" s="164" t="str">
        <f>IFERROR(SEARCH($G$3,'Categories ID'!$K388)+ROW()/100000,"")</f>
        <v/>
      </c>
      <c r="F388" s="164" t="str">
        <f>IFERROR(SEARCH($G$3,'Categories ID'!$L388)+ROW()/100000,"")</f>
        <v/>
      </c>
      <c r="G388" s="73">
        <v>3159.0</v>
      </c>
      <c r="H388" s="10" t="s">
        <v>239</v>
      </c>
      <c r="I388" s="10" t="s">
        <v>408</v>
      </c>
      <c r="J388" s="10" t="s">
        <v>783</v>
      </c>
      <c r="K388" s="10" t="s">
        <v>894</v>
      </c>
      <c r="L388" s="10" t="s">
        <v>895</v>
      </c>
      <c r="M388" s="10" t="s">
        <v>22</v>
      </c>
      <c r="N388" s="3"/>
      <c r="O388" s="3"/>
      <c r="P388" s="3"/>
      <c r="Q388" s="3"/>
      <c r="R388" s="3"/>
      <c r="S388" s="3"/>
      <c r="T388" s="3"/>
    </row>
    <row r="389" ht="19.5" customHeight="1">
      <c r="A389" s="3"/>
      <c r="B389" s="165" t="str">
        <f>IFERROR(RANK('Categories ID'!$C389,'Categories ID'!$C$20:$C$1937,1),"")</f>
        <v/>
      </c>
      <c r="C389" s="166" t="str">
        <f>IF(MIN('Categories ID'!$D389:$F389)&lt;&gt;0,MIN('Categories ID'!$D389:$F389),"")</f>
        <v/>
      </c>
      <c r="D389" s="166" t="str">
        <f>IFERROR(SEARCH($G$3,'Categories ID'!$J389)+ROW()/100000,"")</f>
        <v/>
      </c>
      <c r="E389" s="166" t="str">
        <f>IFERROR(SEARCH($G$3,'Categories ID'!$K389)+ROW()/100000,"")</f>
        <v/>
      </c>
      <c r="F389" s="166" t="str">
        <f>IFERROR(SEARCH($G$3,'Categories ID'!$L389)+ROW()/100000,"")</f>
        <v/>
      </c>
      <c r="G389" s="73">
        <v>3160.0</v>
      </c>
      <c r="H389" s="10" t="s">
        <v>239</v>
      </c>
      <c r="I389" s="10" t="s">
        <v>408</v>
      </c>
      <c r="J389" s="10" t="s">
        <v>783</v>
      </c>
      <c r="K389" s="10" t="s">
        <v>894</v>
      </c>
      <c r="L389" s="10" t="s">
        <v>898</v>
      </c>
      <c r="M389" s="10" t="s">
        <v>22</v>
      </c>
      <c r="N389" s="3"/>
      <c r="O389" s="3"/>
      <c r="P389" s="3"/>
      <c r="Q389" s="3"/>
      <c r="R389" s="3"/>
      <c r="S389" s="3"/>
      <c r="T389" s="3"/>
    </row>
    <row r="390" ht="19.5" customHeight="1">
      <c r="A390" s="3"/>
      <c r="B390" s="163" t="str">
        <f>IFERROR(RANK('Categories ID'!$C390,'Categories ID'!$C$20:$C$1937,1),"")</f>
        <v/>
      </c>
      <c r="C390" s="164" t="str">
        <f>IF(MIN('Categories ID'!$D390:$F390)&lt;&gt;0,MIN('Categories ID'!$D390:$F390),"")</f>
        <v/>
      </c>
      <c r="D390" s="164" t="str">
        <f>IFERROR(SEARCH($G$3,'Categories ID'!$J390)+ROW()/100000,"")</f>
        <v/>
      </c>
      <c r="E390" s="164" t="str">
        <f>IFERROR(SEARCH($G$3,'Categories ID'!$K390)+ROW()/100000,"")</f>
        <v/>
      </c>
      <c r="F390" s="164" t="str">
        <f>IFERROR(SEARCH($G$3,'Categories ID'!$L390)+ROW()/100000,"")</f>
        <v/>
      </c>
      <c r="G390" s="73">
        <v>3161.0</v>
      </c>
      <c r="H390" s="10" t="s">
        <v>239</v>
      </c>
      <c r="I390" s="10" t="s">
        <v>408</v>
      </c>
      <c r="J390" s="10" t="s">
        <v>783</v>
      </c>
      <c r="K390" s="10" t="s">
        <v>894</v>
      </c>
      <c r="L390" s="10" t="s">
        <v>900</v>
      </c>
      <c r="M390" s="10" t="s">
        <v>22</v>
      </c>
      <c r="N390" s="3"/>
      <c r="O390" s="3"/>
      <c r="P390" s="3"/>
      <c r="Q390" s="3"/>
      <c r="R390" s="3"/>
      <c r="S390" s="3"/>
      <c r="T390" s="3"/>
    </row>
    <row r="391" ht="19.5" customHeight="1">
      <c r="A391" s="3"/>
      <c r="B391" s="165" t="str">
        <f>IFERROR(RANK('Categories ID'!$C391,'Categories ID'!$C$20:$C$1937,1),"")</f>
        <v/>
      </c>
      <c r="C391" s="166" t="str">
        <f>IF(MIN('Categories ID'!$D391:$F391)&lt;&gt;0,MIN('Categories ID'!$D391:$F391),"")</f>
        <v/>
      </c>
      <c r="D391" s="166" t="str">
        <f>IFERROR(SEARCH($G$3,'Categories ID'!$J391)+ROW()/100000,"")</f>
        <v/>
      </c>
      <c r="E391" s="166" t="str">
        <f>IFERROR(SEARCH($G$3,'Categories ID'!$K391)+ROW()/100000,"")</f>
        <v/>
      </c>
      <c r="F391" s="166" t="str">
        <f>IFERROR(SEARCH($G$3,'Categories ID'!$L391)+ROW()/100000,"")</f>
        <v/>
      </c>
      <c r="G391" s="73">
        <v>1390.0</v>
      </c>
      <c r="H391" s="10" t="s">
        <v>239</v>
      </c>
      <c r="I391" s="10" t="s">
        <v>408</v>
      </c>
      <c r="J391" s="10" t="s">
        <v>783</v>
      </c>
      <c r="K391" s="10" t="s">
        <v>793</v>
      </c>
      <c r="L391" s="10" t="s">
        <v>22</v>
      </c>
      <c r="M391" s="10" t="s">
        <v>22</v>
      </c>
      <c r="N391" s="3"/>
      <c r="O391" s="3"/>
      <c r="P391" s="3"/>
      <c r="Q391" s="3"/>
      <c r="R391" s="3"/>
      <c r="S391" s="3"/>
      <c r="T391" s="3"/>
    </row>
    <row r="392" ht="19.5" customHeight="1">
      <c r="A392" s="3"/>
      <c r="B392" s="163" t="str">
        <f>IFERROR(RANK('Categories ID'!$C392,'Categories ID'!$C$20:$C$1937,1),"")</f>
        <v/>
      </c>
      <c r="C392" s="164" t="str">
        <f>IF(MIN('Categories ID'!$D392:$F392)&lt;&gt;0,MIN('Categories ID'!$D392:$F392),"")</f>
        <v/>
      </c>
      <c r="D392" s="164" t="str">
        <f>IFERROR(SEARCH($G$3,'Categories ID'!$J392)+ROW()/100000,"")</f>
        <v/>
      </c>
      <c r="E392" s="164" t="str">
        <f>IFERROR(SEARCH($G$3,'Categories ID'!$K392)+ROW()/100000,"")</f>
        <v/>
      </c>
      <c r="F392" s="164" t="str">
        <f>IFERROR(SEARCH($G$3,'Categories ID'!$L392)+ROW()/100000,"")</f>
        <v/>
      </c>
      <c r="G392" s="73">
        <v>3409.0</v>
      </c>
      <c r="H392" s="10" t="s">
        <v>239</v>
      </c>
      <c r="I392" s="10" t="s">
        <v>408</v>
      </c>
      <c r="J392" s="10" t="s">
        <v>783</v>
      </c>
      <c r="K392" s="10" t="s">
        <v>910</v>
      </c>
      <c r="L392" s="10" t="s">
        <v>22</v>
      </c>
      <c r="M392" s="10" t="s">
        <v>22</v>
      </c>
      <c r="N392" s="3"/>
      <c r="O392" s="3"/>
      <c r="P392" s="3"/>
      <c r="Q392" s="3"/>
      <c r="R392" s="3"/>
      <c r="S392" s="3"/>
      <c r="T392" s="3"/>
    </row>
    <row r="393" ht="19.5" customHeight="1">
      <c r="A393" s="3"/>
      <c r="B393" s="165" t="str">
        <f>IFERROR(RANK('Categories ID'!$C393,'Categories ID'!$C$20:$C$1937,1),"")</f>
        <v/>
      </c>
      <c r="C393" s="166" t="str">
        <f>IF(MIN('Categories ID'!$D393:$F393)&lt;&gt;0,MIN('Categories ID'!$D393:$F393),"")</f>
        <v/>
      </c>
      <c r="D393" s="166" t="str">
        <f>IFERROR(SEARCH($G$3,'Categories ID'!$J393)+ROW()/100000,"")</f>
        <v/>
      </c>
      <c r="E393" s="166" t="str">
        <f>IFERROR(SEARCH($G$3,'Categories ID'!$K393)+ROW()/100000,"")</f>
        <v/>
      </c>
      <c r="F393" s="166" t="str">
        <f>IFERROR(SEARCH($G$3,'Categories ID'!$L393)+ROW()/100000,"")</f>
        <v/>
      </c>
      <c r="G393" s="73">
        <v>1319.0</v>
      </c>
      <c r="H393" s="10" t="s">
        <v>239</v>
      </c>
      <c r="I393" s="10" t="s">
        <v>912</v>
      </c>
      <c r="J393" s="10" t="s">
        <v>913</v>
      </c>
      <c r="K393" s="10" t="s">
        <v>4708</v>
      </c>
      <c r="L393" s="10" t="s">
        <v>22</v>
      </c>
      <c r="M393" s="10" t="s">
        <v>22</v>
      </c>
      <c r="N393" s="3"/>
      <c r="O393" s="3"/>
      <c r="P393" s="3"/>
      <c r="Q393" s="3"/>
      <c r="R393" s="3"/>
      <c r="S393" s="3"/>
      <c r="T393" s="3"/>
    </row>
    <row r="394" ht="19.5" customHeight="1">
      <c r="A394" s="3"/>
      <c r="B394" s="163" t="str">
        <f>IFERROR(RANK('Categories ID'!$C394,'Categories ID'!$C$20:$C$1937,1),"")</f>
        <v/>
      </c>
      <c r="C394" s="164" t="str">
        <f>IF(MIN('Categories ID'!$D394:$F394)&lt;&gt;0,MIN('Categories ID'!$D394:$F394),"")</f>
        <v/>
      </c>
      <c r="D394" s="164" t="str">
        <f>IFERROR(SEARCH($G$3,'Categories ID'!$J394)+ROW()/100000,"")</f>
        <v/>
      </c>
      <c r="E394" s="164" t="str">
        <f>IFERROR(SEARCH($G$3,'Categories ID'!$K394)+ROW()/100000,"")</f>
        <v/>
      </c>
      <c r="F394" s="164" t="str">
        <f>IFERROR(SEARCH($G$3,'Categories ID'!$L394)+ROW()/100000,"")</f>
        <v/>
      </c>
      <c r="G394" s="73">
        <v>3549.0</v>
      </c>
      <c r="H394" s="10" t="s">
        <v>239</v>
      </c>
      <c r="I394" s="10" t="s">
        <v>912</v>
      </c>
      <c r="J394" s="10" t="s">
        <v>913</v>
      </c>
      <c r="K394" s="10" t="s">
        <v>941</v>
      </c>
      <c r="L394" s="10" t="s">
        <v>22</v>
      </c>
      <c r="M394" s="10" t="s">
        <v>22</v>
      </c>
      <c r="N394" s="3"/>
      <c r="O394" s="3"/>
      <c r="P394" s="3"/>
      <c r="Q394" s="3"/>
      <c r="R394" s="3"/>
      <c r="S394" s="3"/>
      <c r="T394" s="3"/>
    </row>
    <row r="395" ht="19.5" customHeight="1">
      <c r="A395" s="3"/>
      <c r="B395" s="165" t="str">
        <f>IFERROR(RANK('Categories ID'!$C395,'Categories ID'!$C$20:$C$1937,1),"")</f>
        <v/>
      </c>
      <c r="C395" s="166" t="str">
        <f>IF(MIN('Categories ID'!$D395:$F395)&lt;&gt;0,MIN('Categories ID'!$D395:$F395),"")</f>
        <v/>
      </c>
      <c r="D395" s="166" t="str">
        <f>IFERROR(SEARCH($G$3,'Categories ID'!$J395)+ROW()/100000,"")</f>
        <v/>
      </c>
      <c r="E395" s="166" t="str">
        <f>IFERROR(SEARCH($G$3,'Categories ID'!$K395)+ROW()/100000,"")</f>
        <v/>
      </c>
      <c r="F395" s="166" t="str">
        <f>IFERROR(SEARCH($G$3,'Categories ID'!$L395)+ROW()/100000,"")</f>
        <v/>
      </c>
      <c r="G395" s="73">
        <v>3550.0</v>
      </c>
      <c r="H395" s="10" t="s">
        <v>239</v>
      </c>
      <c r="I395" s="10" t="s">
        <v>912</v>
      </c>
      <c r="J395" s="10" t="s">
        <v>913</v>
      </c>
      <c r="K395" s="10" t="s">
        <v>781</v>
      </c>
      <c r="L395" s="10" t="s">
        <v>22</v>
      </c>
      <c r="M395" s="10" t="s">
        <v>22</v>
      </c>
      <c r="N395" s="3"/>
      <c r="O395" s="3"/>
      <c r="P395" s="3"/>
      <c r="Q395" s="3"/>
      <c r="R395" s="3"/>
      <c r="S395" s="3"/>
      <c r="T395" s="3"/>
    </row>
    <row r="396" ht="19.5" customHeight="1">
      <c r="A396" s="3"/>
      <c r="B396" s="163" t="str">
        <f>IFERROR(RANK('Categories ID'!$C396,'Categories ID'!$C$20:$C$1937,1),"")</f>
        <v/>
      </c>
      <c r="C396" s="164" t="str">
        <f>IF(MIN('Categories ID'!$D396:$F396)&lt;&gt;0,MIN('Categories ID'!$D396:$F396),"")</f>
        <v/>
      </c>
      <c r="D396" s="164" t="str">
        <f>IFERROR(SEARCH($G$3,'Categories ID'!$J396)+ROW()/100000,"")</f>
        <v/>
      </c>
      <c r="E396" s="164" t="str">
        <f>IFERROR(SEARCH($G$3,'Categories ID'!$K396)+ROW()/100000,"")</f>
        <v/>
      </c>
      <c r="F396" s="164" t="str">
        <f>IFERROR(SEARCH($G$3,'Categories ID'!$L396)+ROW()/100000,"")</f>
        <v/>
      </c>
      <c r="G396" s="73">
        <v>3553.0</v>
      </c>
      <c r="H396" s="10" t="s">
        <v>239</v>
      </c>
      <c r="I396" s="10" t="s">
        <v>912</v>
      </c>
      <c r="J396" s="10" t="s">
        <v>913</v>
      </c>
      <c r="K396" s="10" t="s">
        <v>945</v>
      </c>
      <c r="L396" s="10" t="s">
        <v>22</v>
      </c>
      <c r="M396" s="10" t="s">
        <v>22</v>
      </c>
      <c r="N396" s="3"/>
      <c r="O396" s="3"/>
      <c r="P396" s="3"/>
      <c r="Q396" s="3"/>
      <c r="R396" s="3"/>
      <c r="S396" s="3"/>
      <c r="T396" s="3"/>
    </row>
    <row r="397" ht="19.5" customHeight="1">
      <c r="A397" s="3"/>
      <c r="B397" s="165" t="str">
        <f>IFERROR(RANK('Categories ID'!$C397,'Categories ID'!$C$20:$C$1937,1),"")</f>
        <v/>
      </c>
      <c r="C397" s="166" t="str">
        <f>IF(MIN('Categories ID'!$D397:$F397)&lt;&gt;0,MIN('Categories ID'!$D397:$F397),"")</f>
        <v/>
      </c>
      <c r="D397" s="166" t="str">
        <f>IFERROR(SEARCH($G$3,'Categories ID'!$J397)+ROW()/100000,"")</f>
        <v/>
      </c>
      <c r="E397" s="166" t="str">
        <f>IFERROR(SEARCH($G$3,'Categories ID'!$K397)+ROW()/100000,"")</f>
        <v/>
      </c>
      <c r="F397" s="166" t="str">
        <f>IFERROR(SEARCH($G$3,'Categories ID'!$L397)+ROW()/100000,"")</f>
        <v/>
      </c>
      <c r="G397" s="73">
        <v>3547.0</v>
      </c>
      <c r="H397" s="10" t="s">
        <v>239</v>
      </c>
      <c r="I397" s="10" t="s">
        <v>912</v>
      </c>
      <c r="J397" s="10" t="s">
        <v>913</v>
      </c>
      <c r="K397" s="10" t="s">
        <v>937</v>
      </c>
      <c r="L397" s="10" t="s">
        <v>22</v>
      </c>
      <c r="M397" s="10" t="s">
        <v>22</v>
      </c>
      <c r="N397" s="3"/>
      <c r="O397" s="3"/>
      <c r="P397" s="3"/>
      <c r="Q397" s="3"/>
      <c r="R397" s="3"/>
      <c r="S397" s="3"/>
      <c r="T397" s="3"/>
    </row>
    <row r="398" ht="19.5" customHeight="1">
      <c r="A398" s="3"/>
      <c r="B398" s="163" t="str">
        <f>IFERROR(RANK('Categories ID'!$C398,'Categories ID'!$C$20:$C$1937,1),"")</f>
        <v/>
      </c>
      <c r="C398" s="164" t="str">
        <f>IF(MIN('Categories ID'!$D398:$F398)&lt;&gt;0,MIN('Categories ID'!$D398:$F398),"")</f>
        <v/>
      </c>
      <c r="D398" s="164" t="str">
        <f>IFERROR(SEARCH($G$3,'Categories ID'!$J398)+ROW()/100000,"")</f>
        <v/>
      </c>
      <c r="E398" s="164" t="str">
        <f>IFERROR(SEARCH($G$3,'Categories ID'!$K398)+ROW()/100000,"")</f>
        <v/>
      </c>
      <c r="F398" s="164" t="str">
        <f>IFERROR(SEARCH($G$3,'Categories ID'!$L398)+ROW()/100000,"")</f>
        <v/>
      </c>
      <c r="G398" s="73">
        <v>3548.0</v>
      </c>
      <c r="H398" s="10" t="s">
        <v>239</v>
      </c>
      <c r="I398" s="10" t="s">
        <v>912</v>
      </c>
      <c r="J398" s="10" t="s">
        <v>913</v>
      </c>
      <c r="K398" s="10" t="s">
        <v>939</v>
      </c>
      <c r="L398" s="10" t="s">
        <v>22</v>
      </c>
      <c r="M398" s="10" t="s">
        <v>22</v>
      </c>
      <c r="N398" s="3"/>
      <c r="O398" s="3"/>
      <c r="P398" s="3"/>
      <c r="Q398" s="3"/>
      <c r="R398" s="3"/>
      <c r="S398" s="3"/>
      <c r="T398" s="3"/>
    </row>
    <row r="399" ht="19.5" customHeight="1">
      <c r="A399" s="3"/>
      <c r="B399" s="165" t="str">
        <f>IFERROR(RANK('Categories ID'!$C399,'Categories ID'!$C$20:$C$1937,1),"")</f>
        <v/>
      </c>
      <c r="C399" s="166" t="str">
        <f>IF(MIN('Categories ID'!$D399:$F399)&lt;&gt;0,MIN('Categories ID'!$D399:$F399),"")</f>
        <v/>
      </c>
      <c r="D399" s="166" t="str">
        <f>IFERROR(SEARCH($G$3,'Categories ID'!$J399)+ROW()/100000,"")</f>
        <v/>
      </c>
      <c r="E399" s="166" t="str">
        <f>IFERROR(SEARCH($G$3,'Categories ID'!$K399)+ROW()/100000,"")</f>
        <v/>
      </c>
      <c r="F399" s="166" t="str">
        <f>IFERROR(SEARCH($G$3,'Categories ID'!$L399)+ROW()/100000,"")</f>
        <v/>
      </c>
      <c r="G399" s="73">
        <v>1634.0</v>
      </c>
      <c r="H399" s="10" t="s">
        <v>239</v>
      </c>
      <c r="I399" s="10" t="s">
        <v>912</v>
      </c>
      <c r="J399" s="10" t="s">
        <v>913</v>
      </c>
      <c r="K399" s="10" t="s">
        <v>923</v>
      </c>
      <c r="L399" s="10" t="s">
        <v>22</v>
      </c>
      <c r="M399" s="10" t="s">
        <v>22</v>
      </c>
      <c r="N399" s="3"/>
      <c r="O399" s="3"/>
      <c r="P399" s="3"/>
      <c r="Q399" s="3"/>
      <c r="R399" s="3"/>
      <c r="S399" s="3"/>
      <c r="T399" s="3"/>
    </row>
    <row r="400" ht="19.5" customHeight="1">
      <c r="A400" s="3"/>
      <c r="B400" s="163" t="str">
        <f>IFERROR(RANK('Categories ID'!$C400,'Categories ID'!$C$20:$C$1937,1),"")</f>
        <v/>
      </c>
      <c r="C400" s="164" t="str">
        <f>IF(MIN('Categories ID'!$D400:$F400)&lt;&gt;0,MIN('Categories ID'!$D400:$F400),"")</f>
        <v/>
      </c>
      <c r="D400" s="164" t="str">
        <f>IFERROR(SEARCH($G$3,'Categories ID'!$J400)+ROW()/100000,"")</f>
        <v/>
      </c>
      <c r="E400" s="164" t="str">
        <f>IFERROR(SEARCH($G$3,'Categories ID'!$K400)+ROW()/100000,"")</f>
        <v/>
      </c>
      <c r="F400" s="164" t="str">
        <f>IFERROR(SEARCH($G$3,'Categories ID'!$L400)+ROW()/100000,"")</f>
        <v/>
      </c>
      <c r="G400" s="73">
        <v>3545.0</v>
      </c>
      <c r="H400" s="10" t="s">
        <v>239</v>
      </c>
      <c r="I400" s="10" t="s">
        <v>912</v>
      </c>
      <c r="J400" s="10" t="s">
        <v>913</v>
      </c>
      <c r="K400" s="10" t="s">
        <v>933</v>
      </c>
      <c r="L400" s="10" t="s">
        <v>22</v>
      </c>
      <c r="M400" s="10" t="s">
        <v>22</v>
      </c>
      <c r="N400" s="3"/>
      <c r="O400" s="3"/>
      <c r="P400" s="3"/>
      <c r="Q400" s="3"/>
      <c r="R400" s="3"/>
      <c r="S400" s="3"/>
      <c r="T400" s="3"/>
    </row>
    <row r="401" ht="19.5" customHeight="1">
      <c r="A401" s="3"/>
      <c r="B401" s="165" t="str">
        <f>IFERROR(RANK('Categories ID'!$C401,'Categories ID'!$C$20:$C$1937,1),"")</f>
        <v/>
      </c>
      <c r="C401" s="166" t="str">
        <f>IF(MIN('Categories ID'!$D401:$F401)&lt;&gt;0,MIN('Categories ID'!$D401:$F401),"")</f>
        <v/>
      </c>
      <c r="D401" s="166" t="str">
        <f>IFERROR(SEARCH($G$3,'Categories ID'!$J401)+ROW()/100000,"")</f>
        <v/>
      </c>
      <c r="E401" s="166" t="str">
        <f>IFERROR(SEARCH($G$3,'Categories ID'!$K401)+ROW()/100000,"")</f>
        <v/>
      </c>
      <c r="F401" s="166" t="str">
        <f>IFERROR(SEARCH($G$3,'Categories ID'!$L401)+ROW()/100000,"")</f>
        <v/>
      </c>
      <c r="G401" s="73">
        <v>3544.0</v>
      </c>
      <c r="H401" s="10" t="s">
        <v>239</v>
      </c>
      <c r="I401" s="10" t="s">
        <v>912</v>
      </c>
      <c r="J401" s="10" t="s">
        <v>913</v>
      </c>
      <c r="K401" s="10" t="s">
        <v>931</v>
      </c>
      <c r="L401" s="10" t="s">
        <v>22</v>
      </c>
      <c r="M401" s="10" t="s">
        <v>22</v>
      </c>
      <c r="N401" s="3"/>
      <c r="O401" s="3"/>
      <c r="P401" s="3"/>
      <c r="Q401" s="3"/>
      <c r="R401" s="3"/>
      <c r="S401" s="3"/>
      <c r="T401" s="3"/>
    </row>
    <row r="402" ht="19.5" customHeight="1">
      <c r="A402" s="3"/>
      <c r="B402" s="163" t="str">
        <f>IFERROR(RANK('Categories ID'!$C402,'Categories ID'!$C$20:$C$1937,1),"")</f>
        <v/>
      </c>
      <c r="C402" s="164" t="str">
        <f>IF(MIN('Categories ID'!$D402:$F402)&lt;&gt;0,MIN('Categories ID'!$D402:$F402),"")</f>
        <v/>
      </c>
      <c r="D402" s="164" t="str">
        <f>IFERROR(SEARCH($G$3,'Categories ID'!$J402)+ROW()/100000,"")</f>
        <v/>
      </c>
      <c r="E402" s="164" t="str">
        <f>IFERROR(SEARCH($G$3,'Categories ID'!$K402)+ROW()/100000,"")</f>
        <v/>
      </c>
      <c r="F402" s="164" t="str">
        <f>IFERROR(SEARCH($G$3,'Categories ID'!$L402)+ROW()/100000,"")</f>
        <v/>
      </c>
      <c r="G402" s="73">
        <v>3546.0</v>
      </c>
      <c r="H402" s="10" t="s">
        <v>239</v>
      </c>
      <c r="I402" s="10" t="s">
        <v>912</v>
      </c>
      <c r="J402" s="10" t="s">
        <v>913</v>
      </c>
      <c r="K402" s="10" t="s">
        <v>935</v>
      </c>
      <c r="L402" s="10" t="s">
        <v>22</v>
      </c>
      <c r="M402" s="10" t="s">
        <v>22</v>
      </c>
      <c r="N402" s="3"/>
      <c r="O402" s="3"/>
      <c r="P402" s="3"/>
      <c r="Q402" s="3"/>
      <c r="R402" s="3"/>
      <c r="S402" s="3"/>
      <c r="T402" s="3"/>
    </row>
    <row r="403" ht="19.5" customHeight="1">
      <c r="A403" s="3"/>
      <c r="B403" s="165" t="str">
        <f>IFERROR(RANK('Categories ID'!$C403,'Categories ID'!$C$20:$C$1937,1),"")</f>
        <v/>
      </c>
      <c r="C403" s="166" t="str">
        <f>IF(MIN('Categories ID'!$D403:$F403)&lt;&gt;0,MIN('Categories ID'!$D403:$F403),"")</f>
        <v/>
      </c>
      <c r="D403" s="166" t="str">
        <f>IFERROR(SEARCH($G$3,'Categories ID'!$J403)+ROW()/100000,"")</f>
        <v/>
      </c>
      <c r="E403" s="166" t="str">
        <f>IFERROR(SEARCH($G$3,'Categories ID'!$K403)+ROW()/100000,"")</f>
        <v/>
      </c>
      <c r="F403" s="166" t="str">
        <f>IFERROR(SEARCH($G$3,'Categories ID'!$L403)+ROW()/100000,"")</f>
        <v/>
      </c>
      <c r="G403" s="73">
        <v>3308.0</v>
      </c>
      <c r="H403" s="10" t="s">
        <v>239</v>
      </c>
      <c r="I403" s="10" t="s">
        <v>912</v>
      </c>
      <c r="J403" s="10" t="s">
        <v>913</v>
      </c>
      <c r="K403" s="10" t="s">
        <v>929</v>
      </c>
      <c r="L403" s="10" t="s">
        <v>22</v>
      </c>
      <c r="M403" s="10" t="s">
        <v>22</v>
      </c>
      <c r="N403" s="3"/>
      <c r="O403" s="3"/>
      <c r="P403" s="3"/>
      <c r="Q403" s="3"/>
      <c r="R403" s="3"/>
      <c r="S403" s="3"/>
      <c r="T403" s="3"/>
    </row>
    <row r="404" ht="19.5" customHeight="1">
      <c r="A404" s="3"/>
      <c r="B404" s="163" t="str">
        <f>IFERROR(RANK('Categories ID'!$C404,'Categories ID'!$C$20:$C$1937,1),"")</f>
        <v/>
      </c>
      <c r="C404" s="164" t="str">
        <f>IF(MIN('Categories ID'!$D404:$F404)&lt;&gt;0,MIN('Categories ID'!$D404:$F404),"")</f>
        <v/>
      </c>
      <c r="D404" s="164" t="str">
        <f>IFERROR(SEARCH($G$3,'Categories ID'!$J404)+ROW()/100000,"")</f>
        <v/>
      </c>
      <c r="E404" s="164" t="str">
        <f>IFERROR(SEARCH($G$3,'Categories ID'!$K404)+ROW()/100000,"")</f>
        <v/>
      </c>
      <c r="F404" s="164" t="str">
        <f>IFERROR(SEARCH($G$3,'Categories ID'!$L404)+ROW()/100000,"")</f>
        <v/>
      </c>
      <c r="G404" s="73">
        <v>1444.0</v>
      </c>
      <c r="H404" s="10" t="s">
        <v>951</v>
      </c>
      <c r="I404" s="10" t="s">
        <v>952</v>
      </c>
      <c r="J404" s="10" t="s">
        <v>4709</v>
      </c>
      <c r="K404" s="10" t="s">
        <v>4710</v>
      </c>
      <c r="L404" s="10" t="s">
        <v>1259</v>
      </c>
      <c r="M404" s="10" t="s">
        <v>22</v>
      </c>
      <c r="N404" s="3"/>
      <c r="O404" s="3"/>
      <c r="P404" s="3"/>
      <c r="Q404" s="3"/>
      <c r="R404" s="3"/>
      <c r="S404" s="3"/>
      <c r="T404" s="3"/>
    </row>
    <row r="405" ht="19.5" customHeight="1">
      <c r="A405" s="3"/>
      <c r="B405" s="165" t="str">
        <f>IFERROR(RANK('Categories ID'!$C405,'Categories ID'!$C$20:$C$1937,1),"")</f>
        <v/>
      </c>
      <c r="C405" s="166" t="str">
        <f>IF(MIN('Categories ID'!$D405:$F405)&lt;&gt;0,MIN('Categories ID'!$D405:$F405),"")</f>
        <v/>
      </c>
      <c r="D405" s="166" t="str">
        <f>IFERROR(SEARCH($G$3,'Categories ID'!$J405)+ROW()/100000,"")</f>
        <v/>
      </c>
      <c r="E405" s="166" t="str">
        <f>IFERROR(SEARCH($G$3,'Categories ID'!$K405)+ROW()/100000,"")</f>
        <v/>
      </c>
      <c r="F405" s="166" t="str">
        <f>IFERROR(SEARCH($G$3,'Categories ID'!$L405)+ROW()/100000,"")</f>
        <v/>
      </c>
      <c r="G405" s="73">
        <v>2743.0</v>
      </c>
      <c r="H405" s="10" t="s">
        <v>951</v>
      </c>
      <c r="I405" s="10" t="s">
        <v>952</v>
      </c>
      <c r="J405" s="10" t="s">
        <v>4709</v>
      </c>
      <c r="K405" s="10" t="s">
        <v>4710</v>
      </c>
      <c r="L405" s="10" t="s">
        <v>1230</v>
      </c>
      <c r="M405" s="10" t="s">
        <v>22</v>
      </c>
      <c r="N405" s="3"/>
      <c r="O405" s="3"/>
      <c r="P405" s="3"/>
      <c r="Q405" s="3"/>
      <c r="R405" s="3"/>
      <c r="S405" s="3"/>
      <c r="T405" s="3"/>
    </row>
    <row r="406" ht="19.5" customHeight="1">
      <c r="A406" s="3"/>
      <c r="B406" s="163" t="str">
        <f>IFERROR(RANK('Categories ID'!$C406,'Categories ID'!$C$20:$C$1937,1),"")</f>
        <v/>
      </c>
      <c r="C406" s="164" t="str">
        <f>IF(MIN('Categories ID'!$D406:$F406)&lt;&gt;0,MIN('Categories ID'!$D406:$F406),"")</f>
        <v/>
      </c>
      <c r="D406" s="164" t="str">
        <f>IFERROR(SEARCH($G$3,'Categories ID'!$J406)+ROW()/100000,"")</f>
        <v/>
      </c>
      <c r="E406" s="164" t="str">
        <f>IFERROR(SEARCH($G$3,'Categories ID'!$K406)+ROW()/100000,"")</f>
        <v/>
      </c>
      <c r="F406" s="164" t="str">
        <f>IFERROR(SEARCH($G$3,'Categories ID'!$L406)+ROW()/100000,"")</f>
        <v/>
      </c>
      <c r="G406" s="73">
        <v>606.0</v>
      </c>
      <c r="H406" s="10" t="s">
        <v>951</v>
      </c>
      <c r="I406" s="10" t="s">
        <v>952</v>
      </c>
      <c r="J406" s="10" t="s">
        <v>4709</v>
      </c>
      <c r="K406" s="10" t="s">
        <v>965</v>
      </c>
      <c r="L406" s="10" t="s">
        <v>966</v>
      </c>
      <c r="M406" s="10" t="s">
        <v>22</v>
      </c>
      <c r="N406" s="3"/>
      <c r="O406" s="3"/>
      <c r="P406" s="3"/>
      <c r="Q406" s="3"/>
      <c r="R406" s="3"/>
      <c r="S406" s="3"/>
      <c r="T406" s="3"/>
    </row>
    <row r="407" ht="19.5" customHeight="1">
      <c r="A407" s="3"/>
      <c r="B407" s="165" t="str">
        <f>IFERROR(RANK('Categories ID'!$C407,'Categories ID'!$C$20:$C$1937,1),"")</f>
        <v/>
      </c>
      <c r="C407" s="166" t="str">
        <f>IF(MIN('Categories ID'!$D407:$F407)&lt;&gt;0,MIN('Categories ID'!$D407:$F407),"")</f>
        <v/>
      </c>
      <c r="D407" s="166" t="str">
        <f>IFERROR(SEARCH($G$3,'Categories ID'!$J407)+ROW()/100000,"")</f>
        <v/>
      </c>
      <c r="E407" s="166" t="str">
        <f>IFERROR(SEARCH($G$3,'Categories ID'!$K407)+ROW()/100000,"")</f>
        <v/>
      </c>
      <c r="F407" s="166" t="str">
        <f>IFERROR(SEARCH($G$3,'Categories ID'!$L407)+ROW()/100000,"")</f>
        <v/>
      </c>
      <c r="G407" s="73">
        <v>607.0</v>
      </c>
      <c r="H407" s="10" t="s">
        <v>951</v>
      </c>
      <c r="I407" s="10" t="s">
        <v>952</v>
      </c>
      <c r="J407" s="10" t="s">
        <v>4709</v>
      </c>
      <c r="K407" s="10" t="s">
        <v>965</v>
      </c>
      <c r="L407" s="10" t="s">
        <v>969</v>
      </c>
      <c r="M407" s="10" t="s">
        <v>22</v>
      </c>
      <c r="N407" s="3"/>
      <c r="O407" s="3"/>
      <c r="P407" s="3"/>
      <c r="Q407" s="3"/>
      <c r="R407" s="3"/>
      <c r="S407" s="3"/>
      <c r="T407" s="3"/>
    </row>
    <row r="408" ht="19.5" customHeight="1">
      <c r="A408" s="3"/>
      <c r="B408" s="163" t="str">
        <f>IFERROR(RANK('Categories ID'!$C408,'Categories ID'!$C$20:$C$1937,1),"")</f>
        <v/>
      </c>
      <c r="C408" s="164" t="str">
        <f>IF(MIN('Categories ID'!$D408:$F408)&lt;&gt;0,MIN('Categories ID'!$D408:$F408),"")</f>
        <v/>
      </c>
      <c r="D408" s="164" t="str">
        <f>IFERROR(SEARCH($G$3,'Categories ID'!$J408)+ROW()/100000,"")</f>
        <v/>
      </c>
      <c r="E408" s="164" t="str">
        <f>IFERROR(SEARCH($G$3,'Categories ID'!$K408)+ROW()/100000,"")</f>
        <v/>
      </c>
      <c r="F408" s="164" t="str">
        <f>IFERROR(SEARCH($G$3,'Categories ID'!$L408)+ROW()/100000,"")</f>
        <v/>
      </c>
      <c r="G408" s="73">
        <v>2543.0</v>
      </c>
      <c r="H408" s="10" t="s">
        <v>951</v>
      </c>
      <c r="I408" s="10" t="s">
        <v>952</v>
      </c>
      <c r="J408" s="10" t="s">
        <v>4709</v>
      </c>
      <c r="K408" s="10" t="s">
        <v>973</v>
      </c>
      <c r="L408" s="10" t="s">
        <v>979</v>
      </c>
      <c r="M408" s="10" t="s">
        <v>22</v>
      </c>
      <c r="N408" s="3"/>
      <c r="O408" s="3"/>
      <c r="P408" s="3"/>
      <c r="Q408" s="3"/>
      <c r="R408" s="3"/>
      <c r="S408" s="3"/>
      <c r="T408" s="3"/>
    </row>
    <row r="409" ht="19.5" customHeight="1">
      <c r="A409" s="3"/>
      <c r="B409" s="165" t="str">
        <f>IFERROR(RANK('Categories ID'!$C409,'Categories ID'!$C$20:$C$1937,1),"")</f>
        <v/>
      </c>
      <c r="C409" s="166" t="str">
        <f>IF(MIN('Categories ID'!$D409:$F409)&lt;&gt;0,MIN('Categories ID'!$D409:$F409),"")</f>
        <v/>
      </c>
      <c r="D409" s="166" t="str">
        <f>IFERROR(SEARCH($G$3,'Categories ID'!$J409)+ROW()/100000,"")</f>
        <v/>
      </c>
      <c r="E409" s="166" t="str">
        <f>IFERROR(SEARCH($G$3,'Categories ID'!$K409)+ROW()/100000,"")</f>
        <v/>
      </c>
      <c r="F409" s="166" t="str">
        <f>IFERROR(SEARCH($G$3,'Categories ID'!$L409)+ROW()/100000,"")</f>
        <v/>
      </c>
      <c r="G409" s="73">
        <v>1149.0</v>
      </c>
      <c r="H409" s="10" t="s">
        <v>951</v>
      </c>
      <c r="I409" s="10" t="s">
        <v>952</v>
      </c>
      <c r="J409" s="10" t="s">
        <v>4709</v>
      </c>
      <c r="K409" s="10" t="s">
        <v>973</v>
      </c>
      <c r="L409" s="10" t="s">
        <v>974</v>
      </c>
      <c r="M409" s="10" t="s">
        <v>22</v>
      </c>
      <c r="N409" s="3"/>
      <c r="O409" s="3"/>
      <c r="P409" s="3"/>
      <c r="Q409" s="3"/>
      <c r="R409" s="3"/>
      <c r="S409" s="3"/>
      <c r="T409" s="3"/>
    </row>
    <row r="410" ht="19.5" customHeight="1">
      <c r="A410" s="3"/>
      <c r="B410" s="163" t="str">
        <f>IFERROR(RANK('Categories ID'!$C410,'Categories ID'!$C$20:$C$1937,1),"")</f>
        <v/>
      </c>
      <c r="C410" s="164" t="str">
        <f>IF(MIN('Categories ID'!$D410:$F410)&lt;&gt;0,MIN('Categories ID'!$D410:$F410),"")</f>
        <v/>
      </c>
      <c r="D410" s="164" t="str">
        <f>IFERROR(SEARCH($G$3,'Categories ID'!$J410)+ROW()/100000,"")</f>
        <v/>
      </c>
      <c r="E410" s="164" t="str">
        <f>IFERROR(SEARCH($G$3,'Categories ID'!$K410)+ROW()/100000,"")</f>
        <v/>
      </c>
      <c r="F410" s="164" t="str">
        <f>IFERROR(SEARCH($G$3,'Categories ID'!$L410)+ROW()/100000,"")</f>
        <v/>
      </c>
      <c r="G410" s="73">
        <v>183.0</v>
      </c>
      <c r="H410" s="10" t="s">
        <v>951</v>
      </c>
      <c r="I410" s="10" t="s">
        <v>952</v>
      </c>
      <c r="J410" s="10" t="s">
        <v>4709</v>
      </c>
      <c r="K410" s="10" t="s">
        <v>954</v>
      </c>
      <c r="L410" s="10" t="s">
        <v>955</v>
      </c>
      <c r="M410" s="10" t="s">
        <v>22</v>
      </c>
      <c r="N410" s="3"/>
      <c r="O410" s="3"/>
      <c r="P410" s="3"/>
      <c r="Q410" s="3"/>
      <c r="R410" s="3"/>
      <c r="S410" s="3"/>
      <c r="T410" s="3"/>
    </row>
    <row r="411" ht="19.5" customHeight="1">
      <c r="A411" s="3"/>
      <c r="B411" s="165" t="str">
        <f>IFERROR(RANK('Categories ID'!$C411,'Categories ID'!$C$20:$C$1937,1),"")</f>
        <v/>
      </c>
      <c r="C411" s="166" t="str">
        <f>IF(MIN('Categories ID'!$D411:$F411)&lt;&gt;0,MIN('Categories ID'!$D411:$F411),"")</f>
        <v/>
      </c>
      <c r="D411" s="166" t="str">
        <f>IFERROR(SEARCH($G$3,'Categories ID'!$J411)+ROW()/100000,"")</f>
        <v/>
      </c>
      <c r="E411" s="166" t="str">
        <f>IFERROR(SEARCH($G$3,'Categories ID'!$K411)+ROW()/100000,"")</f>
        <v/>
      </c>
      <c r="F411" s="166" t="str">
        <f>IFERROR(SEARCH($G$3,'Categories ID'!$L411)+ROW()/100000,"")</f>
        <v/>
      </c>
      <c r="G411" s="73">
        <v>205.0</v>
      </c>
      <c r="H411" s="10" t="s">
        <v>951</v>
      </c>
      <c r="I411" s="10" t="s">
        <v>952</v>
      </c>
      <c r="J411" s="10" t="s">
        <v>4709</v>
      </c>
      <c r="K411" s="10" t="s">
        <v>954</v>
      </c>
      <c r="L411" s="10" t="s">
        <v>960</v>
      </c>
      <c r="M411" s="10" t="s">
        <v>22</v>
      </c>
      <c r="N411" s="3"/>
      <c r="O411" s="3"/>
      <c r="P411" s="3"/>
      <c r="Q411" s="3"/>
      <c r="R411" s="3"/>
      <c r="S411" s="3"/>
      <c r="T411" s="3"/>
    </row>
    <row r="412" ht="19.5" customHeight="1">
      <c r="A412" s="3"/>
      <c r="B412" s="163" t="str">
        <f>IFERROR(RANK('Categories ID'!$C412,'Categories ID'!$C$20:$C$1937,1),"")</f>
        <v/>
      </c>
      <c r="C412" s="164" t="str">
        <f>IF(MIN('Categories ID'!$D412:$F412)&lt;&gt;0,MIN('Categories ID'!$D412:$F412),"")</f>
        <v/>
      </c>
      <c r="D412" s="164" t="str">
        <f>IFERROR(SEARCH($G$3,'Categories ID'!$J412)+ROW()/100000,"")</f>
        <v/>
      </c>
      <c r="E412" s="164" t="str">
        <f>IFERROR(SEARCH($G$3,'Categories ID'!$K412)+ROW()/100000,"")</f>
        <v/>
      </c>
      <c r="F412" s="164" t="str">
        <f>IFERROR(SEARCH($G$3,'Categories ID'!$L412)+ROW()/100000,"")</f>
        <v/>
      </c>
      <c r="G412" s="73">
        <v>198.0</v>
      </c>
      <c r="H412" s="10" t="s">
        <v>951</v>
      </c>
      <c r="I412" s="10" t="s">
        <v>952</v>
      </c>
      <c r="J412" s="10" t="s">
        <v>4709</v>
      </c>
      <c r="K412" s="10" t="s">
        <v>954</v>
      </c>
      <c r="L412" s="10" t="s">
        <v>958</v>
      </c>
      <c r="M412" s="10" t="s">
        <v>22</v>
      </c>
      <c r="N412" s="3"/>
      <c r="O412" s="3"/>
      <c r="P412" s="3"/>
      <c r="Q412" s="3"/>
      <c r="R412" s="3"/>
      <c r="S412" s="3"/>
      <c r="T412" s="3"/>
    </row>
    <row r="413" ht="19.5" customHeight="1">
      <c r="A413" s="3"/>
      <c r="B413" s="165" t="str">
        <f>IFERROR(RANK('Categories ID'!$C413,'Categories ID'!$C$20:$C$1937,1),"")</f>
        <v/>
      </c>
      <c r="C413" s="166" t="str">
        <f>IF(MIN('Categories ID'!$D413:$F413)&lt;&gt;0,MIN('Categories ID'!$D413:$F413),"")</f>
        <v/>
      </c>
      <c r="D413" s="166" t="str">
        <f>IFERROR(SEARCH($G$3,'Categories ID'!$J413)+ROW()/100000,"")</f>
        <v/>
      </c>
      <c r="E413" s="166" t="str">
        <f>IFERROR(SEARCH($G$3,'Categories ID'!$K413)+ROW()/100000,"")</f>
        <v/>
      </c>
      <c r="F413" s="166" t="str">
        <f>IFERROR(SEARCH($G$3,'Categories ID'!$L413)+ROW()/100000,"")</f>
        <v/>
      </c>
      <c r="G413" s="73">
        <v>471.0</v>
      </c>
      <c r="H413" s="10" t="s">
        <v>951</v>
      </c>
      <c r="I413" s="10" t="s">
        <v>952</v>
      </c>
      <c r="J413" s="10" t="s">
        <v>4709</v>
      </c>
      <c r="K413" s="10" t="s">
        <v>954</v>
      </c>
      <c r="L413" s="10" t="s">
        <v>962</v>
      </c>
      <c r="M413" s="10" t="s">
        <v>22</v>
      </c>
      <c r="N413" s="3"/>
      <c r="O413" s="3"/>
      <c r="P413" s="3"/>
      <c r="Q413" s="3"/>
      <c r="R413" s="3"/>
      <c r="S413" s="3"/>
      <c r="T413" s="3"/>
    </row>
    <row r="414" ht="19.5" customHeight="1">
      <c r="A414" s="3"/>
      <c r="B414" s="163" t="str">
        <f>IFERROR(RANK('Categories ID'!$C414,'Categories ID'!$C$20:$C$1937,1),"")</f>
        <v/>
      </c>
      <c r="C414" s="164" t="str">
        <f>IF(MIN('Categories ID'!$D414:$F414)&lt;&gt;0,MIN('Categories ID'!$D414:$F414),"")</f>
        <v/>
      </c>
      <c r="D414" s="164" t="str">
        <f>IFERROR(SEARCH($G$3,'Categories ID'!$J414)+ROW()/100000,"")</f>
        <v/>
      </c>
      <c r="E414" s="164" t="str">
        <f>IFERROR(SEARCH($G$3,'Categories ID'!$K414)+ROW()/100000,"")</f>
        <v/>
      </c>
      <c r="F414" s="164" t="str">
        <f>IFERROR(SEARCH($G$3,'Categories ID'!$L414)+ROW()/100000,"")</f>
        <v/>
      </c>
      <c r="G414" s="73">
        <v>612.0</v>
      </c>
      <c r="H414" s="10" t="s">
        <v>951</v>
      </c>
      <c r="I414" s="10" t="s">
        <v>952</v>
      </c>
      <c r="J414" s="10" t="s">
        <v>4709</v>
      </c>
      <c r="K414" s="10" t="s">
        <v>954</v>
      </c>
      <c r="L414" s="10" t="s">
        <v>971</v>
      </c>
      <c r="M414" s="10" t="s">
        <v>22</v>
      </c>
      <c r="N414" s="3"/>
      <c r="O414" s="3"/>
      <c r="P414" s="3"/>
      <c r="Q414" s="3"/>
      <c r="R414" s="3"/>
      <c r="S414" s="3"/>
      <c r="T414" s="3"/>
    </row>
    <row r="415" ht="19.5" customHeight="1">
      <c r="A415" s="3"/>
      <c r="B415" s="165" t="str">
        <f>IFERROR(RANK('Categories ID'!$C415,'Categories ID'!$C$20:$C$1937,1),"")</f>
        <v/>
      </c>
      <c r="C415" s="166" t="str">
        <f>IF(MIN('Categories ID'!$D415:$F415)&lt;&gt;0,MIN('Categories ID'!$D415:$F415),"")</f>
        <v/>
      </c>
      <c r="D415" s="166" t="str">
        <f>IFERROR(SEARCH($G$3,'Categories ID'!$J415)+ROW()/100000,"")</f>
        <v/>
      </c>
      <c r="E415" s="166" t="str">
        <f>IFERROR(SEARCH($G$3,'Categories ID'!$K415)+ROW()/100000,"")</f>
        <v/>
      </c>
      <c r="F415" s="166" t="str">
        <f>IFERROR(SEARCH($G$3,'Categories ID'!$L415)+ROW()/100000,"")</f>
        <v/>
      </c>
      <c r="G415" s="73">
        <v>2276.0</v>
      </c>
      <c r="H415" s="10" t="s">
        <v>951</v>
      </c>
      <c r="I415" s="10" t="s">
        <v>952</v>
      </c>
      <c r="J415" s="10" t="s">
        <v>4709</v>
      </c>
      <c r="K415" s="10" t="s">
        <v>954</v>
      </c>
      <c r="L415" s="10" t="s">
        <v>977</v>
      </c>
      <c r="M415" s="10" t="s">
        <v>22</v>
      </c>
      <c r="N415" s="3"/>
      <c r="O415" s="3"/>
      <c r="P415" s="3"/>
      <c r="Q415" s="3"/>
      <c r="R415" s="3"/>
      <c r="S415" s="3"/>
      <c r="T415" s="3"/>
    </row>
    <row r="416" ht="19.5" customHeight="1">
      <c r="A416" s="3"/>
      <c r="B416" s="163" t="str">
        <f>IFERROR(RANK('Categories ID'!$C416,'Categories ID'!$C$20:$C$1937,1),"")</f>
        <v/>
      </c>
      <c r="C416" s="164" t="str">
        <f>IF(MIN('Categories ID'!$D416:$F416)&lt;&gt;0,MIN('Categories ID'!$D416:$F416),"")</f>
        <v/>
      </c>
      <c r="D416" s="164" t="str">
        <f>IFERROR(SEARCH($G$3,'Categories ID'!$J416)+ROW()/100000,"")</f>
        <v/>
      </c>
      <c r="E416" s="164" t="str">
        <f>IFERROR(SEARCH($G$3,'Categories ID'!$K416)+ROW()/100000,"")</f>
        <v/>
      </c>
      <c r="F416" s="164" t="str">
        <f>IFERROR(SEARCH($G$3,'Categories ID'!$L416)+ROW()/100000,"")</f>
        <v/>
      </c>
      <c r="G416" s="73">
        <v>587.0</v>
      </c>
      <c r="H416" s="10" t="s">
        <v>951</v>
      </c>
      <c r="I416" s="10" t="s">
        <v>952</v>
      </c>
      <c r="J416" s="10" t="s">
        <v>4709</v>
      </c>
      <c r="K416" s="10" t="s">
        <v>963</v>
      </c>
      <c r="L416" s="10" t="s">
        <v>22</v>
      </c>
      <c r="M416" s="10" t="s">
        <v>22</v>
      </c>
      <c r="N416" s="3"/>
      <c r="O416" s="3"/>
      <c r="P416" s="3"/>
      <c r="Q416" s="3"/>
      <c r="R416" s="3"/>
      <c r="S416" s="3"/>
      <c r="T416" s="3"/>
    </row>
    <row r="417" ht="19.5" customHeight="1">
      <c r="A417" s="3"/>
      <c r="B417" s="165" t="str">
        <f>IFERROR(RANK('Categories ID'!$C417,'Categories ID'!$C$20:$C$1937,1),"")</f>
        <v/>
      </c>
      <c r="C417" s="166" t="str">
        <f>IF(MIN('Categories ID'!$D417:$F417)&lt;&gt;0,MIN('Categories ID'!$D417:$F417),"")</f>
        <v/>
      </c>
      <c r="D417" s="166" t="str">
        <f>IFERROR(SEARCH($G$3,'Categories ID'!$J417)+ROW()/100000,"")</f>
        <v/>
      </c>
      <c r="E417" s="166" t="str">
        <f>IFERROR(SEARCH($G$3,'Categories ID'!$K417)+ROW()/100000,"")</f>
        <v/>
      </c>
      <c r="F417" s="166" t="str">
        <f>IFERROR(SEARCH($G$3,'Categories ID'!$L417)+ROW()/100000,"")</f>
        <v/>
      </c>
      <c r="G417" s="73">
        <v>2571.0</v>
      </c>
      <c r="H417" s="10" t="s">
        <v>951</v>
      </c>
      <c r="I417" s="10" t="s">
        <v>952</v>
      </c>
      <c r="J417" s="10" t="s">
        <v>981</v>
      </c>
      <c r="K417" s="10" t="s">
        <v>998</v>
      </c>
      <c r="L417" s="10" t="s">
        <v>1039</v>
      </c>
      <c r="M417" s="10" t="s">
        <v>22</v>
      </c>
      <c r="N417" s="3"/>
      <c r="O417" s="3"/>
      <c r="P417" s="3"/>
      <c r="Q417" s="3"/>
      <c r="R417" s="3"/>
      <c r="S417" s="3"/>
      <c r="T417" s="3"/>
    </row>
    <row r="418" ht="19.5" customHeight="1">
      <c r="A418" s="3"/>
      <c r="B418" s="163" t="str">
        <f>IFERROR(RANK('Categories ID'!$C418,'Categories ID'!$C$20:$C$1937,1),"")</f>
        <v/>
      </c>
      <c r="C418" s="164" t="str">
        <f>IF(MIN('Categories ID'!$D418:$F418)&lt;&gt;0,MIN('Categories ID'!$D418:$F418),"")</f>
        <v/>
      </c>
      <c r="D418" s="164" t="str">
        <f>IFERROR(SEARCH($G$3,'Categories ID'!$J418)+ROW()/100000,"")</f>
        <v/>
      </c>
      <c r="E418" s="164" t="str">
        <f>IFERROR(SEARCH($G$3,'Categories ID'!$K418)+ROW()/100000,"")</f>
        <v/>
      </c>
      <c r="F418" s="164" t="str">
        <f>IFERROR(SEARCH($G$3,'Categories ID'!$L418)+ROW()/100000,"")</f>
        <v/>
      </c>
      <c r="G418" s="73">
        <v>2572.0</v>
      </c>
      <c r="H418" s="10" t="s">
        <v>951</v>
      </c>
      <c r="I418" s="10" t="s">
        <v>952</v>
      </c>
      <c r="J418" s="10" t="s">
        <v>981</v>
      </c>
      <c r="K418" s="10" t="s">
        <v>998</v>
      </c>
      <c r="L418" s="10" t="s">
        <v>1041</v>
      </c>
      <c r="M418" s="10" t="s">
        <v>22</v>
      </c>
      <c r="N418" s="3"/>
      <c r="O418" s="3"/>
      <c r="P418" s="3"/>
      <c r="Q418" s="3"/>
      <c r="R418" s="3"/>
      <c r="S418" s="3"/>
      <c r="T418" s="3"/>
    </row>
    <row r="419" ht="19.5" customHeight="1">
      <c r="A419" s="3"/>
      <c r="B419" s="165" t="str">
        <f>IFERROR(RANK('Categories ID'!$C419,'Categories ID'!$C$20:$C$1937,1),"")</f>
        <v/>
      </c>
      <c r="C419" s="166" t="str">
        <f>IF(MIN('Categories ID'!$D419:$F419)&lt;&gt;0,MIN('Categories ID'!$D419:$F419),"")</f>
        <v/>
      </c>
      <c r="D419" s="166" t="str">
        <f>IFERROR(SEARCH($G$3,'Categories ID'!$J419)+ROW()/100000,"")</f>
        <v/>
      </c>
      <c r="E419" s="166" t="str">
        <f>IFERROR(SEARCH($G$3,'Categories ID'!$K419)+ROW()/100000,"")</f>
        <v/>
      </c>
      <c r="F419" s="166" t="str">
        <f>IFERROR(SEARCH($G$3,'Categories ID'!$L419)+ROW()/100000,"")</f>
        <v/>
      </c>
      <c r="G419" s="73">
        <v>573.0</v>
      </c>
      <c r="H419" s="10" t="s">
        <v>951</v>
      </c>
      <c r="I419" s="10" t="s">
        <v>952</v>
      </c>
      <c r="J419" s="10" t="s">
        <v>981</v>
      </c>
      <c r="K419" s="10" t="s">
        <v>998</v>
      </c>
      <c r="L419" s="10" t="s">
        <v>1015</v>
      </c>
      <c r="M419" s="10" t="s">
        <v>22</v>
      </c>
      <c r="N419" s="3"/>
      <c r="O419" s="3"/>
      <c r="P419" s="3"/>
      <c r="Q419" s="3"/>
      <c r="R419" s="3"/>
      <c r="S419" s="3"/>
      <c r="T419" s="3"/>
    </row>
    <row r="420" ht="19.5" customHeight="1">
      <c r="A420" s="3"/>
      <c r="B420" s="163" t="str">
        <f>IFERROR(RANK('Categories ID'!$C420,'Categories ID'!$C$20:$C$1937,1),"")</f>
        <v/>
      </c>
      <c r="C420" s="164" t="str">
        <f>IF(MIN('Categories ID'!$D420:$F420)&lt;&gt;0,MIN('Categories ID'!$D420:$F420),"")</f>
        <v/>
      </c>
      <c r="D420" s="164" t="str">
        <f>IFERROR(SEARCH($G$3,'Categories ID'!$J420)+ROW()/100000,"")</f>
        <v/>
      </c>
      <c r="E420" s="164" t="str">
        <f>IFERROR(SEARCH($G$3,'Categories ID'!$K420)+ROW()/100000,"")</f>
        <v/>
      </c>
      <c r="F420" s="164" t="str">
        <f>IFERROR(SEARCH($G$3,'Categories ID'!$L420)+ROW()/100000,"")</f>
        <v/>
      </c>
      <c r="G420" s="73">
        <v>539.0</v>
      </c>
      <c r="H420" s="10" t="s">
        <v>951</v>
      </c>
      <c r="I420" s="10" t="s">
        <v>952</v>
      </c>
      <c r="J420" s="10" t="s">
        <v>981</v>
      </c>
      <c r="K420" s="10" t="s">
        <v>998</v>
      </c>
      <c r="L420" s="10" t="s">
        <v>1009</v>
      </c>
      <c r="M420" s="10" t="s">
        <v>22</v>
      </c>
      <c r="N420" s="3"/>
      <c r="O420" s="3"/>
      <c r="P420" s="3"/>
      <c r="Q420" s="3"/>
      <c r="R420" s="3"/>
      <c r="S420" s="3"/>
      <c r="T420" s="3"/>
    </row>
    <row r="421" ht="19.5" customHeight="1">
      <c r="A421" s="3"/>
      <c r="B421" s="165" t="str">
        <f>IFERROR(RANK('Categories ID'!$C421,'Categories ID'!$C$20:$C$1937,1),"")</f>
        <v/>
      </c>
      <c r="C421" s="166" t="str">
        <f>IF(MIN('Categories ID'!$D421:$F421)&lt;&gt;0,MIN('Categories ID'!$D421:$F421),"")</f>
        <v/>
      </c>
      <c r="D421" s="166" t="str">
        <f>IFERROR(SEARCH($G$3,'Categories ID'!$J421)+ROW()/100000,"")</f>
        <v/>
      </c>
      <c r="E421" s="166" t="str">
        <f>IFERROR(SEARCH($G$3,'Categories ID'!$K421)+ROW()/100000,"")</f>
        <v/>
      </c>
      <c r="F421" s="166" t="str">
        <f>IFERROR(SEARCH($G$3,'Categories ID'!$L421)+ROW()/100000,"")</f>
        <v/>
      </c>
      <c r="G421" s="73">
        <v>540.0</v>
      </c>
      <c r="H421" s="10" t="s">
        <v>951</v>
      </c>
      <c r="I421" s="10" t="s">
        <v>952</v>
      </c>
      <c r="J421" s="10" t="s">
        <v>981</v>
      </c>
      <c r="K421" s="10" t="s">
        <v>998</v>
      </c>
      <c r="L421" s="10" t="s">
        <v>1011</v>
      </c>
      <c r="M421" s="10" t="s">
        <v>22</v>
      </c>
      <c r="N421" s="3"/>
      <c r="O421" s="3"/>
      <c r="P421" s="3"/>
      <c r="Q421" s="3"/>
      <c r="R421" s="3"/>
      <c r="S421" s="3"/>
      <c r="T421" s="3"/>
    </row>
    <row r="422" ht="19.5" customHeight="1">
      <c r="A422" s="3"/>
      <c r="B422" s="163" t="str">
        <f>IFERROR(RANK('Categories ID'!$C422,'Categories ID'!$C$20:$C$1937,1),"")</f>
        <v/>
      </c>
      <c r="C422" s="164" t="str">
        <f>IF(MIN('Categories ID'!$D422:$F422)&lt;&gt;0,MIN('Categories ID'!$D422:$F422),"")</f>
        <v/>
      </c>
      <c r="D422" s="164" t="str">
        <f>IFERROR(SEARCH($G$3,'Categories ID'!$J422)+ROW()/100000,"")</f>
        <v/>
      </c>
      <c r="E422" s="164" t="str">
        <f>IFERROR(SEARCH($G$3,'Categories ID'!$K422)+ROW()/100000,"")</f>
        <v/>
      </c>
      <c r="F422" s="164" t="str">
        <f>IFERROR(SEARCH($G$3,'Categories ID'!$L422)+ROW()/100000,"")</f>
        <v/>
      </c>
      <c r="G422" s="73">
        <v>542.0</v>
      </c>
      <c r="H422" s="10" t="s">
        <v>951</v>
      </c>
      <c r="I422" s="10" t="s">
        <v>952</v>
      </c>
      <c r="J422" s="10" t="s">
        <v>981</v>
      </c>
      <c r="K422" s="10" t="s">
        <v>998</v>
      </c>
      <c r="L422" s="10" t="s">
        <v>1013</v>
      </c>
      <c r="M422" s="10" t="s">
        <v>22</v>
      </c>
      <c r="N422" s="3"/>
      <c r="O422" s="3"/>
      <c r="P422" s="3"/>
      <c r="Q422" s="3"/>
      <c r="R422" s="3"/>
      <c r="S422" s="3"/>
      <c r="T422" s="3"/>
    </row>
    <row r="423" ht="19.5" customHeight="1">
      <c r="A423" s="3"/>
      <c r="B423" s="165" t="str">
        <f>IFERROR(RANK('Categories ID'!$C423,'Categories ID'!$C$20:$C$1937,1),"")</f>
        <v/>
      </c>
      <c r="C423" s="166" t="str">
        <f>IF(MIN('Categories ID'!$D423:$F423)&lt;&gt;0,MIN('Categories ID'!$D423:$F423),"")</f>
        <v/>
      </c>
      <c r="D423" s="166" t="str">
        <f>IFERROR(SEARCH($G$3,'Categories ID'!$J423)+ROW()/100000,"")</f>
        <v/>
      </c>
      <c r="E423" s="166" t="str">
        <f>IFERROR(SEARCH($G$3,'Categories ID'!$K423)+ROW()/100000,"")</f>
        <v/>
      </c>
      <c r="F423" s="166" t="str">
        <f>IFERROR(SEARCH($G$3,'Categories ID'!$L423)+ROW()/100000,"")</f>
        <v/>
      </c>
      <c r="G423" s="73">
        <v>420.0</v>
      </c>
      <c r="H423" s="10" t="s">
        <v>951</v>
      </c>
      <c r="I423" s="10" t="s">
        <v>952</v>
      </c>
      <c r="J423" s="10" t="s">
        <v>981</v>
      </c>
      <c r="K423" s="10" t="s">
        <v>998</v>
      </c>
      <c r="L423" s="10" t="s">
        <v>1003</v>
      </c>
      <c r="M423" s="10" t="s">
        <v>22</v>
      </c>
      <c r="N423" s="3"/>
      <c r="O423" s="3"/>
      <c r="P423" s="3"/>
      <c r="Q423" s="3"/>
      <c r="R423" s="3"/>
      <c r="S423" s="3"/>
      <c r="T423" s="3"/>
    </row>
    <row r="424" ht="19.5" customHeight="1">
      <c r="A424" s="3"/>
      <c r="B424" s="163" t="str">
        <f>IFERROR(RANK('Categories ID'!$C424,'Categories ID'!$C$20:$C$1937,1),"")</f>
        <v/>
      </c>
      <c r="C424" s="164" t="str">
        <f>IF(MIN('Categories ID'!$D424:$F424)&lt;&gt;0,MIN('Categories ID'!$D424:$F424),"")</f>
        <v/>
      </c>
      <c r="D424" s="164" t="str">
        <f>IFERROR(SEARCH($G$3,'Categories ID'!$J424)+ROW()/100000,"")</f>
        <v/>
      </c>
      <c r="E424" s="164" t="str">
        <f>IFERROR(SEARCH($G$3,'Categories ID'!$K424)+ROW()/100000,"")</f>
        <v/>
      </c>
      <c r="F424" s="164" t="str">
        <f>IFERROR(SEARCH($G$3,'Categories ID'!$L424)+ROW()/100000,"")</f>
        <v/>
      </c>
      <c r="G424" s="73">
        <v>2442.0</v>
      </c>
      <c r="H424" s="10" t="s">
        <v>951</v>
      </c>
      <c r="I424" s="10" t="s">
        <v>952</v>
      </c>
      <c r="J424" s="10" t="s">
        <v>981</v>
      </c>
      <c r="K424" s="10" t="s">
        <v>998</v>
      </c>
      <c r="L424" s="10" t="s">
        <v>1037</v>
      </c>
      <c r="M424" s="10" t="s">
        <v>22</v>
      </c>
      <c r="N424" s="3"/>
      <c r="O424" s="3"/>
      <c r="P424" s="3"/>
      <c r="Q424" s="3"/>
      <c r="R424" s="3"/>
      <c r="S424" s="3"/>
      <c r="T424" s="3"/>
    </row>
    <row r="425" ht="19.5" customHeight="1">
      <c r="A425" s="3"/>
      <c r="B425" s="165" t="str">
        <f>IFERROR(RANK('Categories ID'!$C425,'Categories ID'!$C$20:$C$1937,1),"")</f>
        <v/>
      </c>
      <c r="C425" s="166" t="str">
        <f>IF(MIN('Categories ID'!$D425:$F425)&lt;&gt;0,MIN('Categories ID'!$D425:$F425),"")</f>
        <v/>
      </c>
      <c r="D425" s="166" t="str">
        <f>IFERROR(SEARCH($G$3,'Categories ID'!$J425)+ROW()/100000,"")</f>
        <v/>
      </c>
      <c r="E425" s="166" t="str">
        <f>IFERROR(SEARCH($G$3,'Categories ID'!$K425)+ROW()/100000,"")</f>
        <v/>
      </c>
      <c r="F425" s="166" t="str">
        <f>IFERROR(SEARCH($G$3,'Categories ID'!$L425)+ROW()/100000,"")</f>
        <v/>
      </c>
      <c r="G425" s="73">
        <v>2427.0</v>
      </c>
      <c r="H425" s="10" t="s">
        <v>951</v>
      </c>
      <c r="I425" s="10" t="s">
        <v>952</v>
      </c>
      <c r="J425" s="10" t="s">
        <v>981</v>
      </c>
      <c r="K425" s="10" t="s">
        <v>998</v>
      </c>
      <c r="L425" s="10" t="s">
        <v>1027</v>
      </c>
      <c r="M425" s="10" t="s">
        <v>22</v>
      </c>
      <c r="N425" s="3"/>
      <c r="O425" s="3"/>
      <c r="P425" s="3"/>
      <c r="Q425" s="3"/>
      <c r="R425" s="3"/>
      <c r="S425" s="3"/>
      <c r="T425" s="3"/>
    </row>
    <row r="426" ht="19.5" customHeight="1">
      <c r="A426" s="3"/>
      <c r="B426" s="163" t="str">
        <f>IFERROR(RANK('Categories ID'!$C426,'Categories ID'!$C$20:$C$1937,1),"")</f>
        <v/>
      </c>
      <c r="C426" s="164" t="str">
        <f>IF(MIN('Categories ID'!$D426:$F426)&lt;&gt;0,MIN('Categories ID'!$D426:$F426),"")</f>
        <v/>
      </c>
      <c r="D426" s="164" t="str">
        <f>IFERROR(SEARCH($G$3,'Categories ID'!$J426)+ROW()/100000,"")</f>
        <v/>
      </c>
      <c r="E426" s="164" t="str">
        <f>IFERROR(SEARCH($G$3,'Categories ID'!$K426)+ROW()/100000,"")</f>
        <v/>
      </c>
      <c r="F426" s="164" t="str">
        <f>IFERROR(SEARCH($G$3,'Categories ID'!$L426)+ROW()/100000,"")</f>
        <v/>
      </c>
      <c r="G426" s="73">
        <v>2428.0</v>
      </c>
      <c r="H426" s="10" t="s">
        <v>951</v>
      </c>
      <c r="I426" s="10" t="s">
        <v>952</v>
      </c>
      <c r="J426" s="10" t="s">
        <v>981</v>
      </c>
      <c r="K426" s="10" t="s">
        <v>998</v>
      </c>
      <c r="L426" s="10" t="s">
        <v>1029</v>
      </c>
      <c r="M426" s="10" t="s">
        <v>22</v>
      </c>
      <c r="N426" s="3"/>
      <c r="O426" s="3"/>
      <c r="P426" s="3"/>
      <c r="Q426" s="3"/>
      <c r="R426" s="3"/>
      <c r="S426" s="3"/>
      <c r="T426" s="3"/>
    </row>
    <row r="427" ht="19.5" customHeight="1">
      <c r="A427" s="3"/>
      <c r="B427" s="165" t="str">
        <f>IFERROR(RANK('Categories ID'!$C427,'Categories ID'!$C$20:$C$1937,1),"")</f>
        <v/>
      </c>
      <c r="C427" s="166" t="str">
        <f>IF(MIN('Categories ID'!$D427:$F427)&lt;&gt;0,MIN('Categories ID'!$D427:$F427),"")</f>
        <v/>
      </c>
      <c r="D427" s="166" t="str">
        <f>IFERROR(SEARCH($G$3,'Categories ID'!$J427)+ROW()/100000,"")</f>
        <v/>
      </c>
      <c r="E427" s="166" t="str">
        <f>IFERROR(SEARCH($G$3,'Categories ID'!$K427)+ROW()/100000,"")</f>
        <v/>
      </c>
      <c r="F427" s="166" t="str">
        <f>IFERROR(SEARCH($G$3,'Categories ID'!$L427)+ROW()/100000,"")</f>
        <v/>
      </c>
      <c r="G427" s="73">
        <v>2429.0</v>
      </c>
      <c r="H427" s="10" t="s">
        <v>951</v>
      </c>
      <c r="I427" s="10" t="s">
        <v>952</v>
      </c>
      <c r="J427" s="10" t="s">
        <v>981</v>
      </c>
      <c r="K427" s="10" t="s">
        <v>998</v>
      </c>
      <c r="L427" s="10" t="s">
        <v>1031</v>
      </c>
      <c r="M427" s="10" t="s">
        <v>22</v>
      </c>
      <c r="N427" s="3"/>
      <c r="O427" s="3"/>
      <c r="P427" s="3"/>
      <c r="Q427" s="3"/>
      <c r="R427" s="3"/>
      <c r="S427" s="3"/>
      <c r="T427" s="3"/>
    </row>
    <row r="428" ht="19.5" customHeight="1">
      <c r="A428" s="3"/>
      <c r="B428" s="163" t="str">
        <f>IFERROR(RANK('Categories ID'!$C428,'Categories ID'!$C$20:$C$1937,1),"")</f>
        <v/>
      </c>
      <c r="C428" s="164" t="str">
        <f>IF(MIN('Categories ID'!$D428:$F428)&lt;&gt;0,MIN('Categories ID'!$D428:$F428),"")</f>
        <v/>
      </c>
      <c r="D428" s="164" t="str">
        <f>IFERROR(SEARCH($G$3,'Categories ID'!$J428)+ROW()/100000,"")</f>
        <v/>
      </c>
      <c r="E428" s="164" t="str">
        <f>IFERROR(SEARCH($G$3,'Categories ID'!$K428)+ROW()/100000,"")</f>
        <v/>
      </c>
      <c r="F428" s="164" t="str">
        <f>IFERROR(SEARCH($G$3,'Categories ID'!$L428)+ROW()/100000,"")</f>
        <v/>
      </c>
      <c r="G428" s="73">
        <v>2430.0</v>
      </c>
      <c r="H428" s="10" t="s">
        <v>951</v>
      </c>
      <c r="I428" s="10" t="s">
        <v>952</v>
      </c>
      <c r="J428" s="10" t="s">
        <v>981</v>
      </c>
      <c r="K428" s="10" t="s">
        <v>998</v>
      </c>
      <c r="L428" s="10" t="s">
        <v>1033</v>
      </c>
      <c r="M428" s="10" t="s">
        <v>22</v>
      </c>
      <c r="N428" s="3"/>
      <c r="O428" s="3"/>
      <c r="P428" s="3"/>
      <c r="Q428" s="3"/>
      <c r="R428" s="3"/>
      <c r="S428" s="3"/>
      <c r="T428" s="3"/>
    </row>
    <row r="429" ht="19.5" customHeight="1">
      <c r="A429" s="3"/>
      <c r="B429" s="165" t="str">
        <f>IFERROR(RANK('Categories ID'!$C429,'Categories ID'!$C$20:$C$1937,1),"")</f>
        <v/>
      </c>
      <c r="C429" s="166" t="str">
        <f>IF(MIN('Categories ID'!$D429:$F429)&lt;&gt;0,MIN('Categories ID'!$D429:$F429),"")</f>
        <v/>
      </c>
      <c r="D429" s="166" t="str">
        <f>IFERROR(SEARCH($G$3,'Categories ID'!$J429)+ROW()/100000,"")</f>
        <v/>
      </c>
      <c r="E429" s="166" t="str">
        <f>IFERROR(SEARCH($G$3,'Categories ID'!$K429)+ROW()/100000,"")</f>
        <v/>
      </c>
      <c r="F429" s="166" t="str">
        <f>IFERROR(SEARCH($G$3,'Categories ID'!$L429)+ROW()/100000,"")</f>
        <v/>
      </c>
      <c r="G429" s="73">
        <v>2431.0</v>
      </c>
      <c r="H429" s="10" t="s">
        <v>951</v>
      </c>
      <c r="I429" s="10" t="s">
        <v>952</v>
      </c>
      <c r="J429" s="10" t="s">
        <v>981</v>
      </c>
      <c r="K429" s="10" t="s">
        <v>998</v>
      </c>
      <c r="L429" s="10" t="s">
        <v>1035</v>
      </c>
      <c r="M429" s="10" t="s">
        <v>22</v>
      </c>
      <c r="N429" s="3"/>
      <c r="O429" s="3"/>
      <c r="P429" s="3"/>
      <c r="Q429" s="3"/>
      <c r="R429" s="3"/>
      <c r="S429" s="3"/>
      <c r="T429" s="3"/>
    </row>
    <row r="430" ht="19.5" customHeight="1">
      <c r="A430" s="3"/>
      <c r="B430" s="163" t="str">
        <f>IFERROR(RANK('Categories ID'!$C430,'Categories ID'!$C$20:$C$1937,1),"")</f>
        <v/>
      </c>
      <c r="C430" s="164" t="str">
        <f>IF(MIN('Categories ID'!$D430:$F430)&lt;&gt;0,MIN('Categories ID'!$D430:$F430),"")</f>
        <v/>
      </c>
      <c r="D430" s="164" t="str">
        <f>IFERROR(SEARCH($G$3,'Categories ID'!$J430)+ROW()/100000,"")</f>
        <v/>
      </c>
      <c r="E430" s="164" t="str">
        <f>IFERROR(SEARCH($G$3,'Categories ID'!$K430)+ROW()/100000,"")</f>
        <v/>
      </c>
      <c r="F430" s="164" t="str">
        <f>IFERROR(SEARCH($G$3,'Categories ID'!$L430)+ROW()/100000,"")</f>
        <v/>
      </c>
      <c r="G430" s="73">
        <v>204.0</v>
      </c>
      <c r="H430" s="10" t="s">
        <v>951</v>
      </c>
      <c r="I430" s="10" t="s">
        <v>952</v>
      </c>
      <c r="J430" s="10" t="s">
        <v>981</v>
      </c>
      <c r="K430" s="10" t="s">
        <v>998</v>
      </c>
      <c r="L430" s="10" t="s">
        <v>999</v>
      </c>
      <c r="M430" s="10" t="s">
        <v>22</v>
      </c>
      <c r="N430" s="3"/>
      <c r="O430" s="3"/>
      <c r="P430" s="3"/>
      <c r="Q430" s="3"/>
      <c r="R430" s="3"/>
      <c r="S430" s="3"/>
      <c r="T430" s="3"/>
    </row>
    <row r="431" ht="19.5" customHeight="1">
      <c r="A431" s="3"/>
      <c r="B431" s="165" t="str">
        <f>IFERROR(RANK('Categories ID'!$C431,'Categories ID'!$C$20:$C$1937,1),"")</f>
        <v/>
      </c>
      <c r="C431" s="166" t="str">
        <f>IF(MIN('Categories ID'!$D431:$F431)&lt;&gt;0,MIN('Categories ID'!$D431:$F431),"")</f>
        <v/>
      </c>
      <c r="D431" s="166" t="str">
        <f>IFERROR(SEARCH($G$3,'Categories ID'!$J431)+ROW()/100000,"")</f>
        <v/>
      </c>
      <c r="E431" s="166" t="str">
        <f>IFERROR(SEARCH($G$3,'Categories ID'!$K431)+ROW()/100000,"")</f>
        <v/>
      </c>
      <c r="F431" s="166" t="str">
        <f>IFERROR(SEARCH($G$3,'Categories ID'!$L431)+ROW()/100000,"")</f>
        <v/>
      </c>
      <c r="G431" s="73">
        <v>635.0</v>
      </c>
      <c r="H431" s="10" t="s">
        <v>951</v>
      </c>
      <c r="I431" s="10" t="s">
        <v>952</v>
      </c>
      <c r="J431" s="10" t="s">
        <v>981</v>
      </c>
      <c r="K431" s="10" t="s">
        <v>998</v>
      </c>
      <c r="L431" s="10" t="s">
        <v>1017</v>
      </c>
      <c r="M431" s="10" t="s">
        <v>22</v>
      </c>
      <c r="N431" s="3"/>
      <c r="O431" s="3"/>
      <c r="P431" s="3"/>
      <c r="Q431" s="3"/>
      <c r="R431" s="3"/>
      <c r="S431" s="3"/>
      <c r="T431" s="3"/>
    </row>
    <row r="432" ht="19.5" customHeight="1">
      <c r="A432" s="3"/>
      <c r="B432" s="163" t="str">
        <f>IFERROR(RANK('Categories ID'!$C432,'Categories ID'!$C$20:$C$1937,1),"")</f>
        <v/>
      </c>
      <c r="C432" s="164" t="str">
        <f>IF(MIN('Categories ID'!$D432:$F432)&lt;&gt;0,MIN('Categories ID'!$D432:$F432),"")</f>
        <v/>
      </c>
      <c r="D432" s="164" t="str">
        <f>IFERROR(SEARCH($G$3,'Categories ID'!$J432)+ROW()/100000,"")</f>
        <v/>
      </c>
      <c r="E432" s="164" t="str">
        <f>IFERROR(SEARCH($G$3,'Categories ID'!$K432)+ROW()/100000,"")</f>
        <v/>
      </c>
      <c r="F432" s="164" t="str">
        <f>IFERROR(SEARCH($G$3,'Categories ID'!$L432)+ROW()/100000,"")</f>
        <v/>
      </c>
      <c r="G432" s="73">
        <v>1150.0</v>
      </c>
      <c r="H432" s="10" t="s">
        <v>951</v>
      </c>
      <c r="I432" s="10" t="s">
        <v>952</v>
      </c>
      <c r="J432" s="10" t="s">
        <v>981</v>
      </c>
      <c r="K432" s="10" t="s">
        <v>998</v>
      </c>
      <c r="L432" s="10" t="s">
        <v>1021</v>
      </c>
      <c r="M432" s="10" t="s">
        <v>22</v>
      </c>
      <c r="N432" s="3"/>
      <c r="O432" s="3"/>
      <c r="P432" s="3"/>
      <c r="Q432" s="3"/>
      <c r="R432" s="3"/>
      <c r="S432" s="3"/>
      <c r="T432" s="3"/>
    </row>
    <row r="433" ht="19.5" customHeight="1">
      <c r="A433" s="3"/>
      <c r="B433" s="165" t="str">
        <f>IFERROR(RANK('Categories ID'!$C433,'Categories ID'!$C$20:$C$1937,1),"")</f>
        <v/>
      </c>
      <c r="C433" s="166" t="str">
        <f>IF(MIN('Categories ID'!$D433:$F433)&lt;&gt;0,MIN('Categories ID'!$D433:$F433),"")</f>
        <v/>
      </c>
      <c r="D433" s="166" t="str">
        <f>IFERROR(SEARCH($G$3,'Categories ID'!$J433)+ROW()/100000,"")</f>
        <v/>
      </c>
      <c r="E433" s="166" t="str">
        <f>IFERROR(SEARCH($G$3,'Categories ID'!$K433)+ROW()/100000,"")</f>
        <v/>
      </c>
      <c r="F433" s="166" t="str">
        <f>IFERROR(SEARCH($G$3,'Categories ID'!$L433)+ROW()/100000,"")</f>
        <v/>
      </c>
      <c r="G433" s="73">
        <v>2329.0</v>
      </c>
      <c r="H433" s="10" t="s">
        <v>951</v>
      </c>
      <c r="I433" s="10" t="s">
        <v>952</v>
      </c>
      <c r="J433" s="10" t="s">
        <v>981</v>
      </c>
      <c r="K433" s="10" t="s">
        <v>998</v>
      </c>
      <c r="L433" s="10" t="s">
        <v>1025</v>
      </c>
      <c r="M433" s="10" t="s">
        <v>22</v>
      </c>
      <c r="N433" s="3"/>
      <c r="O433" s="3"/>
      <c r="P433" s="3"/>
      <c r="Q433" s="3"/>
      <c r="R433" s="3"/>
      <c r="S433" s="3"/>
      <c r="T433" s="3"/>
    </row>
    <row r="434" ht="19.5" customHeight="1">
      <c r="A434" s="3"/>
      <c r="B434" s="163" t="str">
        <f>IFERROR(RANK('Categories ID'!$C434,'Categories ID'!$C$20:$C$1937,1),"")</f>
        <v/>
      </c>
      <c r="C434" s="164" t="str">
        <f>IF(MIN('Categories ID'!$D434:$F434)&lt;&gt;0,MIN('Categories ID'!$D434:$F434),"")</f>
        <v/>
      </c>
      <c r="D434" s="164" t="str">
        <f>IFERROR(SEARCH($G$3,'Categories ID'!$J434)+ROW()/100000,"")</f>
        <v/>
      </c>
      <c r="E434" s="164" t="str">
        <f>IFERROR(SEARCH($G$3,'Categories ID'!$K434)+ROW()/100000,"")</f>
        <v/>
      </c>
      <c r="F434" s="164" t="str">
        <f>IFERROR(SEARCH($G$3,'Categories ID'!$L434)+ROW()/100000,"")</f>
        <v/>
      </c>
      <c r="G434" s="73">
        <v>1061.0</v>
      </c>
      <c r="H434" s="10" t="s">
        <v>951</v>
      </c>
      <c r="I434" s="10" t="s">
        <v>952</v>
      </c>
      <c r="J434" s="10" t="s">
        <v>981</v>
      </c>
      <c r="K434" s="10" t="s">
        <v>998</v>
      </c>
      <c r="L434" s="10" t="s">
        <v>1019</v>
      </c>
      <c r="M434" s="10" t="s">
        <v>22</v>
      </c>
      <c r="N434" s="3"/>
      <c r="O434" s="3"/>
      <c r="P434" s="3"/>
      <c r="Q434" s="3"/>
      <c r="R434" s="3"/>
      <c r="S434" s="3"/>
      <c r="T434" s="3"/>
    </row>
    <row r="435" ht="19.5" customHeight="1">
      <c r="A435" s="3"/>
      <c r="B435" s="165" t="str">
        <f>IFERROR(RANK('Categories ID'!$C435,'Categories ID'!$C$20:$C$1937,1),"")</f>
        <v/>
      </c>
      <c r="C435" s="166" t="str">
        <f>IF(MIN('Categories ID'!$D435:$F435)&lt;&gt;0,MIN('Categories ID'!$D435:$F435),"")</f>
        <v/>
      </c>
      <c r="D435" s="166" t="str">
        <f>IFERROR(SEARCH($G$3,'Categories ID'!$J435)+ROW()/100000,"")</f>
        <v/>
      </c>
      <c r="E435" s="166" t="str">
        <f>IFERROR(SEARCH($G$3,'Categories ID'!$K435)+ROW()/100000,"")</f>
        <v/>
      </c>
      <c r="F435" s="166" t="str">
        <f>IFERROR(SEARCH($G$3,'Categories ID'!$L435)+ROW()/100000,"")</f>
        <v/>
      </c>
      <c r="G435" s="73">
        <v>124.0</v>
      </c>
      <c r="H435" s="10" t="s">
        <v>951</v>
      </c>
      <c r="I435" s="10" t="s">
        <v>952</v>
      </c>
      <c r="J435" s="10" t="s">
        <v>981</v>
      </c>
      <c r="K435" s="10" t="s">
        <v>987</v>
      </c>
      <c r="L435" s="10" t="s">
        <v>992</v>
      </c>
      <c r="M435" s="10" t="s">
        <v>22</v>
      </c>
      <c r="N435" s="3"/>
      <c r="O435" s="3"/>
      <c r="P435" s="3"/>
      <c r="Q435" s="3"/>
      <c r="R435" s="3"/>
      <c r="S435" s="3"/>
      <c r="T435" s="3"/>
    </row>
    <row r="436" ht="19.5" customHeight="1">
      <c r="A436" s="3"/>
      <c r="B436" s="163" t="str">
        <f>IFERROR(RANK('Categories ID'!$C436,'Categories ID'!$C$20:$C$1937,1),"")</f>
        <v/>
      </c>
      <c r="C436" s="164" t="str">
        <f>IF(MIN('Categories ID'!$D436:$F436)&lt;&gt;0,MIN('Categories ID'!$D436:$F436),"")</f>
        <v/>
      </c>
      <c r="D436" s="164" t="str">
        <f>IFERROR(SEARCH($G$3,'Categories ID'!$J436)+ROW()/100000,"")</f>
        <v/>
      </c>
      <c r="E436" s="164" t="str">
        <f>IFERROR(SEARCH($G$3,'Categories ID'!$K436)+ROW()/100000,"")</f>
        <v/>
      </c>
      <c r="F436" s="164" t="str">
        <f>IFERROR(SEARCH($G$3,'Categories ID'!$L436)+ROW()/100000,"")</f>
        <v/>
      </c>
      <c r="G436" s="73">
        <v>113.0</v>
      </c>
      <c r="H436" s="10" t="s">
        <v>951</v>
      </c>
      <c r="I436" s="10" t="s">
        <v>952</v>
      </c>
      <c r="J436" s="10" t="s">
        <v>981</v>
      </c>
      <c r="K436" s="10" t="s">
        <v>987</v>
      </c>
      <c r="L436" s="10" t="s">
        <v>988</v>
      </c>
      <c r="M436" s="10" t="s">
        <v>22</v>
      </c>
      <c r="N436" s="3"/>
      <c r="O436" s="3"/>
      <c r="P436" s="3"/>
      <c r="Q436" s="3"/>
      <c r="R436" s="3"/>
      <c r="S436" s="3"/>
      <c r="T436" s="3"/>
    </row>
    <row r="437" ht="19.5" customHeight="1">
      <c r="A437" s="3"/>
      <c r="B437" s="165" t="str">
        <f>IFERROR(RANK('Categories ID'!$C437,'Categories ID'!$C$20:$C$1937,1),"")</f>
        <v/>
      </c>
      <c r="C437" s="166" t="str">
        <f>IF(MIN('Categories ID'!$D437:$F437)&lt;&gt;0,MIN('Categories ID'!$D437:$F437),"")</f>
        <v/>
      </c>
      <c r="D437" s="166" t="str">
        <f>IFERROR(SEARCH($G$3,'Categories ID'!$J437)+ROW()/100000,"")</f>
        <v/>
      </c>
      <c r="E437" s="166" t="str">
        <f>IFERROR(SEARCH($G$3,'Categories ID'!$K437)+ROW()/100000,"")</f>
        <v/>
      </c>
      <c r="F437" s="166" t="str">
        <f>IFERROR(SEARCH($G$3,'Categories ID'!$L437)+ROW()/100000,"")</f>
        <v/>
      </c>
      <c r="G437" s="73">
        <v>117.0</v>
      </c>
      <c r="H437" s="10" t="s">
        <v>951</v>
      </c>
      <c r="I437" s="10" t="s">
        <v>952</v>
      </c>
      <c r="J437" s="10" t="s">
        <v>981</v>
      </c>
      <c r="K437" s="10" t="s">
        <v>987</v>
      </c>
      <c r="L437" s="10" t="s">
        <v>990</v>
      </c>
      <c r="M437" s="10" t="s">
        <v>22</v>
      </c>
      <c r="N437" s="3"/>
      <c r="O437" s="3"/>
      <c r="P437" s="3"/>
      <c r="Q437" s="3"/>
      <c r="R437" s="3"/>
      <c r="S437" s="3"/>
      <c r="T437" s="3"/>
    </row>
    <row r="438" ht="19.5" customHeight="1">
      <c r="A438" s="3"/>
      <c r="B438" s="163" t="str">
        <f>IFERROR(RANK('Categories ID'!$C438,'Categories ID'!$C$20:$C$1937,1),"")</f>
        <v/>
      </c>
      <c r="C438" s="164" t="str">
        <f>IF(MIN('Categories ID'!$D438:$F438)&lt;&gt;0,MIN('Categories ID'!$D438:$F438),"")</f>
        <v/>
      </c>
      <c r="D438" s="164" t="str">
        <f>IFERROR(SEARCH($G$3,'Categories ID'!$J438)+ROW()/100000,"")</f>
        <v/>
      </c>
      <c r="E438" s="164" t="str">
        <f>IFERROR(SEARCH($G$3,'Categories ID'!$K438)+ROW()/100000,"")</f>
        <v/>
      </c>
      <c r="F438" s="164" t="str">
        <f>IFERROR(SEARCH($G$3,'Categories ID'!$L438)+ROW()/100000,"")</f>
        <v/>
      </c>
      <c r="G438" s="73">
        <v>162.0</v>
      </c>
      <c r="H438" s="10" t="s">
        <v>951</v>
      </c>
      <c r="I438" s="10" t="s">
        <v>952</v>
      </c>
      <c r="J438" s="10" t="s">
        <v>981</v>
      </c>
      <c r="K438" s="10" t="s">
        <v>987</v>
      </c>
      <c r="L438" s="10" t="s">
        <v>994</v>
      </c>
      <c r="M438" s="10" t="s">
        <v>22</v>
      </c>
      <c r="N438" s="3"/>
      <c r="O438" s="3"/>
      <c r="P438" s="3"/>
      <c r="Q438" s="3"/>
      <c r="R438" s="3"/>
      <c r="S438" s="3"/>
      <c r="T438" s="3"/>
    </row>
    <row r="439" ht="19.5" customHeight="1">
      <c r="A439" s="3"/>
      <c r="B439" s="165" t="str">
        <f>IFERROR(RANK('Categories ID'!$C439,'Categories ID'!$C$20:$C$1937,1),"")</f>
        <v/>
      </c>
      <c r="C439" s="166" t="str">
        <f>IF(MIN('Categories ID'!$D439:$F439)&lt;&gt;0,MIN('Categories ID'!$D439:$F439),"")</f>
        <v/>
      </c>
      <c r="D439" s="166" t="str">
        <f>IFERROR(SEARCH($G$3,'Categories ID'!$J439)+ROW()/100000,"")</f>
        <v/>
      </c>
      <c r="E439" s="166" t="str">
        <f>IFERROR(SEARCH($G$3,'Categories ID'!$K439)+ROW()/100000,"")</f>
        <v/>
      </c>
      <c r="F439" s="166" t="str">
        <f>IFERROR(SEARCH($G$3,'Categories ID'!$L439)+ROW()/100000,"")</f>
        <v/>
      </c>
      <c r="G439" s="73">
        <v>467.0</v>
      </c>
      <c r="H439" s="10" t="s">
        <v>951</v>
      </c>
      <c r="I439" s="10" t="s">
        <v>952</v>
      </c>
      <c r="J439" s="10" t="s">
        <v>981</v>
      </c>
      <c r="K439" s="10" t="s">
        <v>987</v>
      </c>
      <c r="L439" s="10" t="s">
        <v>1005</v>
      </c>
      <c r="M439" s="10" t="s">
        <v>22</v>
      </c>
      <c r="N439" s="3"/>
      <c r="O439" s="3"/>
      <c r="P439" s="3"/>
      <c r="Q439" s="3"/>
      <c r="R439" s="3"/>
      <c r="S439" s="3"/>
      <c r="T439" s="3"/>
    </row>
    <row r="440" ht="19.5" customHeight="1">
      <c r="A440" s="3"/>
      <c r="B440" s="163" t="str">
        <f>IFERROR(RANK('Categories ID'!$C440,'Categories ID'!$C$20:$C$1937,1),"")</f>
        <v/>
      </c>
      <c r="C440" s="164" t="str">
        <f>IF(MIN('Categories ID'!$D440:$F440)&lt;&gt;0,MIN('Categories ID'!$D440:$F440),"")</f>
        <v/>
      </c>
      <c r="D440" s="164" t="str">
        <f>IFERROR(SEARCH($G$3,'Categories ID'!$J440)+ROW()/100000,"")</f>
        <v/>
      </c>
      <c r="E440" s="164" t="str">
        <f>IFERROR(SEARCH($G$3,'Categories ID'!$K440)+ROW()/100000,"")</f>
        <v/>
      </c>
      <c r="F440" s="164" t="str">
        <f>IFERROR(SEARCH($G$3,'Categories ID'!$L440)+ROW()/100000,"")</f>
        <v/>
      </c>
      <c r="G440" s="73">
        <v>538.0</v>
      </c>
      <c r="H440" s="10" t="s">
        <v>951</v>
      </c>
      <c r="I440" s="10" t="s">
        <v>952</v>
      </c>
      <c r="J440" s="10" t="s">
        <v>981</v>
      </c>
      <c r="K440" s="10" t="s">
        <v>987</v>
      </c>
      <c r="L440" s="10" t="s">
        <v>1007</v>
      </c>
      <c r="M440" s="10" t="s">
        <v>22</v>
      </c>
      <c r="N440" s="3"/>
      <c r="O440" s="3"/>
      <c r="P440" s="3"/>
      <c r="Q440" s="3"/>
      <c r="R440" s="3"/>
      <c r="S440" s="3"/>
      <c r="T440" s="3"/>
    </row>
    <row r="441" ht="19.5" customHeight="1">
      <c r="A441" s="3"/>
      <c r="B441" s="165" t="str">
        <f>IFERROR(RANK('Categories ID'!$C441,'Categories ID'!$C$20:$C$1937,1),"")</f>
        <v/>
      </c>
      <c r="C441" s="166" t="str">
        <f>IF(MIN('Categories ID'!$D441:$F441)&lt;&gt;0,MIN('Categories ID'!$D441:$F441),"")</f>
        <v/>
      </c>
      <c r="D441" s="166" t="str">
        <f>IFERROR(SEARCH($G$3,'Categories ID'!$J441)+ROW()/100000,"")</f>
        <v/>
      </c>
      <c r="E441" s="166" t="str">
        <f>IFERROR(SEARCH($G$3,'Categories ID'!$K441)+ROW()/100000,"")</f>
        <v/>
      </c>
      <c r="F441" s="166" t="str">
        <f>IFERROR(SEARCH($G$3,'Categories ID'!$L441)+ROW()/100000,"")</f>
        <v/>
      </c>
      <c r="G441" s="73">
        <v>172.0</v>
      </c>
      <c r="H441" s="10" t="s">
        <v>951</v>
      </c>
      <c r="I441" s="10" t="s">
        <v>952</v>
      </c>
      <c r="J441" s="10" t="s">
        <v>981</v>
      </c>
      <c r="K441" s="10" t="s">
        <v>982</v>
      </c>
      <c r="L441" s="10" t="s">
        <v>996</v>
      </c>
      <c r="M441" s="10" t="s">
        <v>22</v>
      </c>
      <c r="N441" s="3"/>
      <c r="O441" s="3"/>
      <c r="P441" s="3"/>
      <c r="Q441" s="3"/>
      <c r="R441" s="3"/>
      <c r="S441" s="3"/>
      <c r="T441" s="3"/>
    </row>
    <row r="442" ht="19.5" customHeight="1">
      <c r="A442" s="3"/>
      <c r="B442" s="163" t="str">
        <f>IFERROR(RANK('Categories ID'!$C442,'Categories ID'!$C$20:$C$1937,1),"")</f>
        <v/>
      </c>
      <c r="C442" s="164" t="str">
        <f>IF(MIN('Categories ID'!$D442:$F442)&lt;&gt;0,MIN('Categories ID'!$D442:$F442),"")</f>
        <v/>
      </c>
      <c r="D442" s="164" t="str">
        <f>IFERROR(SEARCH($G$3,'Categories ID'!$J442)+ROW()/100000,"")</f>
        <v/>
      </c>
      <c r="E442" s="164" t="str">
        <f>IFERROR(SEARCH($G$3,'Categories ID'!$K442)+ROW()/100000,"")</f>
        <v/>
      </c>
      <c r="F442" s="164" t="str">
        <f>IFERROR(SEARCH($G$3,'Categories ID'!$L442)+ROW()/100000,"")</f>
        <v/>
      </c>
      <c r="G442" s="73">
        <v>80.0</v>
      </c>
      <c r="H442" s="10" t="s">
        <v>951</v>
      </c>
      <c r="I442" s="10" t="s">
        <v>952</v>
      </c>
      <c r="J442" s="10" t="s">
        <v>981</v>
      </c>
      <c r="K442" s="10" t="s">
        <v>982</v>
      </c>
      <c r="L442" s="10" t="s">
        <v>983</v>
      </c>
      <c r="M442" s="10" t="s">
        <v>22</v>
      </c>
      <c r="N442" s="3"/>
      <c r="O442" s="3"/>
      <c r="P442" s="3"/>
      <c r="Q442" s="3"/>
      <c r="R442" s="3"/>
      <c r="S442" s="3"/>
      <c r="T442" s="3"/>
    </row>
    <row r="443" ht="19.5" customHeight="1">
      <c r="A443" s="3"/>
      <c r="B443" s="165" t="str">
        <f>IFERROR(RANK('Categories ID'!$C443,'Categories ID'!$C$20:$C$1937,1),"")</f>
        <v/>
      </c>
      <c r="C443" s="166" t="str">
        <f>IF(MIN('Categories ID'!$D443:$F443)&lt;&gt;0,MIN('Categories ID'!$D443:$F443),"")</f>
        <v/>
      </c>
      <c r="D443" s="166" t="str">
        <f>IFERROR(SEARCH($G$3,'Categories ID'!$J443)+ROW()/100000,"")</f>
        <v/>
      </c>
      <c r="E443" s="166" t="str">
        <f>IFERROR(SEARCH($G$3,'Categories ID'!$K443)+ROW()/100000,"")</f>
        <v/>
      </c>
      <c r="F443" s="166" t="str">
        <f>IFERROR(SEARCH($G$3,'Categories ID'!$L443)+ROW()/100000,"")</f>
        <v/>
      </c>
      <c r="G443" s="73">
        <v>249.0</v>
      </c>
      <c r="H443" s="10" t="s">
        <v>951</v>
      </c>
      <c r="I443" s="10" t="s">
        <v>952</v>
      </c>
      <c r="J443" s="10" t="s">
        <v>981</v>
      </c>
      <c r="K443" s="10" t="s">
        <v>982</v>
      </c>
      <c r="L443" s="10" t="s">
        <v>1001</v>
      </c>
      <c r="M443" s="10" t="s">
        <v>22</v>
      </c>
      <c r="N443" s="3"/>
      <c r="O443" s="3"/>
      <c r="P443" s="3"/>
      <c r="Q443" s="3"/>
      <c r="R443" s="3"/>
      <c r="S443" s="3"/>
      <c r="T443" s="3"/>
    </row>
    <row r="444" ht="19.5" customHeight="1">
      <c r="A444" s="3"/>
      <c r="B444" s="163" t="str">
        <f>IFERROR(RANK('Categories ID'!$C444,'Categories ID'!$C$20:$C$1937,1),"")</f>
        <v/>
      </c>
      <c r="C444" s="164" t="str">
        <f>IF(MIN('Categories ID'!$D444:$F444)&lt;&gt;0,MIN('Categories ID'!$D444:$F444),"")</f>
        <v/>
      </c>
      <c r="D444" s="164" t="str">
        <f>IFERROR(SEARCH($G$3,'Categories ID'!$J444)+ROW()/100000,"")</f>
        <v/>
      </c>
      <c r="E444" s="164" t="str">
        <f>IFERROR(SEARCH($G$3,'Categories ID'!$K444)+ROW()/100000,"")</f>
        <v/>
      </c>
      <c r="F444" s="164" t="str">
        <f>IFERROR(SEARCH($G$3,'Categories ID'!$L444)+ROW()/100000,"")</f>
        <v/>
      </c>
      <c r="G444" s="73">
        <v>1208.0</v>
      </c>
      <c r="H444" s="10" t="s">
        <v>951</v>
      </c>
      <c r="I444" s="10" t="s">
        <v>952</v>
      </c>
      <c r="J444" s="10" t="s">
        <v>981</v>
      </c>
      <c r="K444" s="10" t="s">
        <v>982</v>
      </c>
      <c r="L444" s="10" t="s">
        <v>1023</v>
      </c>
      <c r="M444" s="10" t="s">
        <v>22</v>
      </c>
      <c r="N444" s="3"/>
      <c r="O444" s="3"/>
      <c r="P444" s="3"/>
      <c r="Q444" s="3"/>
      <c r="R444" s="3"/>
      <c r="S444" s="3"/>
      <c r="T444" s="3"/>
    </row>
    <row r="445" ht="19.5" customHeight="1">
      <c r="A445" s="3"/>
      <c r="B445" s="165" t="str">
        <f>IFERROR(RANK('Categories ID'!$C445,'Categories ID'!$C$20:$C$1937,1),"")</f>
        <v/>
      </c>
      <c r="C445" s="166" t="str">
        <f>IF(MIN('Categories ID'!$D445:$F445)&lt;&gt;0,MIN('Categories ID'!$D445:$F445),"")</f>
        <v/>
      </c>
      <c r="D445" s="166" t="str">
        <f>IFERROR(SEARCH($G$3,'Categories ID'!$J445)+ROW()/100000,"")</f>
        <v/>
      </c>
      <c r="E445" s="166" t="str">
        <f>IFERROR(SEARCH($G$3,'Categories ID'!$K445)+ROW()/100000,"")</f>
        <v/>
      </c>
      <c r="F445" s="166" t="str">
        <f>IFERROR(SEARCH($G$3,'Categories ID'!$L445)+ROW()/100000,"")</f>
        <v/>
      </c>
      <c r="G445" s="73">
        <v>354.0</v>
      </c>
      <c r="H445" s="10" t="s">
        <v>951</v>
      </c>
      <c r="I445" s="10" t="s">
        <v>952</v>
      </c>
      <c r="J445" s="10" t="s">
        <v>1044</v>
      </c>
      <c r="K445" s="10" t="s">
        <v>4711</v>
      </c>
      <c r="L445" s="10" t="s">
        <v>22</v>
      </c>
      <c r="M445" s="10" t="s">
        <v>22</v>
      </c>
      <c r="N445" s="3"/>
      <c r="O445" s="3"/>
      <c r="P445" s="3"/>
      <c r="Q445" s="3"/>
      <c r="R445" s="3"/>
      <c r="S445" s="3"/>
      <c r="T445" s="3"/>
    </row>
    <row r="446" ht="19.5" customHeight="1">
      <c r="A446" s="3"/>
      <c r="B446" s="163" t="str">
        <f>IFERROR(RANK('Categories ID'!$C446,'Categories ID'!$C$20:$C$1937,1),"")</f>
        <v/>
      </c>
      <c r="C446" s="164" t="str">
        <f>IF(MIN('Categories ID'!$D446:$F446)&lt;&gt;0,MIN('Categories ID'!$D446:$F446),"")</f>
        <v/>
      </c>
      <c r="D446" s="164" t="str">
        <f>IFERROR(SEARCH($G$3,'Categories ID'!$J446)+ROW()/100000,"")</f>
        <v/>
      </c>
      <c r="E446" s="164" t="str">
        <f>IFERROR(SEARCH($G$3,'Categories ID'!$K446)+ROW()/100000,"")</f>
        <v/>
      </c>
      <c r="F446" s="164" t="str">
        <f>IFERROR(SEARCH($G$3,'Categories ID'!$L446)+ROW()/100000,"")</f>
        <v/>
      </c>
      <c r="G446" s="73">
        <v>2112.0</v>
      </c>
      <c r="H446" s="10" t="s">
        <v>951</v>
      </c>
      <c r="I446" s="10" t="s">
        <v>952</v>
      </c>
      <c r="J446" s="10" t="s">
        <v>1044</v>
      </c>
      <c r="K446" s="10" t="s">
        <v>1060</v>
      </c>
      <c r="L446" s="10" t="s">
        <v>22</v>
      </c>
      <c r="M446" s="10" t="s">
        <v>22</v>
      </c>
      <c r="N446" s="3"/>
      <c r="O446" s="3"/>
      <c r="P446" s="3"/>
      <c r="Q446" s="3"/>
      <c r="R446" s="3"/>
      <c r="S446" s="3"/>
      <c r="T446" s="3"/>
    </row>
    <row r="447" ht="19.5" customHeight="1">
      <c r="A447" s="3"/>
      <c r="B447" s="165" t="str">
        <f>IFERROR(RANK('Categories ID'!$C447,'Categories ID'!$C$20:$C$1937,1),"")</f>
        <v/>
      </c>
      <c r="C447" s="166" t="str">
        <f>IF(MIN('Categories ID'!$D447:$F447)&lt;&gt;0,MIN('Categories ID'!$D447:$F447),"")</f>
        <v/>
      </c>
      <c r="D447" s="166" t="str">
        <f>IFERROR(SEARCH($G$3,'Categories ID'!$J447)+ROW()/100000,"")</f>
        <v/>
      </c>
      <c r="E447" s="166" t="str">
        <f>IFERROR(SEARCH($G$3,'Categories ID'!$K447)+ROW()/100000,"")</f>
        <v/>
      </c>
      <c r="F447" s="166" t="str">
        <f>IFERROR(SEARCH($G$3,'Categories ID'!$L447)+ROW()/100000,"")</f>
        <v/>
      </c>
      <c r="G447" s="73">
        <v>473.0</v>
      </c>
      <c r="H447" s="10" t="s">
        <v>951</v>
      </c>
      <c r="I447" s="10" t="s">
        <v>952</v>
      </c>
      <c r="J447" s="10" t="s">
        <v>1044</v>
      </c>
      <c r="K447" s="10" t="s">
        <v>4712</v>
      </c>
      <c r="L447" s="10" t="s">
        <v>22</v>
      </c>
      <c r="M447" s="10" t="s">
        <v>22</v>
      </c>
      <c r="N447" s="3"/>
      <c r="O447" s="3"/>
      <c r="P447" s="3"/>
      <c r="Q447" s="3"/>
      <c r="R447" s="3"/>
      <c r="S447" s="3"/>
      <c r="T447" s="3"/>
    </row>
    <row r="448" ht="19.5" customHeight="1">
      <c r="A448" s="3"/>
      <c r="B448" s="163" t="str">
        <f>IFERROR(RANK('Categories ID'!$C448,'Categories ID'!$C$20:$C$1937,1),"")</f>
        <v/>
      </c>
      <c r="C448" s="164" t="str">
        <f>IF(MIN('Categories ID'!$D448:$F448)&lt;&gt;0,MIN('Categories ID'!$D448:$F448),"")</f>
        <v/>
      </c>
      <c r="D448" s="164" t="str">
        <f>IFERROR(SEARCH($G$3,'Categories ID'!$J448)+ROW()/100000,"")</f>
        <v/>
      </c>
      <c r="E448" s="164" t="str">
        <f>IFERROR(SEARCH($G$3,'Categories ID'!$K448)+ROW()/100000,"")</f>
        <v/>
      </c>
      <c r="F448" s="164" t="str">
        <f>IFERROR(SEARCH($G$3,'Categories ID'!$L448)+ROW()/100000,"")</f>
        <v/>
      </c>
      <c r="G448" s="73">
        <v>2655.0</v>
      </c>
      <c r="H448" s="10" t="s">
        <v>951</v>
      </c>
      <c r="I448" s="10" t="s">
        <v>952</v>
      </c>
      <c r="J448" s="10" t="s">
        <v>1044</v>
      </c>
      <c r="K448" s="10" t="s">
        <v>1062</v>
      </c>
      <c r="L448" s="10" t="s">
        <v>22</v>
      </c>
      <c r="M448" s="10" t="s">
        <v>22</v>
      </c>
      <c r="N448" s="3"/>
      <c r="O448" s="3"/>
      <c r="P448" s="3"/>
      <c r="Q448" s="3"/>
      <c r="R448" s="3"/>
      <c r="S448" s="3"/>
      <c r="T448" s="3"/>
    </row>
    <row r="449" ht="19.5" customHeight="1">
      <c r="A449" s="3"/>
      <c r="B449" s="165" t="str">
        <f>IFERROR(RANK('Categories ID'!$C449,'Categories ID'!$C$20:$C$1937,1),"")</f>
        <v/>
      </c>
      <c r="C449" s="166" t="str">
        <f>IF(MIN('Categories ID'!$D449:$F449)&lt;&gt;0,MIN('Categories ID'!$D449:$F449),"")</f>
        <v/>
      </c>
      <c r="D449" s="166" t="str">
        <f>IFERROR(SEARCH($G$3,'Categories ID'!$J449)+ROW()/100000,"")</f>
        <v/>
      </c>
      <c r="E449" s="166" t="str">
        <f>IFERROR(SEARCH($G$3,'Categories ID'!$K449)+ROW()/100000,"")</f>
        <v/>
      </c>
      <c r="F449" s="166" t="str">
        <f>IFERROR(SEARCH($G$3,'Categories ID'!$L449)+ROW()/100000,"")</f>
        <v/>
      </c>
      <c r="G449" s="73">
        <v>349.0</v>
      </c>
      <c r="H449" s="10" t="s">
        <v>951</v>
      </c>
      <c r="I449" s="10" t="s">
        <v>952</v>
      </c>
      <c r="J449" s="10" t="s">
        <v>1044</v>
      </c>
      <c r="K449" s="10" t="s">
        <v>1045</v>
      </c>
      <c r="L449" s="10" t="s">
        <v>1046</v>
      </c>
      <c r="M449" s="10" t="s">
        <v>22</v>
      </c>
      <c r="N449" s="3"/>
      <c r="O449" s="3"/>
      <c r="P449" s="3"/>
      <c r="Q449" s="3"/>
      <c r="R449" s="3"/>
      <c r="S449" s="3"/>
      <c r="T449" s="3"/>
    </row>
    <row r="450" ht="19.5" customHeight="1">
      <c r="A450" s="3"/>
      <c r="B450" s="163" t="str">
        <f>IFERROR(RANK('Categories ID'!$C450,'Categories ID'!$C$20:$C$1937,1),"")</f>
        <v/>
      </c>
      <c r="C450" s="164" t="str">
        <f>IF(MIN('Categories ID'!$D450:$F450)&lt;&gt;0,MIN('Categories ID'!$D450:$F450),"")</f>
        <v/>
      </c>
      <c r="D450" s="164" t="str">
        <f>IFERROR(SEARCH($G$3,'Categories ID'!$J450)+ROW()/100000,"")</f>
        <v/>
      </c>
      <c r="E450" s="164" t="str">
        <f>IFERROR(SEARCH($G$3,'Categories ID'!$K450)+ROW()/100000,"")</f>
        <v/>
      </c>
      <c r="F450" s="164" t="str">
        <f>IFERROR(SEARCH($G$3,'Categories ID'!$L450)+ROW()/100000,"")</f>
        <v/>
      </c>
      <c r="G450" s="73">
        <v>368.0</v>
      </c>
      <c r="H450" s="10" t="s">
        <v>951</v>
      </c>
      <c r="I450" s="10" t="s">
        <v>952</v>
      </c>
      <c r="J450" s="10" t="s">
        <v>1044</v>
      </c>
      <c r="K450" s="10" t="s">
        <v>1045</v>
      </c>
      <c r="L450" s="10" t="s">
        <v>1051</v>
      </c>
      <c r="M450" s="10" t="s">
        <v>22</v>
      </c>
      <c r="N450" s="3"/>
      <c r="O450" s="3"/>
      <c r="P450" s="3"/>
      <c r="Q450" s="3"/>
      <c r="R450" s="3"/>
      <c r="S450" s="3"/>
      <c r="T450" s="3"/>
    </row>
    <row r="451" ht="19.5" customHeight="1">
      <c r="A451" s="3"/>
      <c r="B451" s="165" t="str">
        <f>IFERROR(RANK('Categories ID'!$C451,'Categories ID'!$C$20:$C$1937,1),"")</f>
        <v/>
      </c>
      <c r="C451" s="166" t="str">
        <f>IF(MIN('Categories ID'!$D451:$F451)&lt;&gt;0,MIN('Categories ID'!$D451:$F451),"")</f>
        <v/>
      </c>
      <c r="D451" s="166" t="str">
        <f>IFERROR(SEARCH($G$3,'Categories ID'!$J451)+ROW()/100000,"")</f>
        <v/>
      </c>
      <c r="E451" s="166" t="str">
        <f>IFERROR(SEARCH($G$3,'Categories ID'!$K451)+ROW()/100000,"")</f>
        <v/>
      </c>
      <c r="F451" s="166" t="str">
        <f>IFERROR(SEARCH($G$3,'Categories ID'!$L451)+ROW()/100000,"")</f>
        <v/>
      </c>
      <c r="G451" s="73">
        <v>1137.0</v>
      </c>
      <c r="H451" s="10" t="s">
        <v>951</v>
      </c>
      <c r="I451" s="10" t="s">
        <v>952</v>
      </c>
      <c r="J451" s="10" t="s">
        <v>1044</v>
      </c>
      <c r="K451" s="10" t="s">
        <v>1058</v>
      </c>
      <c r="L451" s="10" t="s">
        <v>22</v>
      </c>
      <c r="M451" s="10" t="s">
        <v>22</v>
      </c>
      <c r="N451" s="3"/>
      <c r="O451" s="3"/>
      <c r="P451" s="3"/>
      <c r="Q451" s="3"/>
      <c r="R451" s="3"/>
      <c r="S451" s="3"/>
      <c r="T451" s="3"/>
    </row>
    <row r="452" ht="19.5" customHeight="1">
      <c r="A452" s="3"/>
      <c r="B452" s="163" t="str">
        <f>IFERROR(RANK('Categories ID'!$C452,'Categories ID'!$C$20:$C$1937,1),"")</f>
        <v/>
      </c>
      <c r="C452" s="164" t="str">
        <f>IF(MIN('Categories ID'!$D452:$F452)&lt;&gt;0,MIN('Categories ID'!$D452:$F452),"")</f>
        <v/>
      </c>
      <c r="D452" s="164" t="str">
        <f>IFERROR(SEARCH($G$3,'Categories ID'!$J452)+ROW()/100000,"")</f>
        <v/>
      </c>
      <c r="E452" s="164" t="str">
        <f>IFERROR(SEARCH($G$3,'Categories ID'!$K452)+ROW()/100000,"")</f>
        <v/>
      </c>
      <c r="F452" s="164" t="str">
        <f>IFERROR(SEARCH($G$3,'Categories ID'!$L452)+ROW()/100000,"")</f>
        <v/>
      </c>
      <c r="G452" s="73">
        <v>1135.0</v>
      </c>
      <c r="H452" s="10" t="s">
        <v>951</v>
      </c>
      <c r="I452" s="10" t="s">
        <v>952</v>
      </c>
      <c r="J452" s="10" t="s">
        <v>1044</v>
      </c>
      <c r="K452" s="10" t="s">
        <v>1054</v>
      </c>
      <c r="L452" s="10" t="s">
        <v>22</v>
      </c>
      <c r="M452" s="10" t="s">
        <v>22</v>
      </c>
      <c r="N452" s="3"/>
      <c r="O452" s="3"/>
      <c r="P452" s="3"/>
      <c r="Q452" s="3"/>
      <c r="R452" s="3"/>
      <c r="S452" s="3"/>
      <c r="T452" s="3"/>
    </row>
    <row r="453" ht="19.5" customHeight="1">
      <c r="A453" s="3"/>
      <c r="B453" s="165" t="str">
        <f>IFERROR(RANK('Categories ID'!$C453,'Categories ID'!$C$20:$C$1937,1),"")</f>
        <v/>
      </c>
      <c r="C453" s="166" t="str">
        <f>IF(MIN('Categories ID'!$D453:$F453)&lt;&gt;0,MIN('Categories ID'!$D453:$F453),"")</f>
        <v/>
      </c>
      <c r="D453" s="166" t="str">
        <f>IFERROR(SEARCH($G$3,'Categories ID'!$J453)+ROW()/100000,"")</f>
        <v/>
      </c>
      <c r="E453" s="166" t="str">
        <f>IFERROR(SEARCH($G$3,'Categories ID'!$K453)+ROW()/100000,"")</f>
        <v/>
      </c>
      <c r="F453" s="166" t="str">
        <f>IFERROR(SEARCH($G$3,'Categories ID'!$L453)+ROW()/100000,"")</f>
        <v/>
      </c>
      <c r="G453" s="73">
        <v>3520.0</v>
      </c>
      <c r="H453" s="10" t="s">
        <v>951</v>
      </c>
      <c r="I453" s="10" t="s">
        <v>952</v>
      </c>
      <c r="J453" s="10" t="s">
        <v>1044</v>
      </c>
      <c r="K453" s="10" t="s">
        <v>1064</v>
      </c>
      <c r="L453" s="10" t="s">
        <v>22</v>
      </c>
      <c r="M453" s="10" t="s">
        <v>22</v>
      </c>
      <c r="N453" s="3"/>
      <c r="O453" s="3"/>
      <c r="P453" s="3"/>
      <c r="Q453" s="3"/>
      <c r="R453" s="3"/>
      <c r="S453" s="3"/>
      <c r="T453" s="3"/>
    </row>
    <row r="454" ht="19.5" customHeight="1">
      <c r="A454" s="3"/>
      <c r="B454" s="163" t="str">
        <f>IFERROR(RANK('Categories ID'!$C454,'Categories ID'!$C$20:$C$1937,1),"")</f>
        <v/>
      </c>
      <c r="C454" s="164" t="str">
        <f>IF(MIN('Categories ID'!$D454:$F454)&lt;&gt;0,MIN('Categories ID'!$D454:$F454),"")</f>
        <v/>
      </c>
      <c r="D454" s="164" t="str">
        <f>IFERROR(SEARCH($G$3,'Categories ID'!$J454)+ROW()/100000,"")</f>
        <v/>
      </c>
      <c r="E454" s="164" t="str">
        <f>IFERROR(SEARCH($G$3,'Categories ID'!$K454)+ROW()/100000,"")</f>
        <v/>
      </c>
      <c r="F454" s="164" t="str">
        <f>IFERROR(SEARCH($G$3,'Categories ID'!$L454)+ROW()/100000,"")</f>
        <v/>
      </c>
      <c r="G454" s="73">
        <v>1136.0</v>
      </c>
      <c r="H454" s="10" t="s">
        <v>951</v>
      </c>
      <c r="I454" s="10" t="s">
        <v>952</v>
      </c>
      <c r="J454" s="10" t="s">
        <v>1044</v>
      </c>
      <c r="K454" s="10" t="s">
        <v>1056</v>
      </c>
      <c r="L454" s="10" t="s">
        <v>22</v>
      </c>
      <c r="M454" s="10" t="s">
        <v>22</v>
      </c>
      <c r="N454" s="3"/>
      <c r="O454" s="3"/>
      <c r="P454" s="3"/>
      <c r="Q454" s="3"/>
      <c r="R454" s="3"/>
      <c r="S454" s="3"/>
      <c r="T454" s="3"/>
    </row>
    <row r="455" ht="19.5" customHeight="1">
      <c r="A455" s="3"/>
      <c r="B455" s="165" t="str">
        <f>IFERROR(RANK('Categories ID'!$C455,'Categories ID'!$C$20:$C$1937,1),"")</f>
        <v/>
      </c>
      <c r="C455" s="166" t="str">
        <f>IF(MIN('Categories ID'!$D455:$F455)&lt;&gt;0,MIN('Categories ID'!$D455:$F455),"")</f>
        <v/>
      </c>
      <c r="D455" s="166" t="str">
        <f>IFERROR(SEARCH($G$3,'Categories ID'!$J455)+ROW()/100000,"")</f>
        <v/>
      </c>
      <c r="E455" s="166" t="str">
        <f>IFERROR(SEARCH($G$3,'Categories ID'!$K455)+ROW()/100000,"")</f>
        <v/>
      </c>
      <c r="F455" s="166" t="str">
        <f>IFERROR(SEARCH($G$3,'Categories ID'!$L455)+ROW()/100000,"")</f>
        <v/>
      </c>
      <c r="G455" s="73">
        <v>3405.0</v>
      </c>
      <c r="H455" s="10" t="s">
        <v>951</v>
      </c>
      <c r="I455" s="10" t="s">
        <v>952</v>
      </c>
      <c r="J455" s="10" t="s">
        <v>1068</v>
      </c>
      <c r="K455" s="10" t="s">
        <v>1080</v>
      </c>
      <c r="L455" s="10" t="s">
        <v>22</v>
      </c>
      <c r="M455" s="10" t="s">
        <v>22</v>
      </c>
      <c r="N455" s="3"/>
      <c r="O455" s="3"/>
      <c r="P455" s="3"/>
      <c r="Q455" s="3"/>
      <c r="R455" s="3"/>
      <c r="S455" s="3"/>
      <c r="T455" s="3"/>
    </row>
    <row r="456" ht="19.5" customHeight="1">
      <c r="A456" s="3"/>
      <c r="B456" s="163" t="str">
        <f>IFERROR(RANK('Categories ID'!$C456,'Categories ID'!$C$20:$C$1937,1),"")</f>
        <v/>
      </c>
      <c r="C456" s="164" t="str">
        <f>IF(MIN('Categories ID'!$D456:$F456)&lt;&gt;0,MIN('Categories ID'!$D456:$F456),"")</f>
        <v/>
      </c>
      <c r="D456" s="164" t="str">
        <f>IFERROR(SEARCH($G$3,'Categories ID'!$J456)+ROW()/100000,"")</f>
        <v/>
      </c>
      <c r="E456" s="164" t="str">
        <f>IFERROR(SEARCH($G$3,'Categories ID'!$K456)+ROW()/100000,"")</f>
        <v/>
      </c>
      <c r="F456" s="164" t="str">
        <f>IFERROR(SEARCH($G$3,'Categories ID'!$L456)+ROW()/100000,"")</f>
        <v/>
      </c>
      <c r="G456" s="73">
        <v>1138.0</v>
      </c>
      <c r="H456" s="10" t="s">
        <v>951</v>
      </c>
      <c r="I456" s="10" t="s">
        <v>952</v>
      </c>
      <c r="J456" s="10" t="s">
        <v>1068</v>
      </c>
      <c r="K456" s="10" t="s">
        <v>1069</v>
      </c>
      <c r="L456" s="10" t="s">
        <v>22</v>
      </c>
      <c r="M456" s="10" t="s">
        <v>22</v>
      </c>
      <c r="N456" s="3"/>
      <c r="O456" s="3"/>
      <c r="P456" s="3"/>
      <c r="Q456" s="3"/>
      <c r="R456" s="3"/>
      <c r="S456" s="3"/>
      <c r="T456" s="3"/>
    </row>
    <row r="457" ht="19.5" customHeight="1">
      <c r="A457" s="3"/>
      <c r="B457" s="165" t="str">
        <f>IFERROR(RANK('Categories ID'!$C457,'Categories ID'!$C$20:$C$1937,1),"")</f>
        <v/>
      </c>
      <c r="C457" s="166" t="str">
        <f>IF(MIN('Categories ID'!$D457:$F457)&lt;&gt;0,MIN('Categories ID'!$D457:$F457),"")</f>
        <v/>
      </c>
      <c r="D457" s="166" t="str">
        <f>IFERROR(SEARCH($G$3,'Categories ID'!$J457)+ROW()/100000,"")</f>
        <v/>
      </c>
      <c r="E457" s="166" t="str">
        <f>IFERROR(SEARCH($G$3,'Categories ID'!$K457)+ROW()/100000,"")</f>
        <v/>
      </c>
      <c r="F457" s="166" t="str">
        <f>IFERROR(SEARCH($G$3,'Categories ID'!$L457)+ROW()/100000,"")</f>
        <v/>
      </c>
      <c r="G457" s="73">
        <v>1139.0</v>
      </c>
      <c r="H457" s="10" t="s">
        <v>951</v>
      </c>
      <c r="I457" s="10" t="s">
        <v>952</v>
      </c>
      <c r="J457" s="10" t="s">
        <v>1068</v>
      </c>
      <c r="K457" s="10" t="s">
        <v>1072</v>
      </c>
      <c r="L457" s="10" t="s">
        <v>22</v>
      </c>
      <c r="M457" s="10" t="s">
        <v>22</v>
      </c>
      <c r="N457" s="3"/>
      <c r="O457" s="3"/>
      <c r="P457" s="3"/>
      <c r="Q457" s="3"/>
      <c r="R457" s="3"/>
      <c r="S457" s="3"/>
      <c r="T457" s="3"/>
    </row>
    <row r="458" ht="19.5" customHeight="1">
      <c r="A458" s="3"/>
      <c r="B458" s="163" t="str">
        <f>IFERROR(RANK('Categories ID'!$C458,'Categories ID'!$C$20:$C$1937,1),"")</f>
        <v/>
      </c>
      <c r="C458" s="164" t="str">
        <f>IF(MIN('Categories ID'!$D458:$F458)&lt;&gt;0,MIN('Categories ID'!$D458:$F458),"")</f>
        <v/>
      </c>
      <c r="D458" s="164" t="str">
        <f>IFERROR(SEARCH($G$3,'Categories ID'!$J458)+ROW()/100000,"")</f>
        <v/>
      </c>
      <c r="E458" s="164" t="str">
        <f>IFERROR(SEARCH($G$3,'Categories ID'!$K458)+ROW()/100000,"")</f>
        <v/>
      </c>
      <c r="F458" s="164" t="str">
        <f>IFERROR(SEARCH($G$3,'Categories ID'!$L458)+ROW()/100000,"")</f>
        <v/>
      </c>
      <c r="G458" s="73">
        <v>1327.0</v>
      </c>
      <c r="H458" s="10" t="s">
        <v>951</v>
      </c>
      <c r="I458" s="10" t="s">
        <v>952</v>
      </c>
      <c r="J458" s="10" t="s">
        <v>1068</v>
      </c>
      <c r="K458" s="10" t="s">
        <v>1074</v>
      </c>
      <c r="L458" s="10" t="s">
        <v>22</v>
      </c>
      <c r="M458" s="10" t="s">
        <v>22</v>
      </c>
      <c r="N458" s="3"/>
      <c r="O458" s="3"/>
      <c r="P458" s="3"/>
      <c r="Q458" s="3"/>
      <c r="R458" s="3"/>
      <c r="S458" s="3"/>
      <c r="T458" s="3"/>
    </row>
    <row r="459" ht="19.5" customHeight="1">
      <c r="A459" s="3"/>
      <c r="B459" s="165" t="str">
        <f>IFERROR(RANK('Categories ID'!$C459,'Categories ID'!$C$20:$C$1937,1),"")</f>
        <v/>
      </c>
      <c r="C459" s="166" t="str">
        <f>IF(MIN('Categories ID'!$D459:$F459)&lt;&gt;0,MIN('Categories ID'!$D459:$F459),"")</f>
        <v/>
      </c>
      <c r="D459" s="166" t="str">
        <f>IFERROR(SEARCH($G$3,'Categories ID'!$J459)+ROW()/100000,"")</f>
        <v/>
      </c>
      <c r="E459" s="166" t="str">
        <f>IFERROR(SEARCH($G$3,'Categories ID'!$K459)+ROW()/100000,"")</f>
        <v/>
      </c>
      <c r="F459" s="166" t="str">
        <f>IFERROR(SEARCH($G$3,'Categories ID'!$L459)+ROW()/100000,"")</f>
        <v/>
      </c>
      <c r="G459" s="73">
        <v>2998.0</v>
      </c>
      <c r="H459" s="10" t="s">
        <v>951</v>
      </c>
      <c r="I459" s="10" t="s">
        <v>952</v>
      </c>
      <c r="J459" s="10" t="s">
        <v>1068</v>
      </c>
      <c r="K459" s="10" t="s">
        <v>1078</v>
      </c>
      <c r="L459" s="10" t="s">
        <v>22</v>
      </c>
      <c r="M459" s="10" t="s">
        <v>22</v>
      </c>
      <c r="N459" s="3"/>
      <c r="O459" s="3"/>
      <c r="P459" s="3"/>
      <c r="Q459" s="3"/>
      <c r="R459" s="3"/>
      <c r="S459" s="3"/>
      <c r="T459" s="3"/>
    </row>
    <row r="460" ht="19.5" customHeight="1">
      <c r="A460" s="3"/>
      <c r="B460" s="163" t="str">
        <f>IFERROR(RANK('Categories ID'!$C460,'Categories ID'!$C$20:$C$1937,1),"")</f>
        <v/>
      </c>
      <c r="C460" s="164" t="str">
        <f>IF(MIN('Categories ID'!$D460:$F460)&lt;&gt;0,MIN('Categories ID'!$D460:$F460),"")</f>
        <v/>
      </c>
      <c r="D460" s="164" t="str">
        <f>IFERROR(SEARCH($G$3,'Categories ID'!$J460)+ROW()/100000,"")</f>
        <v/>
      </c>
      <c r="E460" s="164" t="str">
        <f>IFERROR(SEARCH($G$3,'Categories ID'!$K460)+ROW()/100000,"")</f>
        <v/>
      </c>
      <c r="F460" s="164" t="str">
        <f>IFERROR(SEARCH($G$3,'Categories ID'!$L460)+ROW()/100000,"")</f>
        <v/>
      </c>
      <c r="G460" s="73">
        <v>2997.0</v>
      </c>
      <c r="H460" s="10" t="s">
        <v>951</v>
      </c>
      <c r="I460" s="10" t="s">
        <v>952</v>
      </c>
      <c r="J460" s="10" t="s">
        <v>1068</v>
      </c>
      <c r="K460" s="10" t="s">
        <v>1076</v>
      </c>
      <c r="L460" s="10" t="s">
        <v>22</v>
      </c>
      <c r="M460" s="10" t="s">
        <v>22</v>
      </c>
      <c r="N460" s="3"/>
      <c r="O460" s="3"/>
      <c r="P460" s="3"/>
      <c r="Q460" s="3"/>
      <c r="R460" s="3"/>
      <c r="S460" s="3"/>
      <c r="T460" s="3"/>
    </row>
    <row r="461" ht="19.5" customHeight="1">
      <c r="A461" s="3"/>
      <c r="B461" s="165" t="str">
        <f>IFERROR(RANK('Categories ID'!$C461,'Categories ID'!$C$20:$C$1937,1),"")</f>
        <v/>
      </c>
      <c r="C461" s="166" t="str">
        <f>IF(MIN('Categories ID'!$D461:$F461)&lt;&gt;0,MIN('Categories ID'!$D461:$F461),"")</f>
        <v/>
      </c>
      <c r="D461" s="166" t="str">
        <f>IFERROR(SEARCH($G$3,'Categories ID'!$J461)+ROW()/100000,"")</f>
        <v/>
      </c>
      <c r="E461" s="166" t="str">
        <f>IFERROR(SEARCH($G$3,'Categories ID'!$K461)+ROW()/100000,"")</f>
        <v/>
      </c>
      <c r="F461" s="166" t="str">
        <f>IFERROR(SEARCH($G$3,'Categories ID'!$L461)+ROW()/100000,"")</f>
        <v/>
      </c>
      <c r="G461" s="73">
        <v>2700.0</v>
      </c>
      <c r="H461" s="10" t="s">
        <v>951</v>
      </c>
      <c r="I461" s="10" t="s">
        <v>952</v>
      </c>
      <c r="J461" s="10" t="s">
        <v>1082</v>
      </c>
      <c r="K461" s="10" t="s">
        <v>1083</v>
      </c>
      <c r="L461" s="10" t="s">
        <v>1108</v>
      </c>
      <c r="M461" s="10" t="s">
        <v>22</v>
      </c>
      <c r="N461" s="3"/>
      <c r="O461" s="3"/>
      <c r="P461" s="3"/>
      <c r="Q461" s="3"/>
      <c r="R461" s="3"/>
      <c r="S461" s="3"/>
      <c r="T461" s="3"/>
    </row>
    <row r="462" ht="19.5" customHeight="1">
      <c r="A462" s="3"/>
      <c r="B462" s="163" t="str">
        <f>IFERROR(RANK('Categories ID'!$C462,'Categories ID'!$C$20:$C$1937,1),"")</f>
        <v/>
      </c>
      <c r="C462" s="164" t="str">
        <f>IF(MIN('Categories ID'!$D462:$F462)&lt;&gt;0,MIN('Categories ID'!$D462:$F462),"")</f>
        <v/>
      </c>
      <c r="D462" s="164" t="str">
        <f>IFERROR(SEARCH($G$3,'Categories ID'!$J462)+ROW()/100000,"")</f>
        <v/>
      </c>
      <c r="E462" s="164" t="str">
        <f>IFERROR(SEARCH($G$3,'Categories ID'!$K462)+ROW()/100000,"")</f>
        <v/>
      </c>
      <c r="F462" s="164" t="str">
        <f>IFERROR(SEARCH($G$3,'Categories ID'!$L462)+ROW()/100000,"")</f>
        <v/>
      </c>
      <c r="G462" s="73">
        <v>2701.0</v>
      </c>
      <c r="H462" s="10" t="s">
        <v>951</v>
      </c>
      <c r="I462" s="10" t="s">
        <v>952</v>
      </c>
      <c r="J462" s="10" t="s">
        <v>1082</v>
      </c>
      <c r="K462" s="10" t="s">
        <v>1083</v>
      </c>
      <c r="L462" s="10" t="s">
        <v>1110</v>
      </c>
      <c r="M462" s="10" t="s">
        <v>22</v>
      </c>
      <c r="N462" s="3"/>
      <c r="O462" s="3"/>
      <c r="P462" s="3"/>
      <c r="Q462" s="3"/>
      <c r="R462" s="3"/>
      <c r="S462" s="3"/>
      <c r="T462" s="3"/>
    </row>
    <row r="463" ht="19.5" customHeight="1">
      <c r="A463" s="3"/>
      <c r="B463" s="165" t="str">
        <f>IFERROR(RANK('Categories ID'!$C463,'Categories ID'!$C$20:$C$1937,1),"")</f>
        <v/>
      </c>
      <c r="C463" s="166" t="str">
        <f>IF(MIN('Categories ID'!$D463:$F463)&lt;&gt;0,MIN('Categories ID'!$D463:$F463),"")</f>
        <v/>
      </c>
      <c r="D463" s="166" t="str">
        <f>IFERROR(SEARCH($G$3,'Categories ID'!$J463)+ROW()/100000,"")</f>
        <v/>
      </c>
      <c r="E463" s="166" t="str">
        <f>IFERROR(SEARCH($G$3,'Categories ID'!$K463)+ROW()/100000,"")</f>
        <v/>
      </c>
      <c r="F463" s="166" t="str">
        <f>IFERROR(SEARCH($G$3,'Categories ID'!$L463)+ROW()/100000,"")</f>
        <v/>
      </c>
      <c r="G463" s="73">
        <v>2684.0</v>
      </c>
      <c r="H463" s="10" t="s">
        <v>951</v>
      </c>
      <c r="I463" s="10" t="s">
        <v>952</v>
      </c>
      <c r="J463" s="10" t="s">
        <v>1082</v>
      </c>
      <c r="K463" s="10" t="s">
        <v>1083</v>
      </c>
      <c r="L463" s="10" t="s">
        <v>1084</v>
      </c>
      <c r="M463" s="10" t="s">
        <v>22</v>
      </c>
      <c r="N463" s="3"/>
      <c r="O463" s="3"/>
      <c r="P463" s="3"/>
      <c r="Q463" s="3"/>
      <c r="R463" s="3"/>
      <c r="S463" s="3"/>
      <c r="T463" s="3"/>
    </row>
    <row r="464" ht="19.5" customHeight="1">
      <c r="A464" s="3"/>
      <c r="B464" s="163" t="str">
        <f>IFERROR(RANK('Categories ID'!$C464,'Categories ID'!$C$20:$C$1937,1),"")</f>
        <v/>
      </c>
      <c r="C464" s="164" t="str">
        <f>IF(MIN('Categories ID'!$D464:$F464)&lt;&gt;0,MIN('Categories ID'!$D464:$F464),"")</f>
        <v/>
      </c>
      <c r="D464" s="164" t="str">
        <f>IFERROR(SEARCH($G$3,'Categories ID'!$J464)+ROW()/100000,"")</f>
        <v/>
      </c>
      <c r="E464" s="164" t="str">
        <f>IFERROR(SEARCH($G$3,'Categories ID'!$K464)+ROW()/100000,"")</f>
        <v/>
      </c>
      <c r="F464" s="164" t="str">
        <f>IFERROR(SEARCH($G$3,'Categories ID'!$L464)+ROW()/100000,"")</f>
        <v/>
      </c>
      <c r="G464" s="73">
        <v>2688.0</v>
      </c>
      <c r="H464" s="10" t="s">
        <v>951</v>
      </c>
      <c r="I464" s="10" t="s">
        <v>952</v>
      </c>
      <c r="J464" s="10" t="s">
        <v>1082</v>
      </c>
      <c r="K464" s="10" t="s">
        <v>1083</v>
      </c>
      <c r="L464" s="10" t="s">
        <v>1096</v>
      </c>
      <c r="M464" s="10" t="s">
        <v>22</v>
      </c>
      <c r="N464" s="3"/>
      <c r="O464" s="3"/>
      <c r="P464" s="3"/>
      <c r="Q464" s="3"/>
      <c r="R464" s="3"/>
      <c r="S464" s="3"/>
      <c r="T464" s="3"/>
    </row>
    <row r="465" ht="19.5" customHeight="1">
      <c r="A465" s="3"/>
      <c r="B465" s="165" t="str">
        <f>IFERROR(RANK('Categories ID'!$C465,'Categories ID'!$C$20:$C$1937,1),"")</f>
        <v/>
      </c>
      <c r="C465" s="166" t="str">
        <f>IF(MIN('Categories ID'!$D465:$F465)&lt;&gt;0,MIN('Categories ID'!$D465:$F465),"")</f>
        <v/>
      </c>
      <c r="D465" s="166" t="str">
        <f>IFERROR(SEARCH($G$3,'Categories ID'!$J465)+ROW()/100000,"")</f>
        <v/>
      </c>
      <c r="E465" s="166" t="str">
        <f>IFERROR(SEARCH($G$3,'Categories ID'!$K465)+ROW()/100000,"")</f>
        <v/>
      </c>
      <c r="F465" s="166" t="str">
        <f>IFERROR(SEARCH($G$3,'Categories ID'!$L465)+ROW()/100000,"")</f>
        <v/>
      </c>
      <c r="G465" s="73">
        <v>2696.0</v>
      </c>
      <c r="H465" s="10" t="s">
        <v>951</v>
      </c>
      <c r="I465" s="10" t="s">
        <v>952</v>
      </c>
      <c r="J465" s="10" t="s">
        <v>1082</v>
      </c>
      <c r="K465" s="10" t="s">
        <v>1083</v>
      </c>
      <c r="L465" s="10" t="s">
        <v>1104</v>
      </c>
      <c r="M465" s="10" t="s">
        <v>22</v>
      </c>
      <c r="N465" s="3"/>
      <c r="O465" s="3"/>
      <c r="P465" s="3"/>
      <c r="Q465" s="3"/>
      <c r="R465" s="3"/>
      <c r="S465" s="3"/>
      <c r="T465" s="3"/>
    </row>
    <row r="466" ht="19.5" customHeight="1">
      <c r="A466" s="3"/>
      <c r="B466" s="163" t="str">
        <f>IFERROR(RANK('Categories ID'!$C466,'Categories ID'!$C$20:$C$1937,1),"")</f>
        <v/>
      </c>
      <c r="C466" s="164" t="str">
        <f>IF(MIN('Categories ID'!$D466:$F466)&lt;&gt;0,MIN('Categories ID'!$D466:$F466),"")</f>
        <v/>
      </c>
      <c r="D466" s="164" t="str">
        <f>IFERROR(SEARCH($G$3,'Categories ID'!$J466)+ROW()/100000,"")</f>
        <v/>
      </c>
      <c r="E466" s="164" t="str">
        <f>IFERROR(SEARCH($G$3,'Categories ID'!$K466)+ROW()/100000,"")</f>
        <v/>
      </c>
      <c r="F466" s="164" t="str">
        <f>IFERROR(SEARCH($G$3,'Categories ID'!$L466)+ROW()/100000,"")</f>
        <v/>
      </c>
      <c r="G466" s="73">
        <v>2950.0</v>
      </c>
      <c r="H466" s="10" t="s">
        <v>951</v>
      </c>
      <c r="I466" s="10" t="s">
        <v>952</v>
      </c>
      <c r="J466" s="10" t="s">
        <v>1082</v>
      </c>
      <c r="K466" s="10" t="s">
        <v>1175</v>
      </c>
      <c r="L466" s="10" t="s">
        <v>1176</v>
      </c>
      <c r="M466" s="10" t="s">
        <v>22</v>
      </c>
      <c r="N466" s="3"/>
      <c r="O466" s="3"/>
      <c r="P466" s="3"/>
      <c r="Q466" s="3"/>
      <c r="R466" s="3"/>
      <c r="S466" s="3"/>
      <c r="T466" s="3"/>
    </row>
    <row r="467" ht="19.5" customHeight="1">
      <c r="A467" s="3"/>
      <c r="B467" s="165" t="str">
        <f>IFERROR(RANK('Categories ID'!$C467,'Categories ID'!$C$20:$C$1937,1),"")</f>
        <v/>
      </c>
      <c r="C467" s="166" t="str">
        <f>IF(MIN('Categories ID'!$D467:$F467)&lt;&gt;0,MIN('Categories ID'!$D467:$F467),"")</f>
        <v/>
      </c>
      <c r="D467" s="166" t="str">
        <f>IFERROR(SEARCH($G$3,'Categories ID'!$J467)+ROW()/100000,"")</f>
        <v/>
      </c>
      <c r="E467" s="166" t="str">
        <f>IFERROR(SEARCH($G$3,'Categories ID'!$K467)+ROW()/100000,"")</f>
        <v/>
      </c>
      <c r="F467" s="166" t="str">
        <f>IFERROR(SEARCH($G$3,'Categories ID'!$L467)+ROW()/100000,"")</f>
        <v/>
      </c>
      <c r="G467" s="73">
        <v>2951.0</v>
      </c>
      <c r="H467" s="10" t="s">
        <v>951</v>
      </c>
      <c r="I467" s="10" t="s">
        <v>952</v>
      </c>
      <c r="J467" s="10" t="s">
        <v>1082</v>
      </c>
      <c r="K467" s="10" t="s">
        <v>1175</v>
      </c>
      <c r="L467" s="10" t="s">
        <v>1179</v>
      </c>
      <c r="M467" s="10" t="s">
        <v>22</v>
      </c>
      <c r="N467" s="3"/>
      <c r="O467" s="3"/>
      <c r="P467" s="3"/>
      <c r="Q467" s="3"/>
      <c r="R467" s="3"/>
      <c r="S467" s="3"/>
      <c r="T467" s="3"/>
    </row>
    <row r="468" ht="19.5" customHeight="1">
      <c r="A468" s="3"/>
      <c r="B468" s="163" t="str">
        <f>IFERROR(RANK('Categories ID'!$C468,'Categories ID'!$C$20:$C$1937,1),"")</f>
        <v/>
      </c>
      <c r="C468" s="164" t="str">
        <f>IF(MIN('Categories ID'!$D468:$F468)&lt;&gt;0,MIN('Categories ID'!$D468:$F468),"")</f>
        <v/>
      </c>
      <c r="D468" s="164" t="str">
        <f>IFERROR(SEARCH($G$3,'Categories ID'!$J468)+ROW()/100000,"")</f>
        <v/>
      </c>
      <c r="E468" s="164" t="str">
        <f>IFERROR(SEARCH($G$3,'Categories ID'!$K468)+ROW()/100000,"")</f>
        <v/>
      </c>
      <c r="F468" s="164" t="str">
        <f>IFERROR(SEARCH($G$3,'Categories ID'!$L468)+ROW()/100000,"")</f>
        <v/>
      </c>
      <c r="G468" s="73">
        <v>2952.0</v>
      </c>
      <c r="H468" s="10" t="s">
        <v>951</v>
      </c>
      <c r="I468" s="10" t="s">
        <v>952</v>
      </c>
      <c r="J468" s="10" t="s">
        <v>1082</v>
      </c>
      <c r="K468" s="10" t="s">
        <v>1175</v>
      </c>
      <c r="L468" s="10" t="s">
        <v>1181</v>
      </c>
      <c r="M468" s="10" t="s">
        <v>22</v>
      </c>
      <c r="N468" s="3"/>
      <c r="O468" s="3"/>
      <c r="P468" s="3"/>
      <c r="Q468" s="3"/>
      <c r="R468" s="3"/>
      <c r="S468" s="3"/>
      <c r="T468" s="3"/>
    </row>
    <row r="469" ht="19.5" customHeight="1">
      <c r="A469" s="3"/>
      <c r="B469" s="165" t="str">
        <f>IFERROR(RANK('Categories ID'!$C469,'Categories ID'!$C$20:$C$1937,1),"")</f>
        <v/>
      </c>
      <c r="C469" s="166" t="str">
        <f>IF(MIN('Categories ID'!$D469:$F469)&lt;&gt;0,MIN('Categories ID'!$D469:$F469),"")</f>
        <v/>
      </c>
      <c r="D469" s="166" t="str">
        <f>IFERROR(SEARCH($G$3,'Categories ID'!$J469)+ROW()/100000,"")</f>
        <v/>
      </c>
      <c r="E469" s="166" t="str">
        <f>IFERROR(SEARCH($G$3,'Categories ID'!$K469)+ROW()/100000,"")</f>
        <v/>
      </c>
      <c r="F469" s="166" t="str">
        <f>IFERROR(SEARCH($G$3,'Categories ID'!$L469)+ROW()/100000,"")</f>
        <v/>
      </c>
      <c r="G469" s="73">
        <v>2942.0</v>
      </c>
      <c r="H469" s="10" t="s">
        <v>951</v>
      </c>
      <c r="I469" s="10" t="s">
        <v>952</v>
      </c>
      <c r="J469" s="10" t="s">
        <v>1082</v>
      </c>
      <c r="K469" s="10" t="s">
        <v>1159</v>
      </c>
      <c r="L469" s="10" t="s">
        <v>1160</v>
      </c>
      <c r="M469" s="10" t="s">
        <v>22</v>
      </c>
      <c r="N469" s="3"/>
      <c r="O469" s="3"/>
      <c r="P469" s="3"/>
      <c r="Q469" s="3"/>
      <c r="R469" s="3"/>
      <c r="S469" s="3"/>
      <c r="T469" s="3"/>
    </row>
    <row r="470" ht="19.5" customHeight="1">
      <c r="A470" s="3"/>
      <c r="B470" s="163" t="str">
        <f>IFERROR(RANK('Categories ID'!$C470,'Categories ID'!$C$20:$C$1937,1),"")</f>
        <v/>
      </c>
      <c r="C470" s="164" t="str">
        <f>IF(MIN('Categories ID'!$D470:$F470)&lt;&gt;0,MIN('Categories ID'!$D470:$F470),"")</f>
        <v/>
      </c>
      <c r="D470" s="164" t="str">
        <f>IFERROR(SEARCH($G$3,'Categories ID'!$J470)+ROW()/100000,"")</f>
        <v/>
      </c>
      <c r="E470" s="164" t="str">
        <f>IFERROR(SEARCH($G$3,'Categories ID'!$K470)+ROW()/100000,"")</f>
        <v/>
      </c>
      <c r="F470" s="164" t="str">
        <f>IFERROR(SEARCH($G$3,'Categories ID'!$L470)+ROW()/100000,"")</f>
        <v/>
      </c>
      <c r="G470" s="73">
        <v>2943.0</v>
      </c>
      <c r="H470" s="10" t="s">
        <v>951</v>
      </c>
      <c r="I470" s="10" t="s">
        <v>952</v>
      </c>
      <c r="J470" s="10" t="s">
        <v>1082</v>
      </c>
      <c r="K470" s="10" t="s">
        <v>1159</v>
      </c>
      <c r="L470" s="10" t="s">
        <v>1163</v>
      </c>
      <c r="M470" s="10" t="s">
        <v>22</v>
      </c>
      <c r="N470" s="3"/>
      <c r="O470" s="3"/>
      <c r="P470" s="3"/>
      <c r="Q470" s="3"/>
      <c r="R470" s="3"/>
      <c r="S470" s="3"/>
      <c r="T470" s="3"/>
    </row>
    <row r="471" ht="19.5" customHeight="1">
      <c r="A471" s="3"/>
      <c r="B471" s="165" t="str">
        <f>IFERROR(RANK('Categories ID'!$C471,'Categories ID'!$C$20:$C$1937,1),"")</f>
        <v/>
      </c>
      <c r="C471" s="166" t="str">
        <f>IF(MIN('Categories ID'!$D471:$F471)&lt;&gt;0,MIN('Categories ID'!$D471:$F471),"")</f>
        <v/>
      </c>
      <c r="D471" s="166" t="str">
        <f>IFERROR(SEARCH($G$3,'Categories ID'!$J471)+ROW()/100000,"")</f>
        <v/>
      </c>
      <c r="E471" s="166" t="str">
        <f>IFERROR(SEARCH($G$3,'Categories ID'!$K471)+ROW()/100000,"")</f>
        <v/>
      </c>
      <c r="F471" s="166" t="str">
        <f>IFERROR(SEARCH($G$3,'Categories ID'!$L471)+ROW()/100000,"")</f>
        <v/>
      </c>
      <c r="G471" s="73">
        <v>2944.0</v>
      </c>
      <c r="H471" s="10" t="s">
        <v>951</v>
      </c>
      <c r="I471" s="10" t="s">
        <v>952</v>
      </c>
      <c r="J471" s="10" t="s">
        <v>1082</v>
      </c>
      <c r="K471" s="10" t="s">
        <v>1159</v>
      </c>
      <c r="L471" s="10" t="s">
        <v>1165</v>
      </c>
      <c r="M471" s="10" t="s">
        <v>22</v>
      </c>
      <c r="N471" s="3"/>
      <c r="O471" s="3"/>
      <c r="P471" s="3"/>
      <c r="Q471" s="3"/>
      <c r="R471" s="3"/>
      <c r="S471" s="3"/>
      <c r="T471" s="3"/>
    </row>
    <row r="472" ht="19.5" customHeight="1">
      <c r="A472" s="3"/>
      <c r="B472" s="163" t="str">
        <f>IFERROR(RANK('Categories ID'!$C472,'Categories ID'!$C$20:$C$1937,1),"")</f>
        <v/>
      </c>
      <c r="C472" s="164" t="str">
        <f>IF(MIN('Categories ID'!$D472:$F472)&lt;&gt;0,MIN('Categories ID'!$D472:$F472),"")</f>
        <v/>
      </c>
      <c r="D472" s="164" t="str">
        <f>IFERROR(SEARCH($G$3,'Categories ID'!$J472)+ROW()/100000,"")</f>
        <v/>
      </c>
      <c r="E472" s="164" t="str">
        <f>IFERROR(SEARCH($G$3,'Categories ID'!$K472)+ROW()/100000,"")</f>
        <v/>
      </c>
      <c r="F472" s="164" t="str">
        <f>IFERROR(SEARCH($G$3,'Categories ID'!$L472)+ROW()/100000,"")</f>
        <v/>
      </c>
      <c r="G472" s="73">
        <v>2946.0</v>
      </c>
      <c r="H472" s="10" t="s">
        <v>951</v>
      </c>
      <c r="I472" s="10" t="s">
        <v>952</v>
      </c>
      <c r="J472" s="10" t="s">
        <v>1082</v>
      </c>
      <c r="K472" s="10" t="s">
        <v>1167</v>
      </c>
      <c r="L472" s="10" t="s">
        <v>1168</v>
      </c>
      <c r="M472" s="10" t="s">
        <v>22</v>
      </c>
      <c r="N472" s="3"/>
      <c r="O472" s="3"/>
      <c r="P472" s="3"/>
      <c r="Q472" s="3"/>
      <c r="R472" s="3"/>
      <c r="S472" s="3"/>
      <c r="T472" s="3"/>
    </row>
    <row r="473" ht="19.5" customHeight="1">
      <c r="A473" s="3"/>
      <c r="B473" s="165" t="str">
        <f>IFERROR(RANK('Categories ID'!$C473,'Categories ID'!$C$20:$C$1937,1),"")</f>
        <v/>
      </c>
      <c r="C473" s="166" t="str">
        <f>IF(MIN('Categories ID'!$D473:$F473)&lt;&gt;0,MIN('Categories ID'!$D473:$F473),"")</f>
        <v/>
      </c>
      <c r="D473" s="166" t="str">
        <f>IFERROR(SEARCH($G$3,'Categories ID'!$J473)+ROW()/100000,"")</f>
        <v/>
      </c>
      <c r="E473" s="166" t="str">
        <f>IFERROR(SEARCH($G$3,'Categories ID'!$K473)+ROW()/100000,"")</f>
        <v/>
      </c>
      <c r="F473" s="166" t="str">
        <f>IFERROR(SEARCH($G$3,'Categories ID'!$L473)+ROW()/100000,"")</f>
        <v/>
      </c>
      <c r="G473" s="73">
        <v>2947.0</v>
      </c>
      <c r="H473" s="10" t="s">
        <v>951</v>
      </c>
      <c r="I473" s="10" t="s">
        <v>952</v>
      </c>
      <c r="J473" s="10" t="s">
        <v>1082</v>
      </c>
      <c r="K473" s="10" t="s">
        <v>1167</v>
      </c>
      <c r="L473" s="10" t="s">
        <v>1171</v>
      </c>
      <c r="M473" s="10" t="s">
        <v>22</v>
      </c>
      <c r="N473" s="3"/>
      <c r="O473" s="3"/>
      <c r="P473" s="3"/>
      <c r="Q473" s="3"/>
      <c r="R473" s="3"/>
      <c r="S473" s="3"/>
      <c r="T473" s="3"/>
    </row>
    <row r="474" ht="19.5" customHeight="1">
      <c r="A474" s="3"/>
      <c r="B474" s="163" t="str">
        <f>IFERROR(RANK('Categories ID'!$C474,'Categories ID'!$C$20:$C$1937,1),"")</f>
        <v/>
      </c>
      <c r="C474" s="164" t="str">
        <f>IF(MIN('Categories ID'!$D474:$F474)&lt;&gt;0,MIN('Categories ID'!$D474:$F474),"")</f>
        <v/>
      </c>
      <c r="D474" s="164" t="str">
        <f>IFERROR(SEARCH($G$3,'Categories ID'!$J474)+ROW()/100000,"")</f>
        <v/>
      </c>
      <c r="E474" s="164" t="str">
        <f>IFERROR(SEARCH($G$3,'Categories ID'!$K474)+ROW()/100000,"")</f>
        <v/>
      </c>
      <c r="F474" s="164" t="str">
        <f>IFERROR(SEARCH($G$3,'Categories ID'!$L474)+ROW()/100000,"")</f>
        <v/>
      </c>
      <c r="G474" s="73">
        <v>2948.0</v>
      </c>
      <c r="H474" s="10" t="s">
        <v>951</v>
      </c>
      <c r="I474" s="10" t="s">
        <v>952</v>
      </c>
      <c r="J474" s="10" t="s">
        <v>1082</v>
      </c>
      <c r="K474" s="10" t="s">
        <v>1167</v>
      </c>
      <c r="L474" s="10" t="s">
        <v>1173</v>
      </c>
      <c r="M474" s="10" t="s">
        <v>22</v>
      </c>
      <c r="N474" s="3"/>
      <c r="O474" s="3"/>
      <c r="P474" s="3"/>
      <c r="Q474" s="3"/>
      <c r="R474" s="3"/>
      <c r="S474" s="3"/>
      <c r="T474" s="3"/>
    </row>
    <row r="475" ht="19.5" customHeight="1">
      <c r="A475" s="3"/>
      <c r="B475" s="165" t="str">
        <f>IFERROR(RANK('Categories ID'!$C475,'Categories ID'!$C$20:$C$1937,1),"")</f>
        <v/>
      </c>
      <c r="C475" s="166" t="str">
        <f>IF(MIN('Categories ID'!$D475:$F475)&lt;&gt;0,MIN('Categories ID'!$D475:$F475),"")</f>
        <v/>
      </c>
      <c r="D475" s="166" t="str">
        <f>IFERROR(SEARCH($G$3,'Categories ID'!$J475)+ROW()/100000,"")</f>
        <v/>
      </c>
      <c r="E475" s="166" t="str">
        <f>IFERROR(SEARCH($G$3,'Categories ID'!$K475)+ROW()/100000,"")</f>
        <v/>
      </c>
      <c r="F475" s="166" t="str">
        <f>IFERROR(SEARCH($G$3,'Categories ID'!$L475)+ROW()/100000,"")</f>
        <v/>
      </c>
      <c r="G475" s="73">
        <v>2697.0</v>
      </c>
      <c r="H475" s="10" t="s">
        <v>951</v>
      </c>
      <c r="I475" s="10" t="s">
        <v>952</v>
      </c>
      <c r="J475" s="10" t="s">
        <v>1082</v>
      </c>
      <c r="K475" s="10" t="s">
        <v>1088</v>
      </c>
      <c r="L475" s="10" t="s">
        <v>1106</v>
      </c>
      <c r="M475" s="10" t="s">
        <v>22</v>
      </c>
      <c r="N475" s="3"/>
      <c r="O475" s="3"/>
      <c r="P475" s="3"/>
      <c r="Q475" s="3"/>
      <c r="R475" s="3"/>
      <c r="S475" s="3"/>
      <c r="T475" s="3"/>
    </row>
    <row r="476" ht="19.5" customHeight="1">
      <c r="A476" s="3"/>
      <c r="B476" s="163" t="str">
        <f>IFERROR(RANK('Categories ID'!$C476,'Categories ID'!$C$20:$C$1937,1),"")</f>
        <v/>
      </c>
      <c r="C476" s="164" t="str">
        <f>IF(MIN('Categories ID'!$D476:$F476)&lt;&gt;0,MIN('Categories ID'!$D476:$F476),"")</f>
        <v/>
      </c>
      <c r="D476" s="164" t="str">
        <f>IFERROR(SEARCH($G$3,'Categories ID'!$J476)+ROW()/100000,"")</f>
        <v/>
      </c>
      <c r="E476" s="164" t="str">
        <f>IFERROR(SEARCH($G$3,'Categories ID'!$K476)+ROW()/100000,"")</f>
        <v/>
      </c>
      <c r="F476" s="164" t="str">
        <f>IFERROR(SEARCH($G$3,'Categories ID'!$L476)+ROW()/100000,"")</f>
        <v/>
      </c>
      <c r="G476" s="73">
        <v>2685.0</v>
      </c>
      <c r="H476" s="10" t="s">
        <v>951</v>
      </c>
      <c r="I476" s="10" t="s">
        <v>952</v>
      </c>
      <c r="J476" s="10" t="s">
        <v>1082</v>
      </c>
      <c r="K476" s="10" t="s">
        <v>1088</v>
      </c>
      <c r="L476" s="10" t="s">
        <v>1089</v>
      </c>
      <c r="M476" s="10" t="s">
        <v>22</v>
      </c>
      <c r="N476" s="3"/>
      <c r="O476" s="3"/>
      <c r="P476" s="3"/>
      <c r="Q476" s="3"/>
      <c r="R476" s="3"/>
      <c r="S476" s="3"/>
      <c r="T476" s="3"/>
    </row>
    <row r="477" ht="19.5" customHeight="1">
      <c r="A477" s="3"/>
      <c r="B477" s="165" t="str">
        <f>IFERROR(RANK('Categories ID'!$C477,'Categories ID'!$C$20:$C$1937,1),"")</f>
        <v/>
      </c>
      <c r="C477" s="166" t="str">
        <f>IF(MIN('Categories ID'!$D477:$F477)&lt;&gt;0,MIN('Categories ID'!$D477:$F477),"")</f>
        <v/>
      </c>
      <c r="D477" s="166" t="str">
        <f>IFERROR(SEARCH($G$3,'Categories ID'!$J477)+ROW()/100000,"")</f>
        <v/>
      </c>
      <c r="E477" s="166" t="str">
        <f>IFERROR(SEARCH($G$3,'Categories ID'!$K477)+ROW()/100000,"")</f>
        <v/>
      </c>
      <c r="F477" s="166" t="str">
        <f>IFERROR(SEARCH($G$3,'Categories ID'!$L477)+ROW()/100000,"")</f>
        <v/>
      </c>
      <c r="G477" s="73">
        <v>2686.0</v>
      </c>
      <c r="H477" s="10" t="s">
        <v>951</v>
      </c>
      <c r="I477" s="10" t="s">
        <v>952</v>
      </c>
      <c r="J477" s="10" t="s">
        <v>1082</v>
      </c>
      <c r="K477" s="10" t="s">
        <v>1088</v>
      </c>
      <c r="L477" s="10" t="s">
        <v>1092</v>
      </c>
      <c r="M477" s="10" t="s">
        <v>22</v>
      </c>
      <c r="N477" s="3"/>
      <c r="O477" s="3"/>
      <c r="P477" s="3"/>
      <c r="Q477" s="3"/>
      <c r="R477" s="3"/>
      <c r="S477" s="3"/>
      <c r="T477" s="3"/>
    </row>
    <row r="478" ht="19.5" customHeight="1">
      <c r="A478" s="3"/>
      <c r="B478" s="163" t="str">
        <f>IFERROR(RANK('Categories ID'!$C478,'Categories ID'!$C$20:$C$1937,1),"")</f>
        <v/>
      </c>
      <c r="C478" s="164" t="str">
        <f>IF(MIN('Categories ID'!$D478:$F478)&lt;&gt;0,MIN('Categories ID'!$D478:$F478),"")</f>
        <v/>
      </c>
      <c r="D478" s="164" t="str">
        <f>IFERROR(SEARCH($G$3,'Categories ID'!$J478)+ROW()/100000,"")</f>
        <v/>
      </c>
      <c r="E478" s="164" t="str">
        <f>IFERROR(SEARCH($G$3,'Categories ID'!$K478)+ROW()/100000,"")</f>
        <v/>
      </c>
      <c r="F478" s="164" t="str">
        <f>IFERROR(SEARCH($G$3,'Categories ID'!$L478)+ROW()/100000,"")</f>
        <v/>
      </c>
      <c r="G478" s="73">
        <v>2687.0</v>
      </c>
      <c r="H478" s="10" t="s">
        <v>951</v>
      </c>
      <c r="I478" s="10" t="s">
        <v>952</v>
      </c>
      <c r="J478" s="10" t="s">
        <v>1082</v>
      </c>
      <c r="K478" s="10" t="s">
        <v>1088</v>
      </c>
      <c r="L478" s="10" t="s">
        <v>1094</v>
      </c>
      <c r="M478" s="10" t="s">
        <v>22</v>
      </c>
      <c r="N478" s="3"/>
      <c r="O478" s="3"/>
      <c r="P478" s="3"/>
      <c r="Q478" s="3"/>
      <c r="R478" s="3"/>
      <c r="S478" s="3"/>
      <c r="T478" s="3"/>
    </row>
    <row r="479" ht="19.5" customHeight="1">
      <c r="A479" s="3"/>
      <c r="B479" s="165" t="str">
        <f>IFERROR(RANK('Categories ID'!$C479,'Categories ID'!$C$20:$C$1937,1),"")</f>
        <v/>
      </c>
      <c r="C479" s="166" t="str">
        <f>IF(MIN('Categories ID'!$D479:$F479)&lt;&gt;0,MIN('Categories ID'!$D479:$F479),"")</f>
        <v/>
      </c>
      <c r="D479" s="166" t="str">
        <f>IFERROR(SEARCH($G$3,'Categories ID'!$J479)+ROW()/100000,"")</f>
        <v/>
      </c>
      <c r="E479" s="166" t="str">
        <f>IFERROR(SEARCH($G$3,'Categories ID'!$K479)+ROW()/100000,"")</f>
        <v/>
      </c>
      <c r="F479" s="166" t="str">
        <f>IFERROR(SEARCH($G$3,'Categories ID'!$L479)+ROW()/100000,"")</f>
        <v/>
      </c>
      <c r="G479" s="73">
        <v>2693.0</v>
      </c>
      <c r="H479" s="10" t="s">
        <v>951</v>
      </c>
      <c r="I479" s="10" t="s">
        <v>952</v>
      </c>
      <c r="J479" s="10" t="s">
        <v>1082</v>
      </c>
      <c r="K479" s="10" t="s">
        <v>1088</v>
      </c>
      <c r="L479" s="10" t="s">
        <v>1098</v>
      </c>
      <c r="M479" s="10" t="s">
        <v>22</v>
      </c>
      <c r="N479" s="3"/>
      <c r="O479" s="3"/>
      <c r="P479" s="3"/>
      <c r="Q479" s="3"/>
      <c r="R479" s="3"/>
      <c r="S479" s="3"/>
      <c r="T479" s="3"/>
    </row>
    <row r="480" ht="19.5" customHeight="1">
      <c r="A480" s="3"/>
      <c r="B480" s="163" t="str">
        <f>IFERROR(RANK('Categories ID'!$C480,'Categories ID'!$C$20:$C$1937,1),"")</f>
        <v/>
      </c>
      <c r="C480" s="164" t="str">
        <f>IF(MIN('Categories ID'!$D480:$F480)&lt;&gt;0,MIN('Categories ID'!$D480:$F480),"")</f>
        <v/>
      </c>
      <c r="D480" s="164" t="str">
        <f>IFERROR(SEARCH($G$3,'Categories ID'!$J480)+ROW()/100000,"")</f>
        <v/>
      </c>
      <c r="E480" s="164" t="str">
        <f>IFERROR(SEARCH($G$3,'Categories ID'!$K480)+ROW()/100000,"")</f>
        <v/>
      </c>
      <c r="F480" s="164" t="str">
        <f>IFERROR(SEARCH($G$3,'Categories ID'!$L480)+ROW()/100000,"")</f>
        <v/>
      </c>
      <c r="G480" s="73">
        <v>2694.0</v>
      </c>
      <c r="H480" s="10" t="s">
        <v>951</v>
      </c>
      <c r="I480" s="10" t="s">
        <v>952</v>
      </c>
      <c r="J480" s="10" t="s">
        <v>1082</v>
      </c>
      <c r="K480" s="10" t="s">
        <v>1088</v>
      </c>
      <c r="L480" s="10" t="s">
        <v>1100</v>
      </c>
      <c r="M480" s="10" t="s">
        <v>22</v>
      </c>
      <c r="N480" s="3"/>
      <c r="O480" s="3"/>
      <c r="P480" s="3"/>
      <c r="Q480" s="3"/>
      <c r="R480" s="3"/>
      <c r="S480" s="3"/>
      <c r="T480" s="3"/>
    </row>
    <row r="481" ht="19.5" customHeight="1">
      <c r="A481" s="3"/>
      <c r="B481" s="165" t="str">
        <f>IFERROR(RANK('Categories ID'!$C481,'Categories ID'!$C$20:$C$1937,1),"")</f>
        <v/>
      </c>
      <c r="C481" s="166" t="str">
        <f>IF(MIN('Categories ID'!$D481:$F481)&lt;&gt;0,MIN('Categories ID'!$D481:$F481),"")</f>
        <v/>
      </c>
      <c r="D481" s="166" t="str">
        <f>IFERROR(SEARCH($G$3,'Categories ID'!$J481)+ROW()/100000,"")</f>
        <v/>
      </c>
      <c r="E481" s="166" t="str">
        <f>IFERROR(SEARCH($G$3,'Categories ID'!$K481)+ROW()/100000,"")</f>
        <v/>
      </c>
      <c r="F481" s="166" t="str">
        <f>IFERROR(SEARCH($G$3,'Categories ID'!$L481)+ROW()/100000,"")</f>
        <v/>
      </c>
      <c r="G481" s="73">
        <v>2695.0</v>
      </c>
      <c r="H481" s="10" t="s">
        <v>951</v>
      </c>
      <c r="I481" s="10" t="s">
        <v>952</v>
      </c>
      <c r="J481" s="10" t="s">
        <v>1082</v>
      </c>
      <c r="K481" s="10" t="s">
        <v>1088</v>
      </c>
      <c r="L481" s="10" t="s">
        <v>1102</v>
      </c>
      <c r="M481" s="10" t="s">
        <v>22</v>
      </c>
      <c r="N481" s="3"/>
      <c r="O481" s="3"/>
      <c r="P481" s="3"/>
      <c r="Q481" s="3"/>
      <c r="R481" s="3"/>
      <c r="S481" s="3"/>
      <c r="T481" s="3"/>
    </row>
    <row r="482" ht="19.5" customHeight="1">
      <c r="A482" s="3"/>
      <c r="B482" s="163" t="str">
        <f>IFERROR(RANK('Categories ID'!$C482,'Categories ID'!$C$20:$C$1937,1),"")</f>
        <v/>
      </c>
      <c r="C482" s="164" t="str">
        <f>IF(MIN('Categories ID'!$D482:$F482)&lt;&gt;0,MIN('Categories ID'!$D482:$F482),"")</f>
        <v/>
      </c>
      <c r="D482" s="164" t="str">
        <f>IFERROR(SEARCH($G$3,'Categories ID'!$J482)+ROW()/100000,"")</f>
        <v/>
      </c>
      <c r="E482" s="164" t="str">
        <f>IFERROR(SEARCH($G$3,'Categories ID'!$K482)+ROW()/100000,"")</f>
        <v/>
      </c>
      <c r="F482" s="164" t="str">
        <f>IFERROR(SEARCH($G$3,'Categories ID'!$L482)+ROW()/100000,"")</f>
        <v/>
      </c>
      <c r="G482" s="73">
        <v>2939.0</v>
      </c>
      <c r="H482" s="10" t="s">
        <v>951</v>
      </c>
      <c r="I482" s="10" t="s">
        <v>952</v>
      </c>
      <c r="J482" s="10" t="s">
        <v>1082</v>
      </c>
      <c r="K482" s="10" t="s">
        <v>1153</v>
      </c>
      <c r="L482" s="10" t="s">
        <v>1154</v>
      </c>
      <c r="M482" s="10" t="s">
        <v>22</v>
      </c>
      <c r="N482" s="3"/>
      <c r="O482" s="3"/>
      <c r="P482" s="3"/>
      <c r="Q482" s="3"/>
      <c r="R482" s="3"/>
      <c r="S482" s="3"/>
      <c r="T482" s="3"/>
    </row>
    <row r="483" ht="19.5" customHeight="1">
      <c r="A483" s="3"/>
      <c r="B483" s="165" t="str">
        <f>IFERROR(RANK('Categories ID'!$C483,'Categories ID'!$C$20:$C$1937,1),"")</f>
        <v/>
      </c>
      <c r="C483" s="166" t="str">
        <f>IF(MIN('Categories ID'!$D483:$F483)&lt;&gt;0,MIN('Categories ID'!$D483:$F483),"")</f>
        <v/>
      </c>
      <c r="D483" s="166" t="str">
        <f>IFERROR(SEARCH($G$3,'Categories ID'!$J483)+ROW()/100000,"")</f>
        <v/>
      </c>
      <c r="E483" s="166" t="str">
        <f>IFERROR(SEARCH($G$3,'Categories ID'!$K483)+ROW()/100000,"")</f>
        <v/>
      </c>
      <c r="F483" s="166" t="str">
        <f>IFERROR(SEARCH($G$3,'Categories ID'!$L483)+ROW()/100000,"")</f>
        <v/>
      </c>
      <c r="G483" s="73">
        <v>2940.0</v>
      </c>
      <c r="H483" s="10" t="s">
        <v>951</v>
      </c>
      <c r="I483" s="10" t="s">
        <v>952</v>
      </c>
      <c r="J483" s="10" t="s">
        <v>1082</v>
      </c>
      <c r="K483" s="10" t="s">
        <v>1153</v>
      </c>
      <c r="L483" s="10" t="s">
        <v>1157</v>
      </c>
      <c r="M483" s="10" t="s">
        <v>22</v>
      </c>
      <c r="N483" s="3"/>
      <c r="O483" s="3"/>
      <c r="P483" s="3"/>
      <c r="Q483" s="3"/>
      <c r="R483" s="3"/>
      <c r="S483" s="3"/>
      <c r="T483" s="3"/>
    </row>
    <row r="484" ht="19.5" customHeight="1">
      <c r="A484" s="3"/>
      <c r="B484" s="163" t="str">
        <f>IFERROR(RANK('Categories ID'!$C484,'Categories ID'!$C$20:$C$1937,1),"")</f>
        <v/>
      </c>
      <c r="C484" s="164" t="str">
        <f>IF(MIN('Categories ID'!$D484:$F484)&lt;&gt;0,MIN('Categories ID'!$D484:$F484),"")</f>
        <v/>
      </c>
      <c r="D484" s="164" t="str">
        <f>IFERROR(SEARCH($G$3,'Categories ID'!$J484)+ROW()/100000,"")</f>
        <v/>
      </c>
      <c r="E484" s="164" t="str">
        <f>IFERROR(SEARCH($G$3,'Categories ID'!$K484)+ROW()/100000,"")</f>
        <v/>
      </c>
      <c r="F484" s="164" t="str">
        <f>IFERROR(SEARCH($G$3,'Categories ID'!$L484)+ROW()/100000,"")</f>
        <v/>
      </c>
      <c r="G484" s="73">
        <v>2926.0</v>
      </c>
      <c r="H484" s="10" t="s">
        <v>951</v>
      </c>
      <c r="I484" s="10" t="s">
        <v>952</v>
      </c>
      <c r="J484" s="10" t="s">
        <v>1082</v>
      </c>
      <c r="K484" s="10" t="s">
        <v>1127</v>
      </c>
      <c r="L484" s="10" t="s">
        <v>1128</v>
      </c>
      <c r="M484" s="10" t="s">
        <v>22</v>
      </c>
      <c r="N484" s="3"/>
      <c r="O484" s="3"/>
      <c r="P484" s="3"/>
      <c r="Q484" s="3"/>
      <c r="R484" s="3"/>
      <c r="S484" s="3"/>
      <c r="T484" s="3"/>
    </row>
    <row r="485" ht="19.5" customHeight="1">
      <c r="A485" s="3"/>
      <c r="B485" s="165" t="str">
        <f>IFERROR(RANK('Categories ID'!$C485,'Categories ID'!$C$20:$C$1937,1),"")</f>
        <v/>
      </c>
      <c r="C485" s="166" t="str">
        <f>IF(MIN('Categories ID'!$D485:$F485)&lt;&gt;0,MIN('Categories ID'!$D485:$F485),"")</f>
        <v/>
      </c>
      <c r="D485" s="166" t="str">
        <f>IFERROR(SEARCH($G$3,'Categories ID'!$J485)+ROW()/100000,"")</f>
        <v/>
      </c>
      <c r="E485" s="166" t="str">
        <f>IFERROR(SEARCH($G$3,'Categories ID'!$K485)+ROW()/100000,"")</f>
        <v/>
      </c>
      <c r="F485" s="166" t="str">
        <f>IFERROR(SEARCH($G$3,'Categories ID'!$L485)+ROW()/100000,"")</f>
        <v/>
      </c>
      <c r="G485" s="73">
        <v>2927.0</v>
      </c>
      <c r="H485" s="10" t="s">
        <v>951</v>
      </c>
      <c r="I485" s="10" t="s">
        <v>952</v>
      </c>
      <c r="J485" s="10" t="s">
        <v>1082</v>
      </c>
      <c r="K485" s="10" t="s">
        <v>1127</v>
      </c>
      <c r="L485" s="10" t="s">
        <v>1131</v>
      </c>
      <c r="M485" s="10" t="s">
        <v>22</v>
      </c>
      <c r="N485" s="3"/>
      <c r="O485" s="3"/>
      <c r="P485" s="3"/>
      <c r="Q485" s="3"/>
      <c r="R485" s="3"/>
      <c r="S485" s="3"/>
      <c r="T485" s="3"/>
    </row>
    <row r="486" ht="19.5" customHeight="1">
      <c r="A486" s="3"/>
      <c r="B486" s="163" t="str">
        <f>IFERROR(RANK('Categories ID'!$C486,'Categories ID'!$C$20:$C$1937,1),"")</f>
        <v/>
      </c>
      <c r="C486" s="164" t="str">
        <f>IF(MIN('Categories ID'!$D486:$F486)&lt;&gt;0,MIN('Categories ID'!$D486:$F486),"")</f>
        <v/>
      </c>
      <c r="D486" s="164" t="str">
        <f>IFERROR(SEARCH($G$3,'Categories ID'!$J486)+ROW()/100000,"")</f>
        <v/>
      </c>
      <c r="E486" s="164" t="str">
        <f>IFERROR(SEARCH($G$3,'Categories ID'!$K486)+ROW()/100000,"")</f>
        <v/>
      </c>
      <c r="F486" s="164" t="str">
        <f>IFERROR(SEARCH($G$3,'Categories ID'!$L486)+ROW()/100000,"")</f>
        <v/>
      </c>
      <c r="G486" s="73">
        <v>2928.0</v>
      </c>
      <c r="H486" s="10" t="s">
        <v>951</v>
      </c>
      <c r="I486" s="10" t="s">
        <v>952</v>
      </c>
      <c r="J486" s="10" t="s">
        <v>1082</v>
      </c>
      <c r="K486" s="10" t="s">
        <v>1127</v>
      </c>
      <c r="L486" s="10" t="s">
        <v>1133</v>
      </c>
      <c r="M486" s="10" t="s">
        <v>22</v>
      </c>
      <c r="N486" s="3"/>
      <c r="O486" s="3"/>
      <c r="P486" s="3"/>
      <c r="Q486" s="3"/>
      <c r="R486" s="3"/>
      <c r="S486" s="3"/>
      <c r="T486" s="3"/>
    </row>
    <row r="487" ht="19.5" customHeight="1">
      <c r="A487" s="3"/>
      <c r="B487" s="165" t="str">
        <f>IFERROR(RANK('Categories ID'!$C487,'Categories ID'!$C$20:$C$1937,1),"")</f>
        <v/>
      </c>
      <c r="C487" s="166" t="str">
        <f>IF(MIN('Categories ID'!$D487:$F487)&lt;&gt;0,MIN('Categories ID'!$D487:$F487),"")</f>
        <v/>
      </c>
      <c r="D487" s="166" t="str">
        <f>IFERROR(SEARCH($G$3,'Categories ID'!$J487)+ROW()/100000,"")</f>
        <v/>
      </c>
      <c r="E487" s="166" t="str">
        <f>IFERROR(SEARCH($G$3,'Categories ID'!$K487)+ROW()/100000,"")</f>
        <v/>
      </c>
      <c r="F487" s="166" t="str">
        <f>IFERROR(SEARCH($G$3,'Categories ID'!$L487)+ROW()/100000,"")</f>
        <v/>
      </c>
      <c r="G487" s="73">
        <v>2929.0</v>
      </c>
      <c r="H487" s="10" t="s">
        <v>951</v>
      </c>
      <c r="I487" s="10" t="s">
        <v>952</v>
      </c>
      <c r="J487" s="10" t="s">
        <v>1082</v>
      </c>
      <c r="K487" s="10" t="s">
        <v>1127</v>
      </c>
      <c r="L487" s="10" t="s">
        <v>1135</v>
      </c>
      <c r="M487" s="10" t="s">
        <v>22</v>
      </c>
      <c r="N487" s="3"/>
      <c r="O487" s="3"/>
      <c r="P487" s="3"/>
      <c r="Q487" s="3"/>
      <c r="R487" s="3"/>
      <c r="S487" s="3"/>
      <c r="T487" s="3"/>
    </row>
    <row r="488" ht="19.5" customHeight="1">
      <c r="A488" s="3"/>
      <c r="B488" s="163" t="str">
        <f>IFERROR(RANK('Categories ID'!$C488,'Categories ID'!$C$20:$C$1937,1),"")</f>
        <v/>
      </c>
      <c r="C488" s="164" t="str">
        <f>IF(MIN('Categories ID'!$D488:$F488)&lt;&gt;0,MIN('Categories ID'!$D488:$F488),"")</f>
        <v/>
      </c>
      <c r="D488" s="164" t="str">
        <f>IFERROR(SEARCH($G$3,'Categories ID'!$J488)+ROW()/100000,"")</f>
        <v/>
      </c>
      <c r="E488" s="164" t="str">
        <f>IFERROR(SEARCH($G$3,'Categories ID'!$K488)+ROW()/100000,"")</f>
        <v/>
      </c>
      <c r="F488" s="164" t="str">
        <f>IFERROR(SEARCH($G$3,'Categories ID'!$L488)+ROW()/100000,"")</f>
        <v/>
      </c>
      <c r="G488" s="73">
        <v>2930.0</v>
      </c>
      <c r="H488" s="10" t="s">
        <v>951</v>
      </c>
      <c r="I488" s="10" t="s">
        <v>952</v>
      </c>
      <c r="J488" s="10" t="s">
        <v>1082</v>
      </c>
      <c r="K488" s="10" t="s">
        <v>1127</v>
      </c>
      <c r="L488" s="10" t="s">
        <v>1137</v>
      </c>
      <c r="M488" s="10" t="s">
        <v>22</v>
      </c>
      <c r="N488" s="3"/>
      <c r="O488" s="3"/>
      <c r="P488" s="3"/>
      <c r="Q488" s="3"/>
      <c r="R488" s="3"/>
      <c r="S488" s="3"/>
      <c r="T488" s="3"/>
    </row>
    <row r="489" ht="19.5" customHeight="1">
      <c r="A489" s="3"/>
      <c r="B489" s="165" t="str">
        <f>IFERROR(RANK('Categories ID'!$C489,'Categories ID'!$C$20:$C$1937,1),"")</f>
        <v/>
      </c>
      <c r="C489" s="166" t="str">
        <f>IF(MIN('Categories ID'!$D489:$F489)&lt;&gt;0,MIN('Categories ID'!$D489:$F489),"")</f>
        <v/>
      </c>
      <c r="D489" s="166" t="str">
        <f>IFERROR(SEARCH($G$3,'Categories ID'!$J489)+ROW()/100000,"")</f>
        <v/>
      </c>
      <c r="E489" s="166" t="str">
        <f>IFERROR(SEARCH($G$3,'Categories ID'!$K489)+ROW()/100000,"")</f>
        <v/>
      </c>
      <c r="F489" s="166" t="str">
        <f>IFERROR(SEARCH($G$3,'Categories ID'!$L489)+ROW()/100000,"")</f>
        <v/>
      </c>
      <c r="G489" s="73">
        <v>2931.0</v>
      </c>
      <c r="H489" s="10" t="s">
        <v>951</v>
      </c>
      <c r="I489" s="10" t="s">
        <v>952</v>
      </c>
      <c r="J489" s="10" t="s">
        <v>1082</v>
      </c>
      <c r="K489" s="10" t="s">
        <v>1127</v>
      </c>
      <c r="L489" s="10" t="s">
        <v>1139</v>
      </c>
      <c r="M489" s="10" t="s">
        <v>22</v>
      </c>
      <c r="N489" s="3"/>
      <c r="O489" s="3"/>
      <c r="P489" s="3"/>
      <c r="Q489" s="3"/>
      <c r="R489" s="3"/>
      <c r="S489" s="3"/>
      <c r="T489" s="3"/>
    </row>
    <row r="490" ht="19.5" customHeight="1">
      <c r="A490" s="3"/>
      <c r="B490" s="163" t="str">
        <f>IFERROR(RANK('Categories ID'!$C490,'Categories ID'!$C$20:$C$1937,1),"")</f>
        <v/>
      </c>
      <c r="C490" s="164" t="str">
        <f>IF(MIN('Categories ID'!$D490:$F490)&lt;&gt;0,MIN('Categories ID'!$D490:$F490),"")</f>
        <v/>
      </c>
      <c r="D490" s="164" t="str">
        <f>IFERROR(SEARCH($G$3,'Categories ID'!$J490)+ROW()/100000,"")</f>
        <v/>
      </c>
      <c r="E490" s="164" t="str">
        <f>IFERROR(SEARCH($G$3,'Categories ID'!$K490)+ROW()/100000,"")</f>
        <v/>
      </c>
      <c r="F490" s="164" t="str">
        <f>IFERROR(SEARCH($G$3,'Categories ID'!$L490)+ROW()/100000,"")</f>
        <v/>
      </c>
      <c r="G490" s="73">
        <v>2932.0</v>
      </c>
      <c r="H490" s="10" t="s">
        <v>951</v>
      </c>
      <c r="I490" s="10" t="s">
        <v>952</v>
      </c>
      <c r="J490" s="10" t="s">
        <v>1082</v>
      </c>
      <c r="K490" s="10" t="s">
        <v>1127</v>
      </c>
      <c r="L490" s="10" t="s">
        <v>1141</v>
      </c>
      <c r="M490" s="10" t="s">
        <v>22</v>
      </c>
      <c r="N490" s="3"/>
      <c r="O490" s="3"/>
      <c r="P490" s="3"/>
      <c r="Q490" s="3"/>
      <c r="R490" s="3"/>
      <c r="S490" s="3"/>
      <c r="T490" s="3"/>
    </row>
    <row r="491" ht="19.5" customHeight="1">
      <c r="A491" s="3"/>
      <c r="B491" s="165" t="str">
        <f>IFERROR(RANK('Categories ID'!$C491,'Categories ID'!$C$20:$C$1937,1),"")</f>
        <v/>
      </c>
      <c r="C491" s="166" t="str">
        <f>IF(MIN('Categories ID'!$D491:$F491)&lt;&gt;0,MIN('Categories ID'!$D491:$F491),"")</f>
        <v/>
      </c>
      <c r="D491" s="166" t="str">
        <f>IFERROR(SEARCH($G$3,'Categories ID'!$J491)+ROW()/100000,"")</f>
        <v/>
      </c>
      <c r="E491" s="166" t="str">
        <f>IFERROR(SEARCH($G$3,'Categories ID'!$K491)+ROW()/100000,"")</f>
        <v/>
      </c>
      <c r="F491" s="166" t="str">
        <f>IFERROR(SEARCH($G$3,'Categories ID'!$L491)+ROW()/100000,"")</f>
        <v/>
      </c>
      <c r="G491" s="73">
        <v>2933.0</v>
      </c>
      <c r="H491" s="10" t="s">
        <v>951</v>
      </c>
      <c r="I491" s="10" t="s">
        <v>952</v>
      </c>
      <c r="J491" s="10" t="s">
        <v>1082</v>
      </c>
      <c r="K491" s="10" t="s">
        <v>1127</v>
      </c>
      <c r="L491" s="10" t="s">
        <v>1143</v>
      </c>
      <c r="M491" s="10" t="s">
        <v>22</v>
      </c>
      <c r="N491" s="3"/>
      <c r="O491" s="3"/>
      <c r="P491" s="3"/>
      <c r="Q491" s="3"/>
      <c r="R491" s="3"/>
      <c r="S491" s="3"/>
      <c r="T491" s="3"/>
    </row>
    <row r="492" ht="19.5" customHeight="1">
      <c r="A492" s="3"/>
      <c r="B492" s="163" t="str">
        <f>IFERROR(RANK('Categories ID'!$C492,'Categories ID'!$C$20:$C$1937,1),"")</f>
        <v/>
      </c>
      <c r="C492" s="164" t="str">
        <f>IF(MIN('Categories ID'!$D492:$F492)&lt;&gt;0,MIN('Categories ID'!$D492:$F492),"")</f>
        <v/>
      </c>
      <c r="D492" s="164" t="str">
        <f>IFERROR(SEARCH($G$3,'Categories ID'!$J492)+ROW()/100000,"")</f>
        <v/>
      </c>
      <c r="E492" s="164" t="str">
        <f>IFERROR(SEARCH($G$3,'Categories ID'!$K492)+ROW()/100000,"")</f>
        <v/>
      </c>
      <c r="F492" s="164" t="str">
        <f>IFERROR(SEARCH($G$3,'Categories ID'!$L492)+ROW()/100000,"")</f>
        <v/>
      </c>
      <c r="G492" s="73">
        <v>2934.0</v>
      </c>
      <c r="H492" s="10" t="s">
        <v>951</v>
      </c>
      <c r="I492" s="10" t="s">
        <v>952</v>
      </c>
      <c r="J492" s="10" t="s">
        <v>1082</v>
      </c>
      <c r="K492" s="10" t="s">
        <v>1127</v>
      </c>
      <c r="L492" s="10" t="s">
        <v>1145</v>
      </c>
      <c r="M492" s="10" t="s">
        <v>22</v>
      </c>
      <c r="N492" s="3"/>
      <c r="O492" s="3"/>
      <c r="P492" s="3"/>
      <c r="Q492" s="3"/>
      <c r="R492" s="3"/>
      <c r="S492" s="3"/>
      <c r="T492" s="3"/>
    </row>
    <row r="493" ht="19.5" customHeight="1">
      <c r="A493" s="3"/>
      <c r="B493" s="165" t="str">
        <f>IFERROR(RANK('Categories ID'!$C493,'Categories ID'!$C$20:$C$1937,1),"")</f>
        <v/>
      </c>
      <c r="C493" s="166" t="str">
        <f>IF(MIN('Categories ID'!$D493:$F493)&lt;&gt;0,MIN('Categories ID'!$D493:$F493),"")</f>
        <v/>
      </c>
      <c r="D493" s="166" t="str">
        <f>IFERROR(SEARCH($G$3,'Categories ID'!$J493)+ROW()/100000,"")</f>
        <v/>
      </c>
      <c r="E493" s="166" t="str">
        <f>IFERROR(SEARCH($G$3,'Categories ID'!$K493)+ROW()/100000,"")</f>
        <v/>
      </c>
      <c r="F493" s="166" t="str">
        <f>IFERROR(SEARCH($G$3,'Categories ID'!$L493)+ROW()/100000,"")</f>
        <v/>
      </c>
      <c r="G493" s="73">
        <v>2935.0</v>
      </c>
      <c r="H493" s="10" t="s">
        <v>951</v>
      </c>
      <c r="I493" s="10" t="s">
        <v>952</v>
      </c>
      <c r="J493" s="10" t="s">
        <v>1082</v>
      </c>
      <c r="K493" s="10" t="s">
        <v>1127</v>
      </c>
      <c r="L493" s="10" t="s">
        <v>1147</v>
      </c>
      <c r="M493" s="10" t="s">
        <v>22</v>
      </c>
      <c r="N493" s="3"/>
      <c r="O493" s="3"/>
      <c r="P493" s="3"/>
      <c r="Q493" s="3"/>
      <c r="R493" s="3"/>
      <c r="S493" s="3"/>
      <c r="T493" s="3"/>
    </row>
    <row r="494" ht="19.5" customHeight="1">
      <c r="A494" s="3"/>
      <c r="B494" s="163" t="str">
        <f>IFERROR(RANK('Categories ID'!$C494,'Categories ID'!$C$20:$C$1937,1),"")</f>
        <v/>
      </c>
      <c r="C494" s="164" t="str">
        <f>IF(MIN('Categories ID'!$D494:$F494)&lt;&gt;0,MIN('Categories ID'!$D494:$F494),"")</f>
        <v/>
      </c>
      <c r="D494" s="164" t="str">
        <f>IFERROR(SEARCH($G$3,'Categories ID'!$J494)+ROW()/100000,"")</f>
        <v/>
      </c>
      <c r="E494" s="164" t="str">
        <f>IFERROR(SEARCH($G$3,'Categories ID'!$K494)+ROW()/100000,"")</f>
        <v/>
      </c>
      <c r="F494" s="164" t="str">
        <f>IFERROR(SEARCH($G$3,'Categories ID'!$L494)+ROW()/100000,"")</f>
        <v/>
      </c>
      <c r="G494" s="73">
        <v>2936.0</v>
      </c>
      <c r="H494" s="10" t="s">
        <v>951</v>
      </c>
      <c r="I494" s="10" t="s">
        <v>952</v>
      </c>
      <c r="J494" s="10" t="s">
        <v>1082</v>
      </c>
      <c r="K494" s="10" t="s">
        <v>1127</v>
      </c>
      <c r="L494" s="10" t="s">
        <v>1149</v>
      </c>
      <c r="M494" s="10" t="s">
        <v>22</v>
      </c>
      <c r="N494" s="3"/>
      <c r="O494" s="3"/>
      <c r="P494" s="3"/>
      <c r="Q494" s="3"/>
      <c r="R494" s="3"/>
      <c r="S494" s="3"/>
      <c r="T494" s="3"/>
    </row>
    <row r="495" ht="19.5" customHeight="1">
      <c r="A495" s="3"/>
      <c r="B495" s="165" t="str">
        <f>IFERROR(RANK('Categories ID'!$C495,'Categories ID'!$C$20:$C$1937,1),"")</f>
        <v/>
      </c>
      <c r="C495" s="166" t="str">
        <f>IF(MIN('Categories ID'!$D495:$F495)&lt;&gt;0,MIN('Categories ID'!$D495:$F495),"")</f>
        <v/>
      </c>
      <c r="D495" s="166" t="str">
        <f>IFERROR(SEARCH($G$3,'Categories ID'!$J495)+ROW()/100000,"")</f>
        <v/>
      </c>
      <c r="E495" s="166" t="str">
        <f>IFERROR(SEARCH($G$3,'Categories ID'!$K495)+ROW()/100000,"")</f>
        <v/>
      </c>
      <c r="F495" s="166" t="str">
        <f>IFERROR(SEARCH($G$3,'Categories ID'!$L495)+ROW()/100000,"")</f>
        <v/>
      </c>
      <c r="G495" s="73">
        <v>2937.0</v>
      </c>
      <c r="H495" s="10" t="s">
        <v>951</v>
      </c>
      <c r="I495" s="10" t="s">
        <v>952</v>
      </c>
      <c r="J495" s="10" t="s">
        <v>1082</v>
      </c>
      <c r="K495" s="10" t="s">
        <v>1127</v>
      </c>
      <c r="L495" s="10" t="s">
        <v>1151</v>
      </c>
      <c r="M495" s="10" t="s">
        <v>22</v>
      </c>
      <c r="N495" s="3"/>
      <c r="O495" s="3"/>
      <c r="P495" s="3"/>
      <c r="Q495" s="3"/>
      <c r="R495" s="3"/>
      <c r="S495" s="3"/>
      <c r="T495" s="3"/>
    </row>
    <row r="496" ht="19.5" customHeight="1">
      <c r="A496" s="3"/>
      <c r="B496" s="163" t="str">
        <f>IFERROR(RANK('Categories ID'!$C496,'Categories ID'!$C$20:$C$1937,1),"")</f>
        <v/>
      </c>
      <c r="C496" s="164" t="str">
        <f>IF(MIN('Categories ID'!$D496:$F496)&lt;&gt;0,MIN('Categories ID'!$D496:$F496),"")</f>
        <v/>
      </c>
      <c r="D496" s="164" t="str">
        <f>IFERROR(SEARCH($G$3,'Categories ID'!$J496)+ROW()/100000,"")</f>
        <v/>
      </c>
      <c r="E496" s="164" t="str">
        <f>IFERROR(SEARCH($G$3,'Categories ID'!$K496)+ROW()/100000,"")</f>
        <v/>
      </c>
      <c r="F496" s="164" t="str">
        <f>IFERROR(SEARCH($G$3,'Categories ID'!$L496)+ROW()/100000,"")</f>
        <v/>
      </c>
      <c r="G496" s="73">
        <v>2917.0</v>
      </c>
      <c r="H496" s="10" t="s">
        <v>951</v>
      </c>
      <c r="I496" s="10" t="s">
        <v>952</v>
      </c>
      <c r="J496" s="10" t="s">
        <v>1082</v>
      </c>
      <c r="K496" s="10" t="s">
        <v>1111</v>
      </c>
      <c r="L496" s="10" t="s">
        <v>1112</v>
      </c>
      <c r="M496" s="10" t="s">
        <v>22</v>
      </c>
      <c r="N496" s="3"/>
      <c r="O496" s="3"/>
      <c r="P496" s="3"/>
      <c r="Q496" s="3"/>
      <c r="R496" s="3"/>
      <c r="S496" s="3"/>
      <c r="T496" s="3"/>
    </row>
    <row r="497" ht="19.5" customHeight="1">
      <c r="A497" s="3"/>
      <c r="B497" s="165" t="str">
        <f>IFERROR(RANK('Categories ID'!$C497,'Categories ID'!$C$20:$C$1937,1),"")</f>
        <v/>
      </c>
      <c r="C497" s="166" t="str">
        <f>IF(MIN('Categories ID'!$D497:$F497)&lt;&gt;0,MIN('Categories ID'!$D497:$F497),"")</f>
        <v/>
      </c>
      <c r="D497" s="166" t="str">
        <f>IFERROR(SEARCH($G$3,'Categories ID'!$J497)+ROW()/100000,"")</f>
        <v/>
      </c>
      <c r="E497" s="166" t="str">
        <f>IFERROR(SEARCH($G$3,'Categories ID'!$K497)+ROW()/100000,"")</f>
        <v/>
      </c>
      <c r="F497" s="166" t="str">
        <f>IFERROR(SEARCH($G$3,'Categories ID'!$L497)+ROW()/100000,"")</f>
        <v/>
      </c>
      <c r="G497" s="73">
        <v>2918.0</v>
      </c>
      <c r="H497" s="10" t="s">
        <v>951</v>
      </c>
      <c r="I497" s="10" t="s">
        <v>952</v>
      </c>
      <c r="J497" s="10" t="s">
        <v>1082</v>
      </c>
      <c r="K497" s="10" t="s">
        <v>1111</v>
      </c>
      <c r="L497" s="10" t="s">
        <v>1114</v>
      </c>
      <c r="M497" s="10" t="s">
        <v>22</v>
      </c>
      <c r="N497" s="3"/>
      <c r="O497" s="3"/>
      <c r="P497" s="3"/>
      <c r="Q497" s="3"/>
      <c r="R497" s="3"/>
      <c r="S497" s="3"/>
      <c r="T497" s="3"/>
    </row>
    <row r="498" ht="19.5" customHeight="1">
      <c r="A498" s="3"/>
      <c r="B498" s="163" t="str">
        <f>IFERROR(RANK('Categories ID'!$C498,'Categories ID'!$C$20:$C$1937,1),"")</f>
        <v/>
      </c>
      <c r="C498" s="164" t="str">
        <f>IF(MIN('Categories ID'!$D498:$F498)&lt;&gt;0,MIN('Categories ID'!$D498:$F498),"")</f>
        <v/>
      </c>
      <c r="D498" s="164" t="str">
        <f>IFERROR(SEARCH($G$3,'Categories ID'!$J498)+ROW()/100000,"")</f>
        <v/>
      </c>
      <c r="E498" s="164" t="str">
        <f>IFERROR(SEARCH($G$3,'Categories ID'!$K498)+ROW()/100000,"")</f>
        <v/>
      </c>
      <c r="F498" s="164" t="str">
        <f>IFERROR(SEARCH($G$3,'Categories ID'!$L498)+ROW()/100000,"")</f>
        <v/>
      </c>
      <c r="G498" s="73">
        <v>2919.0</v>
      </c>
      <c r="H498" s="10" t="s">
        <v>951</v>
      </c>
      <c r="I498" s="10" t="s">
        <v>952</v>
      </c>
      <c r="J498" s="10" t="s">
        <v>1082</v>
      </c>
      <c r="K498" s="10" t="s">
        <v>1111</v>
      </c>
      <c r="L498" s="10" t="s">
        <v>1115</v>
      </c>
      <c r="M498" s="10" t="s">
        <v>22</v>
      </c>
      <c r="N498" s="3"/>
      <c r="O498" s="3"/>
      <c r="P498" s="3"/>
      <c r="Q498" s="3"/>
      <c r="R498" s="3"/>
      <c r="S498" s="3"/>
      <c r="T498" s="3"/>
    </row>
    <row r="499" ht="19.5" customHeight="1">
      <c r="A499" s="3"/>
      <c r="B499" s="165" t="str">
        <f>IFERROR(RANK('Categories ID'!$C499,'Categories ID'!$C$20:$C$1937,1),"")</f>
        <v/>
      </c>
      <c r="C499" s="166" t="str">
        <f>IF(MIN('Categories ID'!$D499:$F499)&lt;&gt;0,MIN('Categories ID'!$D499:$F499),"")</f>
        <v/>
      </c>
      <c r="D499" s="166" t="str">
        <f>IFERROR(SEARCH($G$3,'Categories ID'!$J499)+ROW()/100000,"")</f>
        <v/>
      </c>
      <c r="E499" s="166" t="str">
        <f>IFERROR(SEARCH($G$3,'Categories ID'!$K499)+ROW()/100000,"")</f>
        <v/>
      </c>
      <c r="F499" s="166" t="str">
        <f>IFERROR(SEARCH($G$3,'Categories ID'!$L499)+ROW()/100000,"")</f>
        <v/>
      </c>
      <c r="G499" s="73">
        <v>2920.0</v>
      </c>
      <c r="H499" s="10" t="s">
        <v>951</v>
      </c>
      <c r="I499" s="10" t="s">
        <v>952</v>
      </c>
      <c r="J499" s="10" t="s">
        <v>1082</v>
      </c>
      <c r="K499" s="10" t="s">
        <v>1111</v>
      </c>
      <c r="L499" s="10" t="s">
        <v>1117</v>
      </c>
      <c r="M499" s="10" t="s">
        <v>22</v>
      </c>
      <c r="N499" s="3"/>
      <c r="O499" s="3"/>
      <c r="P499" s="3"/>
      <c r="Q499" s="3"/>
      <c r="R499" s="3"/>
      <c r="S499" s="3"/>
      <c r="T499" s="3"/>
    </row>
    <row r="500" ht="19.5" customHeight="1">
      <c r="A500" s="3"/>
      <c r="B500" s="163" t="str">
        <f>IFERROR(RANK('Categories ID'!$C500,'Categories ID'!$C$20:$C$1937,1),"")</f>
        <v/>
      </c>
      <c r="C500" s="164" t="str">
        <f>IF(MIN('Categories ID'!$D500:$F500)&lt;&gt;0,MIN('Categories ID'!$D500:$F500),"")</f>
        <v/>
      </c>
      <c r="D500" s="164" t="str">
        <f>IFERROR(SEARCH($G$3,'Categories ID'!$J500)+ROW()/100000,"")</f>
        <v/>
      </c>
      <c r="E500" s="164" t="str">
        <f>IFERROR(SEARCH($G$3,'Categories ID'!$K500)+ROW()/100000,"")</f>
        <v/>
      </c>
      <c r="F500" s="164" t="str">
        <f>IFERROR(SEARCH($G$3,'Categories ID'!$L500)+ROW()/100000,"")</f>
        <v/>
      </c>
      <c r="G500" s="73">
        <v>2921.0</v>
      </c>
      <c r="H500" s="10" t="s">
        <v>951</v>
      </c>
      <c r="I500" s="10" t="s">
        <v>952</v>
      </c>
      <c r="J500" s="10" t="s">
        <v>1082</v>
      </c>
      <c r="K500" s="10" t="s">
        <v>1111</v>
      </c>
      <c r="L500" s="10" t="s">
        <v>1119</v>
      </c>
      <c r="M500" s="10" t="s">
        <v>22</v>
      </c>
      <c r="N500" s="3"/>
      <c r="O500" s="3"/>
      <c r="P500" s="3"/>
      <c r="Q500" s="3"/>
      <c r="R500" s="3"/>
      <c r="S500" s="3"/>
      <c r="T500" s="3"/>
    </row>
    <row r="501" ht="19.5" customHeight="1">
      <c r="A501" s="3"/>
      <c r="B501" s="165" t="str">
        <f>IFERROR(RANK('Categories ID'!$C501,'Categories ID'!$C$20:$C$1937,1),"")</f>
        <v/>
      </c>
      <c r="C501" s="166" t="str">
        <f>IF(MIN('Categories ID'!$D501:$F501)&lt;&gt;0,MIN('Categories ID'!$D501:$F501),"")</f>
        <v/>
      </c>
      <c r="D501" s="166" t="str">
        <f>IFERROR(SEARCH($G$3,'Categories ID'!$J501)+ROW()/100000,"")</f>
        <v/>
      </c>
      <c r="E501" s="166" t="str">
        <f>IFERROR(SEARCH($G$3,'Categories ID'!$K501)+ROW()/100000,"")</f>
        <v/>
      </c>
      <c r="F501" s="166" t="str">
        <f>IFERROR(SEARCH($G$3,'Categories ID'!$L501)+ROW()/100000,"")</f>
        <v/>
      </c>
      <c r="G501" s="73">
        <v>2922.0</v>
      </c>
      <c r="H501" s="10" t="s">
        <v>951</v>
      </c>
      <c r="I501" s="10" t="s">
        <v>952</v>
      </c>
      <c r="J501" s="10" t="s">
        <v>1082</v>
      </c>
      <c r="K501" s="10" t="s">
        <v>1111</v>
      </c>
      <c r="L501" s="10" t="s">
        <v>1121</v>
      </c>
      <c r="M501" s="10" t="s">
        <v>22</v>
      </c>
      <c r="N501" s="3"/>
      <c r="O501" s="3"/>
      <c r="P501" s="3"/>
      <c r="Q501" s="3"/>
      <c r="R501" s="3"/>
      <c r="S501" s="3"/>
      <c r="T501" s="3"/>
    </row>
    <row r="502" ht="19.5" customHeight="1">
      <c r="A502" s="3"/>
      <c r="B502" s="163" t="str">
        <f>IFERROR(RANK('Categories ID'!$C502,'Categories ID'!$C$20:$C$1937,1),"")</f>
        <v/>
      </c>
      <c r="C502" s="164" t="str">
        <f>IF(MIN('Categories ID'!$D502:$F502)&lt;&gt;0,MIN('Categories ID'!$D502:$F502),"")</f>
        <v/>
      </c>
      <c r="D502" s="164" t="str">
        <f>IFERROR(SEARCH($G$3,'Categories ID'!$J502)+ROW()/100000,"")</f>
        <v/>
      </c>
      <c r="E502" s="164" t="str">
        <f>IFERROR(SEARCH($G$3,'Categories ID'!$K502)+ROW()/100000,"")</f>
        <v/>
      </c>
      <c r="F502" s="164" t="str">
        <f>IFERROR(SEARCH($G$3,'Categories ID'!$L502)+ROW()/100000,"")</f>
        <v/>
      </c>
      <c r="G502" s="73">
        <v>2923.0</v>
      </c>
      <c r="H502" s="10" t="s">
        <v>951</v>
      </c>
      <c r="I502" s="10" t="s">
        <v>952</v>
      </c>
      <c r="J502" s="10" t="s">
        <v>1082</v>
      </c>
      <c r="K502" s="10" t="s">
        <v>1111</v>
      </c>
      <c r="L502" s="10" t="s">
        <v>1123</v>
      </c>
      <c r="M502" s="10" t="s">
        <v>22</v>
      </c>
      <c r="N502" s="3"/>
      <c r="O502" s="3"/>
      <c r="P502" s="3"/>
      <c r="Q502" s="3"/>
      <c r="R502" s="3"/>
      <c r="S502" s="3"/>
      <c r="T502" s="3"/>
    </row>
    <row r="503" ht="19.5" customHeight="1">
      <c r="A503" s="3"/>
      <c r="B503" s="165" t="str">
        <f>IFERROR(RANK('Categories ID'!$C503,'Categories ID'!$C$20:$C$1937,1),"")</f>
        <v/>
      </c>
      <c r="C503" s="166" t="str">
        <f>IF(MIN('Categories ID'!$D503:$F503)&lt;&gt;0,MIN('Categories ID'!$D503:$F503),"")</f>
        <v/>
      </c>
      <c r="D503" s="166" t="str">
        <f>IFERROR(SEARCH($G$3,'Categories ID'!$J503)+ROW()/100000,"")</f>
        <v/>
      </c>
      <c r="E503" s="166" t="str">
        <f>IFERROR(SEARCH($G$3,'Categories ID'!$K503)+ROW()/100000,"")</f>
        <v/>
      </c>
      <c r="F503" s="166" t="str">
        <f>IFERROR(SEARCH($G$3,'Categories ID'!$L503)+ROW()/100000,"")</f>
        <v/>
      </c>
      <c r="G503" s="73">
        <v>2924.0</v>
      </c>
      <c r="H503" s="10" t="s">
        <v>951</v>
      </c>
      <c r="I503" s="10" t="s">
        <v>952</v>
      </c>
      <c r="J503" s="10" t="s">
        <v>1082</v>
      </c>
      <c r="K503" s="10" t="s">
        <v>1111</v>
      </c>
      <c r="L503" s="10" t="s">
        <v>1125</v>
      </c>
      <c r="M503" s="10" t="s">
        <v>22</v>
      </c>
      <c r="N503" s="3"/>
      <c r="O503" s="3"/>
      <c r="P503" s="3"/>
      <c r="Q503" s="3"/>
      <c r="R503" s="3"/>
      <c r="S503" s="3"/>
      <c r="T503" s="3"/>
    </row>
    <row r="504" ht="19.5" customHeight="1">
      <c r="A504" s="3"/>
      <c r="B504" s="163" t="str">
        <f>IFERROR(RANK('Categories ID'!$C504,'Categories ID'!$C$20:$C$1937,1),"")</f>
        <v/>
      </c>
      <c r="C504" s="164" t="str">
        <f>IF(MIN('Categories ID'!$D504:$F504)&lt;&gt;0,MIN('Categories ID'!$D504:$F504),"")</f>
        <v/>
      </c>
      <c r="D504" s="164" t="str">
        <f>IFERROR(SEARCH($G$3,'Categories ID'!$J504)+ROW()/100000,"")</f>
        <v/>
      </c>
      <c r="E504" s="164" t="str">
        <f>IFERROR(SEARCH($G$3,'Categories ID'!$K504)+ROW()/100000,"")</f>
        <v/>
      </c>
      <c r="F504" s="164" t="str">
        <f>IFERROR(SEARCH($G$3,'Categories ID'!$L504)+ROW()/100000,"")</f>
        <v/>
      </c>
      <c r="G504" s="73">
        <v>464.0</v>
      </c>
      <c r="H504" s="10" t="s">
        <v>951</v>
      </c>
      <c r="I504" s="10" t="s">
        <v>952</v>
      </c>
      <c r="J504" s="10" t="s">
        <v>1183</v>
      </c>
      <c r="K504" s="10" t="s">
        <v>1210</v>
      </c>
      <c r="L504" s="10" t="s">
        <v>1222</v>
      </c>
      <c r="M504" s="10" t="s">
        <v>22</v>
      </c>
      <c r="N504" s="3"/>
      <c r="O504" s="3"/>
      <c r="P504" s="3"/>
      <c r="Q504" s="3"/>
      <c r="R504" s="3"/>
      <c r="S504" s="3"/>
      <c r="T504" s="3"/>
    </row>
    <row r="505" ht="19.5" customHeight="1">
      <c r="A505" s="3"/>
      <c r="B505" s="165" t="str">
        <f>IFERROR(RANK('Categories ID'!$C505,'Categories ID'!$C$20:$C$1937,1),"")</f>
        <v/>
      </c>
      <c r="C505" s="166" t="str">
        <f>IF(MIN('Categories ID'!$D505:$F505)&lt;&gt;0,MIN('Categories ID'!$D505:$F505),"")</f>
        <v/>
      </c>
      <c r="D505" s="166" t="str">
        <f>IFERROR(SEARCH($G$3,'Categories ID'!$J505)+ROW()/100000,"")</f>
        <v/>
      </c>
      <c r="E505" s="166" t="str">
        <f>IFERROR(SEARCH($G$3,'Categories ID'!$K505)+ROW()/100000,"")</f>
        <v/>
      </c>
      <c r="F505" s="166" t="str">
        <f>IFERROR(SEARCH($G$3,'Categories ID'!$L505)+ROW()/100000,"")</f>
        <v/>
      </c>
      <c r="G505" s="73">
        <v>465.0</v>
      </c>
      <c r="H505" s="10" t="s">
        <v>951</v>
      </c>
      <c r="I505" s="10" t="s">
        <v>952</v>
      </c>
      <c r="J505" s="10" t="s">
        <v>1183</v>
      </c>
      <c r="K505" s="10" t="s">
        <v>1210</v>
      </c>
      <c r="L505" s="10" t="s">
        <v>1224</v>
      </c>
      <c r="M505" s="10" t="s">
        <v>22</v>
      </c>
      <c r="N505" s="3"/>
      <c r="O505" s="3"/>
      <c r="P505" s="3"/>
      <c r="Q505" s="3"/>
      <c r="R505" s="3"/>
      <c r="S505" s="3"/>
      <c r="T505" s="3"/>
    </row>
    <row r="506" ht="19.5" customHeight="1">
      <c r="A506" s="3"/>
      <c r="B506" s="163" t="str">
        <f>IFERROR(RANK('Categories ID'!$C506,'Categories ID'!$C$20:$C$1937,1),"")</f>
        <v/>
      </c>
      <c r="C506" s="164" t="str">
        <f>IF(MIN('Categories ID'!$D506:$F506)&lt;&gt;0,MIN('Categories ID'!$D506:$F506),"")</f>
        <v/>
      </c>
      <c r="D506" s="164" t="str">
        <f>IFERROR(SEARCH($G$3,'Categories ID'!$J506)+ROW()/100000,"")</f>
        <v/>
      </c>
      <c r="E506" s="164" t="str">
        <f>IFERROR(SEARCH($G$3,'Categories ID'!$K506)+ROW()/100000,"")</f>
        <v/>
      </c>
      <c r="F506" s="164" t="str">
        <f>IFERROR(SEARCH($G$3,'Categories ID'!$L506)+ROW()/100000,"")</f>
        <v/>
      </c>
      <c r="G506" s="73">
        <v>459.0</v>
      </c>
      <c r="H506" s="10" t="s">
        <v>951</v>
      </c>
      <c r="I506" s="10" t="s">
        <v>952</v>
      </c>
      <c r="J506" s="10" t="s">
        <v>1183</v>
      </c>
      <c r="K506" s="10" t="s">
        <v>1210</v>
      </c>
      <c r="L506" s="10" t="s">
        <v>1211</v>
      </c>
      <c r="M506" s="10" t="s">
        <v>22</v>
      </c>
      <c r="N506" s="3"/>
      <c r="O506" s="3"/>
      <c r="P506" s="3"/>
      <c r="Q506" s="3"/>
      <c r="R506" s="3"/>
      <c r="S506" s="3"/>
      <c r="T506" s="3"/>
    </row>
    <row r="507" ht="19.5" customHeight="1">
      <c r="A507" s="3"/>
      <c r="B507" s="165" t="str">
        <f>IFERROR(RANK('Categories ID'!$C507,'Categories ID'!$C$20:$C$1937,1),"")</f>
        <v/>
      </c>
      <c r="C507" s="166" t="str">
        <f>IF(MIN('Categories ID'!$D507:$F507)&lt;&gt;0,MIN('Categories ID'!$D507:$F507),"")</f>
        <v/>
      </c>
      <c r="D507" s="166" t="str">
        <f>IFERROR(SEARCH($G$3,'Categories ID'!$J507)+ROW()/100000,"")</f>
        <v/>
      </c>
      <c r="E507" s="166" t="str">
        <f>IFERROR(SEARCH($G$3,'Categories ID'!$K507)+ROW()/100000,"")</f>
        <v/>
      </c>
      <c r="F507" s="166" t="str">
        <f>IFERROR(SEARCH($G$3,'Categories ID'!$L507)+ROW()/100000,"")</f>
        <v/>
      </c>
      <c r="G507" s="73">
        <v>537.0</v>
      </c>
      <c r="H507" s="10" t="s">
        <v>951</v>
      </c>
      <c r="I507" s="10" t="s">
        <v>952</v>
      </c>
      <c r="J507" s="10" t="s">
        <v>1183</v>
      </c>
      <c r="K507" s="10" t="s">
        <v>1210</v>
      </c>
      <c r="L507" s="10" t="s">
        <v>1228</v>
      </c>
      <c r="M507" s="10" t="s">
        <v>22</v>
      </c>
      <c r="N507" s="3"/>
      <c r="O507" s="3"/>
      <c r="P507" s="3"/>
      <c r="Q507" s="3"/>
      <c r="R507" s="3"/>
      <c r="S507" s="3"/>
      <c r="T507" s="3"/>
    </row>
    <row r="508" ht="19.5" customHeight="1">
      <c r="A508" s="3"/>
      <c r="B508" s="163" t="str">
        <f>IFERROR(RANK('Categories ID'!$C508,'Categories ID'!$C$20:$C$1937,1),"")</f>
        <v/>
      </c>
      <c r="C508" s="164" t="str">
        <f>IF(MIN('Categories ID'!$D508:$F508)&lt;&gt;0,MIN('Categories ID'!$D508:$F508),"")</f>
        <v/>
      </c>
      <c r="D508" s="164" t="str">
        <f>IFERROR(SEARCH($G$3,'Categories ID'!$J508)+ROW()/100000,"")</f>
        <v/>
      </c>
      <c r="E508" s="164" t="str">
        <f>IFERROR(SEARCH($G$3,'Categories ID'!$K508)+ROW()/100000,"")</f>
        <v/>
      </c>
      <c r="F508" s="164" t="str">
        <f>IFERROR(SEARCH($G$3,'Categories ID'!$L508)+ROW()/100000,"")</f>
        <v/>
      </c>
      <c r="G508" s="73">
        <v>1141.0</v>
      </c>
      <c r="H508" s="10" t="s">
        <v>951</v>
      </c>
      <c r="I508" s="10" t="s">
        <v>952</v>
      </c>
      <c r="J508" s="10" t="s">
        <v>1183</v>
      </c>
      <c r="K508" s="10" t="s">
        <v>4713</v>
      </c>
      <c r="L508" s="10" t="s">
        <v>22</v>
      </c>
      <c r="M508" s="10" t="s">
        <v>22</v>
      </c>
      <c r="N508" s="3"/>
      <c r="O508" s="3"/>
      <c r="P508" s="3"/>
      <c r="Q508" s="3"/>
      <c r="R508" s="3"/>
      <c r="S508" s="3"/>
      <c r="T508" s="3"/>
    </row>
    <row r="509" ht="19.5" customHeight="1">
      <c r="A509" s="3"/>
      <c r="B509" s="165" t="str">
        <f>IFERROR(RANK('Categories ID'!$C509,'Categories ID'!$C$20:$C$1937,1),"")</f>
        <v/>
      </c>
      <c r="C509" s="166" t="str">
        <f>IF(MIN('Categories ID'!$D509:$F509)&lt;&gt;0,MIN('Categories ID'!$D509:$F509),"")</f>
        <v/>
      </c>
      <c r="D509" s="166" t="str">
        <f>IFERROR(SEARCH($G$3,'Categories ID'!$J509)+ROW()/100000,"")</f>
        <v/>
      </c>
      <c r="E509" s="166" t="str">
        <f>IFERROR(SEARCH($G$3,'Categories ID'!$K509)+ROW()/100000,"")</f>
        <v/>
      </c>
      <c r="F509" s="166" t="str">
        <f>IFERROR(SEARCH($G$3,'Categories ID'!$L509)+ROW()/100000,"")</f>
        <v/>
      </c>
      <c r="G509" s="73">
        <v>289.0</v>
      </c>
      <c r="H509" s="10" t="s">
        <v>951</v>
      </c>
      <c r="I509" s="10" t="s">
        <v>952</v>
      </c>
      <c r="J509" s="10" t="s">
        <v>1183</v>
      </c>
      <c r="K509" s="10" t="s">
        <v>1184</v>
      </c>
      <c r="L509" s="10" t="s">
        <v>22</v>
      </c>
      <c r="M509" s="10" t="s">
        <v>22</v>
      </c>
      <c r="N509" s="3"/>
      <c r="O509" s="3"/>
      <c r="P509" s="3"/>
      <c r="Q509" s="3"/>
      <c r="R509" s="3"/>
      <c r="S509" s="3"/>
      <c r="T509" s="3"/>
    </row>
    <row r="510" ht="19.5" customHeight="1">
      <c r="A510" s="3"/>
      <c r="B510" s="163" t="str">
        <f>IFERROR(RANK('Categories ID'!$C510,'Categories ID'!$C$20:$C$1937,1),"")</f>
        <v/>
      </c>
      <c r="C510" s="164" t="str">
        <f>IF(MIN('Categories ID'!$D510:$F510)&lt;&gt;0,MIN('Categories ID'!$D510:$F510),"")</f>
        <v/>
      </c>
      <c r="D510" s="164" t="str">
        <f>IFERROR(SEARCH($G$3,'Categories ID'!$J510)+ROW()/100000,"")</f>
        <v/>
      </c>
      <c r="E510" s="164" t="str">
        <f>IFERROR(SEARCH($G$3,'Categories ID'!$K510)+ROW()/100000,"")</f>
        <v/>
      </c>
      <c r="F510" s="164" t="str">
        <f>IFERROR(SEARCH($G$3,'Categories ID'!$L510)+ROW()/100000,"")</f>
        <v/>
      </c>
      <c r="G510" s="73">
        <v>443.0</v>
      </c>
      <c r="H510" s="10" t="s">
        <v>951</v>
      </c>
      <c r="I510" s="10" t="s">
        <v>952</v>
      </c>
      <c r="J510" s="10" t="s">
        <v>1183</v>
      </c>
      <c r="K510" s="10" t="s">
        <v>1196</v>
      </c>
      <c r="L510" s="10" t="s">
        <v>1197</v>
      </c>
      <c r="M510" s="10" t="s">
        <v>22</v>
      </c>
      <c r="N510" s="3"/>
      <c r="O510" s="3"/>
      <c r="P510" s="3"/>
      <c r="Q510" s="3"/>
      <c r="R510" s="3"/>
      <c r="S510" s="3"/>
      <c r="T510" s="3"/>
    </row>
    <row r="511" ht="19.5" customHeight="1">
      <c r="A511" s="3"/>
      <c r="B511" s="165" t="str">
        <f>IFERROR(RANK('Categories ID'!$C511,'Categories ID'!$C$20:$C$1937,1),"")</f>
        <v/>
      </c>
      <c r="C511" s="166" t="str">
        <f>IF(MIN('Categories ID'!$D511:$F511)&lt;&gt;0,MIN('Categories ID'!$D511:$F511),"")</f>
        <v/>
      </c>
      <c r="D511" s="166" t="str">
        <f>IFERROR(SEARCH($G$3,'Categories ID'!$J511)+ROW()/100000,"")</f>
        <v/>
      </c>
      <c r="E511" s="166" t="str">
        <f>IFERROR(SEARCH($G$3,'Categories ID'!$K511)+ROW()/100000,"")</f>
        <v/>
      </c>
      <c r="F511" s="166" t="str">
        <f>IFERROR(SEARCH($G$3,'Categories ID'!$L511)+ROW()/100000,"")</f>
        <v/>
      </c>
      <c r="G511" s="73">
        <v>447.0</v>
      </c>
      <c r="H511" s="10" t="s">
        <v>951</v>
      </c>
      <c r="I511" s="10" t="s">
        <v>952</v>
      </c>
      <c r="J511" s="10" t="s">
        <v>1183</v>
      </c>
      <c r="K511" s="10" t="s">
        <v>1186</v>
      </c>
      <c r="L511" s="10" t="s">
        <v>1202</v>
      </c>
      <c r="M511" s="10" t="s">
        <v>22</v>
      </c>
      <c r="N511" s="3"/>
      <c r="O511" s="3"/>
      <c r="P511" s="3"/>
      <c r="Q511" s="3"/>
      <c r="R511" s="3"/>
      <c r="S511" s="3"/>
      <c r="T511" s="3"/>
    </row>
    <row r="512" ht="19.5" customHeight="1">
      <c r="A512" s="3"/>
      <c r="B512" s="163" t="str">
        <f>IFERROR(RANK('Categories ID'!$C512,'Categories ID'!$C$20:$C$1937,1),"")</f>
        <v/>
      </c>
      <c r="C512" s="164" t="str">
        <f>IF(MIN('Categories ID'!$D512:$F512)&lt;&gt;0,MIN('Categories ID'!$D512:$F512),"")</f>
        <v/>
      </c>
      <c r="D512" s="164" t="str">
        <f>IFERROR(SEARCH($G$3,'Categories ID'!$J512)+ROW()/100000,"")</f>
        <v/>
      </c>
      <c r="E512" s="164" t="str">
        <f>IFERROR(SEARCH($G$3,'Categories ID'!$K512)+ROW()/100000,"")</f>
        <v/>
      </c>
      <c r="F512" s="164" t="str">
        <f>IFERROR(SEARCH($G$3,'Categories ID'!$L512)+ROW()/100000,"")</f>
        <v/>
      </c>
      <c r="G512" s="73">
        <v>448.0</v>
      </c>
      <c r="H512" s="10" t="s">
        <v>951</v>
      </c>
      <c r="I512" s="10" t="s">
        <v>952</v>
      </c>
      <c r="J512" s="10" t="s">
        <v>1183</v>
      </c>
      <c r="K512" s="10" t="s">
        <v>1186</v>
      </c>
      <c r="L512" s="10" t="s">
        <v>1204</v>
      </c>
      <c r="M512" s="10" t="s">
        <v>22</v>
      </c>
      <c r="N512" s="3"/>
      <c r="O512" s="3"/>
      <c r="P512" s="3"/>
      <c r="Q512" s="3"/>
      <c r="R512" s="3"/>
      <c r="S512" s="3"/>
      <c r="T512" s="3"/>
    </row>
    <row r="513" ht="19.5" customHeight="1">
      <c r="A513" s="3"/>
      <c r="B513" s="165" t="str">
        <f>IFERROR(RANK('Categories ID'!$C513,'Categories ID'!$C$20:$C$1937,1),"")</f>
        <v/>
      </c>
      <c r="C513" s="166" t="str">
        <f>IF(MIN('Categories ID'!$D513:$F513)&lt;&gt;0,MIN('Categories ID'!$D513:$F513),"")</f>
        <v/>
      </c>
      <c r="D513" s="166" t="str">
        <f>IFERROR(SEARCH($G$3,'Categories ID'!$J513)+ROW()/100000,"")</f>
        <v/>
      </c>
      <c r="E513" s="166" t="str">
        <f>IFERROR(SEARCH($G$3,'Categories ID'!$K513)+ROW()/100000,"")</f>
        <v/>
      </c>
      <c r="F513" s="166" t="str">
        <f>IFERROR(SEARCH($G$3,'Categories ID'!$L513)+ROW()/100000,"")</f>
        <v/>
      </c>
      <c r="G513" s="73">
        <v>444.0</v>
      </c>
      <c r="H513" s="10" t="s">
        <v>951</v>
      </c>
      <c r="I513" s="10" t="s">
        <v>952</v>
      </c>
      <c r="J513" s="10" t="s">
        <v>1183</v>
      </c>
      <c r="K513" s="10" t="s">
        <v>1186</v>
      </c>
      <c r="L513" s="10" t="s">
        <v>1200</v>
      </c>
      <c r="M513" s="10" t="s">
        <v>22</v>
      </c>
      <c r="N513" s="3"/>
      <c r="O513" s="3"/>
      <c r="P513" s="3"/>
      <c r="Q513" s="3"/>
      <c r="R513" s="3"/>
      <c r="S513" s="3"/>
      <c r="T513" s="3"/>
    </row>
    <row r="514" ht="19.5" customHeight="1">
      <c r="A514" s="3"/>
      <c r="B514" s="163" t="str">
        <f>IFERROR(RANK('Categories ID'!$C514,'Categories ID'!$C$20:$C$1937,1),"")</f>
        <v/>
      </c>
      <c r="C514" s="164" t="str">
        <f>IF(MIN('Categories ID'!$D514:$F514)&lt;&gt;0,MIN('Categories ID'!$D514:$F514),"")</f>
        <v/>
      </c>
      <c r="D514" s="164" t="str">
        <f>IFERROR(SEARCH($G$3,'Categories ID'!$J514)+ROW()/100000,"")</f>
        <v/>
      </c>
      <c r="E514" s="164" t="str">
        <f>IFERROR(SEARCH($G$3,'Categories ID'!$K514)+ROW()/100000,"")</f>
        <v/>
      </c>
      <c r="F514" s="164" t="str">
        <f>IFERROR(SEARCH($G$3,'Categories ID'!$L514)+ROW()/100000,"")</f>
        <v/>
      </c>
      <c r="G514" s="73">
        <v>439.0</v>
      </c>
      <c r="H514" s="10" t="s">
        <v>951</v>
      </c>
      <c r="I514" s="10" t="s">
        <v>952</v>
      </c>
      <c r="J514" s="10" t="s">
        <v>1183</v>
      </c>
      <c r="K514" s="10" t="s">
        <v>1186</v>
      </c>
      <c r="L514" s="10" t="s">
        <v>1190</v>
      </c>
      <c r="M514" s="10" t="s">
        <v>22</v>
      </c>
      <c r="N514" s="3"/>
      <c r="O514" s="3"/>
      <c r="P514" s="3"/>
      <c r="Q514" s="3"/>
      <c r="R514" s="3"/>
      <c r="S514" s="3"/>
      <c r="T514" s="3"/>
    </row>
    <row r="515" ht="19.5" customHeight="1">
      <c r="A515" s="3"/>
      <c r="B515" s="165" t="str">
        <f>IFERROR(RANK('Categories ID'!$C515,'Categories ID'!$C$20:$C$1937,1),"")</f>
        <v/>
      </c>
      <c r="C515" s="166" t="str">
        <f>IF(MIN('Categories ID'!$D515:$F515)&lt;&gt;0,MIN('Categories ID'!$D515:$F515),"")</f>
        <v/>
      </c>
      <c r="D515" s="166" t="str">
        <f>IFERROR(SEARCH($G$3,'Categories ID'!$J515)+ROW()/100000,"")</f>
        <v/>
      </c>
      <c r="E515" s="166" t="str">
        <f>IFERROR(SEARCH($G$3,'Categories ID'!$K515)+ROW()/100000,"")</f>
        <v/>
      </c>
      <c r="F515" s="166" t="str">
        <f>IFERROR(SEARCH($G$3,'Categories ID'!$L515)+ROW()/100000,"")</f>
        <v/>
      </c>
      <c r="G515" s="73">
        <v>440.0</v>
      </c>
      <c r="H515" s="10" t="s">
        <v>951</v>
      </c>
      <c r="I515" s="10" t="s">
        <v>952</v>
      </c>
      <c r="J515" s="10" t="s">
        <v>1183</v>
      </c>
      <c r="K515" s="10" t="s">
        <v>1186</v>
      </c>
      <c r="L515" s="10" t="s">
        <v>1192</v>
      </c>
      <c r="M515" s="10" t="s">
        <v>22</v>
      </c>
      <c r="N515" s="3"/>
      <c r="O515" s="3"/>
      <c r="P515" s="3"/>
      <c r="Q515" s="3"/>
      <c r="R515" s="3"/>
      <c r="S515" s="3"/>
      <c r="T515" s="3"/>
    </row>
    <row r="516" ht="19.5" customHeight="1">
      <c r="A516" s="3"/>
      <c r="B516" s="163" t="str">
        <f>IFERROR(RANK('Categories ID'!$C516,'Categories ID'!$C$20:$C$1937,1),"")</f>
        <v/>
      </c>
      <c r="C516" s="164" t="str">
        <f>IF(MIN('Categories ID'!$D516:$F516)&lt;&gt;0,MIN('Categories ID'!$D516:$F516),"")</f>
        <v/>
      </c>
      <c r="D516" s="164" t="str">
        <f>IFERROR(SEARCH($G$3,'Categories ID'!$J516)+ROW()/100000,"")</f>
        <v/>
      </c>
      <c r="E516" s="164" t="str">
        <f>IFERROR(SEARCH($G$3,'Categories ID'!$K516)+ROW()/100000,"")</f>
        <v/>
      </c>
      <c r="F516" s="164" t="str">
        <f>IFERROR(SEARCH($G$3,'Categories ID'!$L516)+ROW()/100000,"")</f>
        <v/>
      </c>
      <c r="G516" s="73">
        <v>450.0</v>
      </c>
      <c r="H516" s="10" t="s">
        <v>951</v>
      </c>
      <c r="I516" s="10" t="s">
        <v>952</v>
      </c>
      <c r="J516" s="10" t="s">
        <v>1183</v>
      </c>
      <c r="K516" s="10" t="s">
        <v>1186</v>
      </c>
      <c r="L516" s="10" t="s">
        <v>1206</v>
      </c>
      <c r="M516" s="10" t="s">
        <v>22</v>
      </c>
      <c r="N516" s="3"/>
      <c r="O516" s="3"/>
      <c r="P516" s="3"/>
      <c r="Q516" s="3"/>
      <c r="R516" s="3"/>
      <c r="S516" s="3"/>
      <c r="T516" s="3"/>
    </row>
    <row r="517" ht="19.5" customHeight="1">
      <c r="A517" s="3"/>
      <c r="B517" s="165" t="str">
        <f>IFERROR(RANK('Categories ID'!$C517,'Categories ID'!$C$20:$C$1937,1),"")</f>
        <v/>
      </c>
      <c r="C517" s="166" t="str">
        <f>IF(MIN('Categories ID'!$D517:$F517)&lt;&gt;0,MIN('Categories ID'!$D517:$F517),"")</f>
        <v/>
      </c>
      <c r="D517" s="166" t="str">
        <f>IFERROR(SEARCH($G$3,'Categories ID'!$J517)+ROW()/100000,"")</f>
        <v/>
      </c>
      <c r="E517" s="166" t="str">
        <f>IFERROR(SEARCH($G$3,'Categories ID'!$K517)+ROW()/100000,"")</f>
        <v/>
      </c>
      <c r="F517" s="166" t="str">
        <f>IFERROR(SEARCH($G$3,'Categories ID'!$L517)+ROW()/100000,"")</f>
        <v/>
      </c>
      <c r="G517" s="73">
        <v>451.0</v>
      </c>
      <c r="H517" s="10" t="s">
        <v>951</v>
      </c>
      <c r="I517" s="10" t="s">
        <v>952</v>
      </c>
      <c r="J517" s="10" t="s">
        <v>1183</v>
      </c>
      <c r="K517" s="10" t="s">
        <v>1186</v>
      </c>
      <c r="L517" s="10" t="s">
        <v>1208</v>
      </c>
      <c r="M517" s="10" t="s">
        <v>22</v>
      </c>
      <c r="N517" s="3"/>
      <c r="O517" s="3"/>
      <c r="P517" s="3"/>
      <c r="Q517" s="3"/>
      <c r="R517" s="3"/>
      <c r="S517" s="3"/>
      <c r="T517" s="3"/>
    </row>
    <row r="518" ht="19.5" customHeight="1">
      <c r="A518" s="3"/>
      <c r="B518" s="163" t="str">
        <f>IFERROR(RANK('Categories ID'!$C518,'Categories ID'!$C$20:$C$1937,1),"")</f>
        <v/>
      </c>
      <c r="C518" s="164" t="str">
        <f>IF(MIN('Categories ID'!$D518:$F518)&lt;&gt;0,MIN('Categories ID'!$D518:$F518),"")</f>
        <v/>
      </c>
      <c r="D518" s="164" t="str">
        <f>IFERROR(SEARCH($G$3,'Categories ID'!$J518)+ROW()/100000,"")</f>
        <v/>
      </c>
      <c r="E518" s="164" t="str">
        <f>IFERROR(SEARCH($G$3,'Categories ID'!$K518)+ROW()/100000,"")</f>
        <v/>
      </c>
      <c r="F518" s="164" t="str">
        <f>IFERROR(SEARCH($G$3,'Categories ID'!$L518)+ROW()/100000,"")</f>
        <v/>
      </c>
      <c r="G518" s="73">
        <v>442.0</v>
      </c>
      <c r="H518" s="10" t="s">
        <v>951</v>
      </c>
      <c r="I518" s="10" t="s">
        <v>952</v>
      </c>
      <c r="J518" s="10" t="s">
        <v>1183</v>
      </c>
      <c r="K518" s="10" t="s">
        <v>1186</v>
      </c>
      <c r="L518" s="10" t="s">
        <v>1194</v>
      </c>
      <c r="M518" s="10" t="s">
        <v>22</v>
      </c>
      <c r="N518" s="3"/>
      <c r="O518" s="3"/>
      <c r="P518" s="3"/>
      <c r="Q518" s="3"/>
      <c r="R518" s="3"/>
      <c r="S518" s="3"/>
      <c r="T518" s="3"/>
    </row>
    <row r="519" ht="19.5" customHeight="1">
      <c r="A519" s="3"/>
      <c r="B519" s="165" t="str">
        <f>IFERROR(RANK('Categories ID'!$C519,'Categories ID'!$C$20:$C$1937,1),"")</f>
        <v/>
      </c>
      <c r="C519" s="166" t="str">
        <f>IF(MIN('Categories ID'!$D519:$F519)&lt;&gt;0,MIN('Categories ID'!$D519:$F519),"")</f>
        <v/>
      </c>
      <c r="D519" s="166" t="str">
        <f>IFERROR(SEARCH($G$3,'Categories ID'!$J519)+ROW()/100000,"")</f>
        <v/>
      </c>
      <c r="E519" s="166" t="str">
        <f>IFERROR(SEARCH($G$3,'Categories ID'!$K519)+ROW()/100000,"")</f>
        <v/>
      </c>
      <c r="F519" s="166" t="str">
        <f>IFERROR(SEARCH($G$3,'Categories ID'!$L519)+ROW()/100000,"")</f>
        <v/>
      </c>
      <c r="G519" s="73">
        <v>352.0</v>
      </c>
      <c r="H519" s="10" t="s">
        <v>951</v>
      </c>
      <c r="I519" s="10" t="s">
        <v>952</v>
      </c>
      <c r="J519" s="10" t="s">
        <v>1183</v>
      </c>
      <c r="K519" s="10" t="s">
        <v>1186</v>
      </c>
      <c r="L519" s="10" t="s">
        <v>1187</v>
      </c>
      <c r="M519" s="10" t="s">
        <v>22</v>
      </c>
      <c r="N519" s="3"/>
      <c r="O519" s="3"/>
      <c r="P519" s="3"/>
      <c r="Q519" s="3"/>
      <c r="R519" s="3"/>
      <c r="S519" s="3"/>
      <c r="T519" s="3"/>
    </row>
    <row r="520" ht="19.5" customHeight="1">
      <c r="A520" s="3"/>
      <c r="B520" s="163" t="str">
        <f>IFERROR(RANK('Categories ID'!$C520,'Categories ID'!$C$20:$C$1937,1),"")</f>
        <v/>
      </c>
      <c r="C520" s="164" t="str">
        <f>IF(MIN('Categories ID'!$D520:$F520)&lt;&gt;0,MIN('Categories ID'!$D520:$F520),"")</f>
        <v/>
      </c>
      <c r="D520" s="164" t="str">
        <f>IFERROR(SEARCH($G$3,'Categories ID'!$J520)+ROW()/100000,"")</f>
        <v/>
      </c>
      <c r="E520" s="164" t="str">
        <f>IFERROR(SEARCH($G$3,'Categories ID'!$K520)+ROW()/100000,"")</f>
        <v/>
      </c>
      <c r="F520" s="164" t="str">
        <f>IFERROR(SEARCH($G$3,'Categories ID'!$L520)+ROW()/100000,"")</f>
        <v/>
      </c>
      <c r="G520" s="73">
        <v>472.0</v>
      </c>
      <c r="H520" s="10" t="s">
        <v>951</v>
      </c>
      <c r="I520" s="10" t="s">
        <v>952</v>
      </c>
      <c r="J520" s="10" t="s">
        <v>1183</v>
      </c>
      <c r="K520" s="10" t="s">
        <v>1186</v>
      </c>
      <c r="L520" s="10" t="s">
        <v>1226</v>
      </c>
      <c r="M520" s="10" t="s">
        <v>22</v>
      </c>
      <c r="N520" s="3"/>
      <c r="O520" s="3"/>
      <c r="P520" s="3"/>
      <c r="Q520" s="3"/>
      <c r="R520" s="3"/>
      <c r="S520" s="3"/>
      <c r="T520" s="3"/>
    </row>
    <row r="521" ht="19.5" customHeight="1">
      <c r="A521" s="3"/>
      <c r="B521" s="165" t="str">
        <f>IFERROR(RANK('Categories ID'!$C521,'Categories ID'!$C$20:$C$1937,1),"")</f>
        <v/>
      </c>
      <c r="C521" s="166" t="str">
        <f>IF(MIN('Categories ID'!$D521:$F521)&lt;&gt;0,MIN('Categories ID'!$D521:$F521),"")</f>
        <v/>
      </c>
      <c r="D521" s="166" t="str">
        <f>IFERROR(SEARCH($G$3,'Categories ID'!$J521)+ROW()/100000,"")</f>
        <v/>
      </c>
      <c r="E521" s="166" t="str">
        <f>IFERROR(SEARCH($G$3,'Categories ID'!$K521)+ROW()/100000,"")</f>
        <v/>
      </c>
      <c r="F521" s="166" t="str">
        <f>IFERROR(SEARCH($G$3,'Categories ID'!$L521)+ROW()/100000,"")</f>
        <v/>
      </c>
      <c r="G521" s="73">
        <v>462.0</v>
      </c>
      <c r="H521" s="10" t="s">
        <v>951</v>
      </c>
      <c r="I521" s="10" t="s">
        <v>952</v>
      </c>
      <c r="J521" s="10" t="s">
        <v>1183</v>
      </c>
      <c r="K521" s="10" t="s">
        <v>1214</v>
      </c>
      <c r="L521" s="10" t="s">
        <v>1218</v>
      </c>
      <c r="M521" s="10" t="s">
        <v>22</v>
      </c>
      <c r="N521" s="3"/>
      <c r="O521" s="3"/>
      <c r="P521" s="3"/>
      <c r="Q521" s="3"/>
      <c r="R521" s="3"/>
      <c r="S521" s="3"/>
      <c r="T521" s="3"/>
    </row>
    <row r="522" ht="19.5" customHeight="1">
      <c r="A522" s="3"/>
      <c r="B522" s="163" t="str">
        <f>IFERROR(RANK('Categories ID'!$C522,'Categories ID'!$C$20:$C$1937,1),"")</f>
        <v/>
      </c>
      <c r="C522" s="164" t="str">
        <f>IF(MIN('Categories ID'!$D522:$F522)&lt;&gt;0,MIN('Categories ID'!$D522:$F522),"")</f>
        <v/>
      </c>
      <c r="D522" s="164" t="str">
        <f>IFERROR(SEARCH($G$3,'Categories ID'!$J522)+ROW()/100000,"")</f>
        <v/>
      </c>
      <c r="E522" s="164" t="str">
        <f>IFERROR(SEARCH($G$3,'Categories ID'!$K522)+ROW()/100000,"")</f>
        <v/>
      </c>
      <c r="F522" s="164" t="str">
        <f>IFERROR(SEARCH($G$3,'Categories ID'!$L522)+ROW()/100000,"")</f>
        <v/>
      </c>
      <c r="G522" s="73">
        <v>463.0</v>
      </c>
      <c r="H522" s="10" t="s">
        <v>951</v>
      </c>
      <c r="I522" s="10" t="s">
        <v>952</v>
      </c>
      <c r="J522" s="10" t="s">
        <v>1183</v>
      </c>
      <c r="K522" s="10" t="s">
        <v>1214</v>
      </c>
      <c r="L522" s="10" t="s">
        <v>1220</v>
      </c>
      <c r="M522" s="10" t="s">
        <v>22</v>
      </c>
      <c r="N522" s="3"/>
      <c r="O522" s="3"/>
      <c r="P522" s="3"/>
      <c r="Q522" s="3"/>
      <c r="R522" s="3"/>
      <c r="S522" s="3"/>
      <c r="T522" s="3"/>
    </row>
    <row r="523" ht="19.5" customHeight="1">
      <c r="A523" s="3"/>
      <c r="B523" s="165" t="str">
        <f>IFERROR(RANK('Categories ID'!$C523,'Categories ID'!$C$20:$C$1937,1),"")</f>
        <v/>
      </c>
      <c r="C523" s="166" t="str">
        <f>IF(MIN('Categories ID'!$D523:$F523)&lt;&gt;0,MIN('Categories ID'!$D523:$F523),"")</f>
        <v/>
      </c>
      <c r="D523" s="166" t="str">
        <f>IFERROR(SEARCH($G$3,'Categories ID'!$J523)+ROW()/100000,"")</f>
        <v/>
      </c>
      <c r="E523" s="166" t="str">
        <f>IFERROR(SEARCH($G$3,'Categories ID'!$K523)+ROW()/100000,"")</f>
        <v/>
      </c>
      <c r="F523" s="166" t="str">
        <f>IFERROR(SEARCH($G$3,'Categories ID'!$L523)+ROW()/100000,"")</f>
        <v/>
      </c>
      <c r="G523" s="73">
        <v>460.0</v>
      </c>
      <c r="H523" s="10" t="s">
        <v>951</v>
      </c>
      <c r="I523" s="10" t="s">
        <v>952</v>
      </c>
      <c r="J523" s="10" t="s">
        <v>1183</v>
      </c>
      <c r="K523" s="10" t="s">
        <v>1214</v>
      </c>
      <c r="L523" s="10" t="s">
        <v>1215</v>
      </c>
      <c r="M523" s="10" t="s">
        <v>22</v>
      </c>
      <c r="N523" s="3"/>
      <c r="O523" s="3"/>
      <c r="P523" s="3"/>
      <c r="Q523" s="3"/>
      <c r="R523" s="3"/>
      <c r="S523" s="3"/>
      <c r="T523" s="3"/>
    </row>
    <row r="524" ht="19.5" customHeight="1">
      <c r="A524" s="3"/>
      <c r="B524" s="163" t="str">
        <f>IFERROR(RANK('Categories ID'!$C524,'Categories ID'!$C$20:$C$1937,1),"")</f>
        <v/>
      </c>
      <c r="C524" s="164" t="str">
        <f>IF(MIN('Categories ID'!$D524:$F524)&lt;&gt;0,MIN('Categories ID'!$D524:$F524),"")</f>
        <v/>
      </c>
      <c r="D524" s="164" t="str">
        <f>IFERROR(SEARCH($G$3,'Categories ID'!$J524)+ROW()/100000,"")</f>
        <v/>
      </c>
      <c r="E524" s="164" t="str">
        <f>IFERROR(SEARCH($G$3,'Categories ID'!$K524)+ROW()/100000,"")</f>
        <v/>
      </c>
      <c r="F524" s="164" t="str">
        <f>IFERROR(SEARCH($G$3,'Categories ID'!$L524)+ROW()/100000,"")</f>
        <v/>
      </c>
      <c r="G524" s="73">
        <v>586.0</v>
      </c>
      <c r="H524" s="10" t="s">
        <v>951</v>
      </c>
      <c r="I524" s="10" t="s">
        <v>952</v>
      </c>
      <c r="J524" s="10" t="s">
        <v>1232</v>
      </c>
      <c r="K524" s="10" t="s">
        <v>1245</v>
      </c>
      <c r="L524" s="10" t="s">
        <v>1249</v>
      </c>
      <c r="M524" s="10" t="s">
        <v>22</v>
      </c>
      <c r="N524" s="3"/>
      <c r="O524" s="3"/>
      <c r="P524" s="3"/>
      <c r="Q524" s="3"/>
      <c r="R524" s="3"/>
      <c r="S524" s="3"/>
      <c r="T524" s="3"/>
    </row>
    <row r="525" ht="19.5" customHeight="1">
      <c r="A525" s="3"/>
      <c r="B525" s="165" t="str">
        <f>IFERROR(RANK('Categories ID'!$C525,'Categories ID'!$C$20:$C$1937,1),"")</f>
        <v/>
      </c>
      <c r="C525" s="166" t="str">
        <f>IF(MIN('Categories ID'!$D525:$F525)&lt;&gt;0,MIN('Categories ID'!$D525:$F525),"")</f>
        <v/>
      </c>
      <c r="D525" s="166" t="str">
        <f>IFERROR(SEARCH($G$3,'Categories ID'!$J525)+ROW()/100000,"")</f>
        <v/>
      </c>
      <c r="E525" s="166" t="str">
        <f>IFERROR(SEARCH($G$3,'Categories ID'!$K525)+ROW()/100000,"")</f>
        <v/>
      </c>
      <c r="F525" s="166" t="str">
        <f>IFERROR(SEARCH($G$3,'Categories ID'!$L525)+ROW()/100000,"")</f>
        <v/>
      </c>
      <c r="G525" s="73">
        <v>466.0</v>
      </c>
      <c r="H525" s="10" t="s">
        <v>951</v>
      </c>
      <c r="I525" s="10" t="s">
        <v>952</v>
      </c>
      <c r="J525" s="10" t="s">
        <v>1232</v>
      </c>
      <c r="K525" s="10" t="s">
        <v>1245</v>
      </c>
      <c r="L525" s="10" t="s">
        <v>1246</v>
      </c>
      <c r="M525" s="10" t="s">
        <v>22</v>
      </c>
      <c r="N525" s="3"/>
      <c r="O525" s="3"/>
      <c r="P525" s="3"/>
      <c r="Q525" s="3"/>
      <c r="R525" s="3"/>
      <c r="S525" s="3"/>
      <c r="T525" s="3"/>
    </row>
    <row r="526" ht="19.5" customHeight="1">
      <c r="A526" s="3"/>
      <c r="B526" s="163" t="str">
        <f>IFERROR(RANK('Categories ID'!$C526,'Categories ID'!$C$20:$C$1937,1),"")</f>
        <v/>
      </c>
      <c r="C526" s="164" t="str">
        <f>IF(MIN('Categories ID'!$D526:$F526)&lt;&gt;0,MIN('Categories ID'!$D526:$F526),"")</f>
        <v/>
      </c>
      <c r="D526" s="164" t="str">
        <f>IFERROR(SEARCH($G$3,'Categories ID'!$J526)+ROW()/100000,"")</f>
        <v/>
      </c>
      <c r="E526" s="164" t="str">
        <f>IFERROR(SEARCH($G$3,'Categories ID'!$K526)+ROW()/100000,"")</f>
        <v/>
      </c>
      <c r="F526" s="164" t="str">
        <f>IFERROR(SEARCH($G$3,'Categories ID'!$L526)+ROW()/100000,"")</f>
        <v/>
      </c>
      <c r="G526" s="73">
        <v>1091.0</v>
      </c>
      <c r="H526" s="10" t="s">
        <v>951</v>
      </c>
      <c r="I526" s="10" t="s">
        <v>952</v>
      </c>
      <c r="J526" s="10" t="s">
        <v>1232</v>
      </c>
      <c r="K526" s="10" t="s">
        <v>1245</v>
      </c>
      <c r="L526" s="10" t="s">
        <v>1251</v>
      </c>
      <c r="M526" s="10" t="s">
        <v>22</v>
      </c>
      <c r="N526" s="3"/>
      <c r="O526" s="3"/>
      <c r="P526" s="3"/>
      <c r="Q526" s="3"/>
      <c r="R526" s="3"/>
      <c r="S526" s="3"/>
      <c r="T526" s="3"/>
    </row>
    <row r="527" ht="19.5" customHeight="1">
      <c r="A527" s="3"/>
      <c r="B527" s="165" t="str">
        <f>IFERROR(RANK('Categories ID'!$C527,'Categories ID'!$C$20:$C$1937,1),"")</f>
        <v/>
      </c>
      <c r="C527" s="166" t="str">
        <f>IF(MIN('Categories ID'!$D527:$F527)&lt;&gt;0,MIN('Categories ID'!$D527:$F527),"")</f>
        <v/>
      </c>
      <c r="D527" s="166" t="str">
        <f>IFERROR(SEARCH($G$3,'Categories ID'!$J527)+ROW()/100000,"")</f>
        <v/>
      </c>
      <c r="E527" s="166" t="str">
        <f>IFERROR(SEARCH($G$3,'Categories ID'!$K527)+ROW()/100000,"")</f>
        <v/>
      </c>
      <c r="F527" s="166" t="str">
        <f>IFERROR(SEARCH($G$3,'Categories ID'!$L527)+ROW()/100000,"")</f>
        <v/>
      </c>
      <c r="G527" s="73">
        <v>1092.0</v>
      </c>
      <c r="H527" s="10" t="s">
        <v>951</v>
      </c>
      <c r="I527" s="10" t="s">
        <v>952</v>
      </c>
      <c r="J527" s="10" t="s">
        <v>1232</v>
      </c>
      <c r="K527" s="10" t="s">
        <v>1245</v>
      </c>
      <c r="L527" s="10" t="s">
        <v>1253</v>
      </c>
      <c r="M527" s="10" t="s">
        <v>22</v>
      </c>
      <c r="N527" s="3"/>
      <c r="O527" s="3"/>
      <c r="P527" s="3"/>
      <c r="Q527" s="3"/>
      <c r="R527" s="3"/>
      <c r="S527" s="3"/>
      <c r="T527" s="3"/>
    </row>
    <row r="528" ht="19.5" customHeight="1">
      <c r="A528" s="3"/>
      <c r="B528" s="163" t="str">
        <f>IFERROR(RANK('Categories ID'!$C528,'Categories ID'!$C$20:$C$1937,1),"")</f>
        <v/>
      </c>
      <c r="C528" s="164" t="str">
        <f>IF(MIN('Categories ID'!$D528:$F528)&lt;&gt;0,MIN('Categories ID'!$D528:$F528),"")</f>
        <v/>
      </c>
      <c r="D528" s="164" t="str">
        <f>IFERROR(SEARCH($G$3,'Categories ID'!$J528)+ROW()/100000,"")</f>
        <v/>
      </c>
      <c r="E528" s="164" t="str">
        <f>IFERROR(SEARCH($G$3,'Categories ID'!$K528)+ROW()/100000,"")</f>
        <v/>
      </c>
      <c r="F528" s="164" t="str">
        <f>IFERROR(SEARCH($G$3,'Categories ID'!$L528)+ROW()/100000,"")</f>
        <v/>
      </c>
      <c r="G528" s="73">
        <v>1117.0</v>
      </c>
      <c r="H528" s="10" t="s">
        <v>951</v>
      </c>
      <c r="I528" s="10" t="s">
        <v>952</v>
      </c>
      <c r="J528" s="10" t="s">
        <v>1232</v>
      </c>
      <c r="K528" s="10" t="s">
        <v>1233</v>
      </c>
      <c r="L528" s="10" t="s">
        <v>1255</v>
      </c>
      <c r="M528" s="10" t="s">
        <v>22</v>
      </c>
      <c r="N528" s="3"/>
      <c r="O528" s="3"/>
      <c r="P528" s="3"/>
      <c r="Q528" s="3"/>
      <c r="R528" s="3"/>
      <c r="S528" s="3"/>
      <c r="T528" s="3"/>
    </row>
    <row r="529" ht="19.5" customHeight="1">
      <c r="A529" s="3"/>
      <c r="B529" s="165" t="str">
        <f>IFERROR(RANK('Categories ID'!$C529,'Categories ID'!$C$20:$C$1937,1),"")</f>
        <v/>
      </c>
      <c r="C529" s="166" t="str">
        <f>IF(MIN('Categories ID'!$D529:$F529)&lt;&gt;0,MIN('Categories ID'!$D529:$F529),"")</f>
        <v/>
      </c>
      <c r="D529" s="166" t="str">
        <f>IFERROR(SEARCH($G$3,'Categories ID'!$J529)+ROW()/100000,"")</f>
        <v/>
      </c>
      <c r="E529" s="166" t="str">
        <f>IFERROR(SEARCH($G$3,'Categories ID'!$K529)+ROW()/100000,"")</f>
        <v/>
      </c>
      <c r="F529" s="166" t="str">
        <f>IFERROR(SEARCH($G$3,'Categories ID'!$L529)+ROW()/100000,"")</f>
        <v/>
      </c>
      <c r="G529" s="73">
        <v>53.0</v>
      </c>
      <c r="H529" s="10" t="s">
        <v>951</v>
      </c>
      <c r="I529" s="10" t="s">
        <v>952</v>
      </c>
      <c r="J529" s="10" t="s">
        <v>1232</v>
      </c>
      <c r="K529" s="10" t="s">
        <v>1233</v>
      </c>
      <c r="L529" s="10" t="s">
        <v>1234</v>
      </c>
      <c r="M529" s="10" t="s">
        <v>22</v>
      </c>
      <c r="N529" s="3"/>
      <c r="O529" s="3"/>
      <c r="P529" s="3"/>
      <c r="Q529" s="3"/>
      <c r="R529" s="3"/>
      <c r="S529" s="3"/>
      <c r="T529" s="3"/>
    </row>
    <row r="530" ht="19.5" customHeight="1">
      <c r="A530" s="3"/>
      <c r="B530" s="163" t="str">
        <f>IFERROR(RANK('Categories ID'!$C530,'Categories ID'!$C$20:$C$1937,1),"")</f>
        <v/>
      </c>
      <c r="C530" s="164" t="str">
        <f>IF(MIN('Categories ID'!$D530:$F530)&lt;&gt;0,MIN('Categories ID'!$D530:$F530),"")</f>
        <v/>
      </c>
      <c r="D530" s="164" t="str">
        <f>IFERROR(SEARCH($G$3,'Categories ID'!$J530)+ROW()/100000,"")</f>
        <v/>
      </c>
      <c r="E530" s="164" t="str">
        <f>IFERROR(SEARCH($G$3,'Categories ID'!$K530)+ROW()/100000,"")</f>
        <v/>
      </c>
      <c r="F530" s="164" t="str">
        <f>IFERROR(SEARCH($G$3,'Categories ID'!$L530)+ROW()/100000,"")</f>
        <v/>
      </c>
      <c r="G530" s="73">
        <v>54.0</v>
      </c>
      <c r="H530" s="10" t="s">
        <v>951</v>
      </c>
      <c r="I530" s="10" t="s">
        <v>952</v>
      </c>
      <c r="J530" s="10" t="s">
        <v>1232</v>
      </c>
      <c r="K530" s="10" t="s">
        <v>1233</v>
      </c>
      <c r="L530" s="10" t="s">
        <v>1237</v>
      </c>
      <c r="M530" s="10" t="s">
        <v>22</v>
      </c>
      <c r="N530" s="3"/>
      <c r="O530" s="3"/>
      <c r="P530" s="3"/>
      <c r="Q530" s="3"/>
      <c r="R530" s="3"/>
      <c r="S530" s="3"/>
      <c r="T530" s="3"/>
    </row>
    <row r="531" ht="19.5" customHeight="1">
      <c r="A531" s="3"/>
      <c r="B531" s="165" t="str">
        <f>IFERROR(RANK('Categories ID'!$C531,'Categories ID'!$C$20:$C$1937,1),"")</f>
        <v/>
      </c>
      <c r="C531" s="166" t="str">
        <f>IF(MIN('Categories ID'!$D531:$F531)&lt;&gt;0,MIN('Categories ID'!$D531:$F531),"")</f>
        <v/>
      </c>
      <c r="D531" s="166" t="str">
        <f>IFERROR(SEARCH($G$3,'Categories ID'!$J531)+ROW()/100000,"")</f>
        <v/>
      </c>
      <c r="E531" s="166" t="str">
        <f>IFERROR(SEARCH($G$3,'Categories ID'!$K531)+ROW()/100000,"")</f>
        <v/>
      </c>
      <c r="F531" s="166" t="str">
        <f>IFERROR(SEARCH($G$3,'Categories ID'!$L531)+ROW()/100000,"")</f>
        <v/>
      </c>
      <c r="G531" s="73">
        <v>378.0</v>
      </c>
      <c r="H531" s="10" t="s">
        <v>951</v>
      </c>
      <c r="I531" s="10" t="s">
        <v>952</v>
      </c>
      <c r="J531" s="10" t="s">
        <v>1232</v>
      </c>
      <c r="K531" s="10" t="s">
        <v>1233</v>
      </c>
      <c r="L531" s="10" t="s">
        <v>1243</v>
      </c>
      <c r="M531" s="10" t="s">
        <v>22</v>
      </c>
      <c r="N531" s="3"/>
      <c r="O531" s="3"/>
      <c r="P531" s="3"/>
      <c r="Q531" s="3"/>
      <c r="R531" s="3"/>
      <c r="S531" s="3"/>
      <c r="T531" s="3"/>
    </row>
    <row r="532" ht="19.5" customHeight="1">
      <c r="A532" s="3"/>
      <c r="B532" s="163" t="str">
        <f>IFERROR(RANK('Categories ID'!$C532,'Categories ID'!$C$20:$C$1937,1),"")</f>
        <v/>
      </c>
      <c r="C532" s="164" t="str">
        <f>IF(MIN('Categories ID'!$D532:$F532)&lt;&gt;0,MIN('Categories ID'!$D532:$F532),"")</f>
        <v/>
      </c>
      <c r="D532" s="164" t="str">
        <f>IFERROR(SEARCH($G$3,'Categories ID'!$J532)+ROW()/100000,"")</f>
        <v/>
      </c>
      <c r="E532" s="164" t="str">
        <f>IFERROR(SEARCH($G$3,'Categories ID'!$K532)+ROW()/100000,"")</f>
        <v/>
      </c>
      <c r="F532" s="164" t="str">
        <f>IFERROR(SEARCH($G$3,'Categories ID'!$L532)+ROW()/100000,"")</f>
        <v/>
      </c>
      <c r="G532" s="73">
        <v>55.0</v>
      </c>
      <c r="H532" s="10" t="s">
        <v>951</v>
      </c>
      <c r="I532" s="10" t="s">
        <v>952</v>
      </c>
      <c r="J532" s="10" t="s">
        <v>1232</v>
      </c>
      <c r="K532" s="10" t="s">
        <v>1239</v>
      </c>
      <c r="L532" s="10" t="s">
        <v>1240</v>
      </c>
      <c r="M532" s="10" t="s">
        <v>22</v>
      </c>
      <c r="N532" s="3"/>
      <c r="O532" s="3"/>
      <c r="P532" s="3"/>
      <c r="Q532" s="3"/>
      <c r="R532" s="3"/>
      <c r="S532" s="3"/>
      <c r="T532" s="3"/>
    </row>
    <row r="533" ht="19.5" customHeight="1">
      <c r="A533" s="3"/>
      <c r="B533" s="165" t="str">
        <f>IFERROR(RANK('Categories ID'!$C533,'Categories ID'!$C$20:$C$1937,1),"")</f>
        <v/>
      </c>
      <c r="C533" s="166" t="str">
        <f>IF(MIN('Categories ID'!$D533:$F533)&lt;&gt;0,MIN('Categories ID'!$D533:$F533),"")</f>
        <v/>
      </c>
      <c r="D533" s="166" t="str">
        <f>IFERROR(SEARCH($G$3,'Categories ID'!$J533)+ROW()/100000,"")</f>
        <v/>
      </c>
      <c r="E533" s="166" t="str">
        <f>IFERROR(SEARCH($G$3,'Categories ID'!$K533)+ROW()/100000,"")</f>
        <v/>
      </c>
      <c r="F533" s="166" t="str">
        <f>IFERROR(SEARCH($G$3,'Categories ID'!$L533)+ROW()/100000,"")</f>
        <v/>
      </c>
      <c r="G533" s="73">
        <v>1123.0</v>
      </c>
      <c r="H533" s="10" t="s">
        <v>951</v>
      </c>
      <c r="I533" s="10" t="s">
        <v>952</v>
      </c>
      <c r="J533" s="10" t="s">
        <v>1232</v>
      </c>
      <c r="K533" s="10" t="s">
        <v>1239</v>
      </c>
      <c r="L533" s="10" t="s">
        <v>1257</v>
      </c>
      <c r="M533" s="10" t="s">
        <v>22</v>
      </c>
      <c r="N533" s="3"/>
      <c r="O533" s="3"/>
      <c r="P533" s="3"/>
      <c r="Q533" s="3"/>
      <c r="R533" s="3"/>
      <c r="S533" s="3"/>
      <c r="T533" s="3"/>
    </row>
    <row r="534" ht="19.5" customHeight="1">
      <c r="A534" s="3"/>
      <c r="B534" s="163" t="str">
        <f>IFERROR(RANK('Categories ID'!$C534,'Categories ID'!$C$20:$C$1937,1),"")</f>
        <v/>
      </c>
      <c r="C534" s="164" t="str">
        <f>IF(MIN('Categories ID'!$D534:$F534)&lt;&gt;0,MIN('Categories ID'!$D534:$F534),"")</f>
        <v/>
      </c>
      <c r="D534" s="164" t="str">
        <f>IFERROR(SEARCH($G$3,'Categories ID'!$J534)+ROW()/100000,"")</f>
        <v/>
      </c>
      <c r="E534" s="164" t="str">
        <f>IFERROR(SEARCH($G$3,'Categories ID'!$K534)+ROW()/100000,"")</f>
        <v/>
      </c>
      <c r="F534" s="164" t="str">
        <f>IFERROR(SEARCH($G$3,'Categories ID'!$L534)+ROW()/100000,"")</f>
        <v/>
      </c>
      <c r="G534" s="73">
        <v>492.0</v>
      </c>
      <c r="H534" s="10" t="s">
        <v>951</v>
      </c>
      <c r="I534" s="10" t="s">
        <v>952</v>
      </c>
      <c r="J534" s="10" t="s">
        <v>1261</v>
      </c>
      <c r="K534" s="10" t="s">
        <v>1262</v>
      </c>
      <c r="L534" s="10" t="s">
        <v>22</v>
      </c>
      <c r="M534" s="10" t="s">
        <v>22</v>
      </c>
      <c r="N534" s="3"/>
      <c r="O534" s="3"/>
      <c r="P534" s="3"/>
      <c r="Q534" s="3"/>
      <c r="R534" s="3"/>
      <c r="S534" s="3"/>
      <c r="T534" s="3"/>
    </row>
    <row r="535" ht="19.5" customHeight="1">
      <c r="A535" s="3"/>
      <c r="B535" s="165" t="str">
        <f>IFERROR(RANK('Categories ID'!$C535,'Categories ID'!$C$20:$C$1937,1),"")</f>
        <v/>
      </c>
      <c r="C535" s="166" t="str">
        <f>IF(MIN('Categories ID'!$D535:$F535)&lt;&gt;0,MIN('Categories ID'!$D535:$F535),"")</f>
        <v/>
      </c>
      <c r="D535" s="166" t="str">
        <f>IFERROR(SEARCH($G$3,'Categories ID'!$J535)+ROW()/100000,"")</f>
        <v/>
      </c>
      <c r="E535" s="166" t="str">
        <f>IFERROR(SEARCH($G$3,'Categories ID'!$K535)+ROW()/100000,"")</f>
        <v/>
      </c>
      <c r="F535" s="166" t="str">
        <f>IFERROR(SEARCH($G$3,'Categories ID'!$L535)+ROW()/100000,"")</f>
        <v/>
      </c>
      <c r="G535" s="73">
        <v>864.0</v>
      </c>
      <c r="H535" s="10" t="s">
        <v>951</v>
      </c>
      <c r="I535" s="10" t="s">
        <v>952</v>
      </c>
      <c r="J535" s="10" t="s">
        <v>1265</v>
      </c>
      <c r="K535" s="10" t="s">
        <v>1266</v>
      </c>
      <c r="L535" s="10" t="s">
        <v>1282</v>
      </c>
      <c r="M535" s="10" t="s">
        <v>22</v>
      </c>
      <c r="N535" s="3"/>
      <c r="O535" s="3"/>
      <c r="P535" s="3"/>
      <c r="Q535" s="3"/>
      <c r="R535" s="3"/>
      <c r="S535" s="3"/>
      <c r="T535" s="3"/>
    </row>
    <row r="536" ht="19.5" customHeight="1">
      <c r="A536" s="3"/>
      <c r="B536" s="163" t="str">
        <f>IFERROR(RANK('Categories ID'!$C536,'Categories ID'!$C$20:$C$1937,1),"")</f>
        <v/>
      </c>
      <c r="C536" s="164" t="str">
        <f>IF(MIN('Categories ID'!$D536:$F536)&lt;&gt;0,MIN('Categories ID'!$D536:$F536),"")</f>
        <v/>
      </c>
      <c r="D536" s="164" t="str">
        <f>IFERROR(SEARCH($G$3,'Categories ID'!$J536)+ROW()/100000,"")</f>
        <v/>
      </c>
      <c r="E536" s="164" t="str">
        <f>IFERROR(SEARCH($G$3,'Categories ID'!$K536)+ROW()/100000,"")</f>
        <v/>
      </c>
      <c r="F536" s="164" t="str">
        <f>IFERROR(SEARCH($G$3,'Categories ID'!$L536)+ROW()/100000,"")</f>
        <v/>
      </c>
      <c r="G536" s="73">
        <v>541.0</v>
      </c>
      <c r="H536" s="10" t="s">
        <v>951</v>
      </c>
      <c r="I536" s="10" t="s">
        <v>952</v>
      </c>
      <c r="J536" s="10" t="s">
        <v>1265</v>
      </c>
      <c r="K536" s="10" t="s">
        <v>1266</v>
      </c>
      <c r="L536" s="10" t="s">
        <v>1276</v>
      </c>
      <c r="M536" s="10" t="s">
        <v>22</v>
      </c>
      <c r="N536" s="3"/>
      <c r="O536" s="3"/>
      <c r="P536" s="3"/>
      <c r="Q536" s="3"/>
      <c r="R536" s="3"/>
      <c r="S536" s="3"/>
      <c r="T536" s="3"/>
    </row>
    <row r="537" ht="19.5" customHeight="1">
      <c r="A537" s="3"/>
      <c r="B537" s="165" t="str">
        <f>IFERROR(RANK('Categories ID'!$C537,'Categories ID'!$C$20:$C$1937,1),"")</f>
        <v/>
      </c>
      <c r="C537" s="166" t="str">
        <f>IF(MIN('Categories ID'!$D537:$F537)&lt;&gt;0,MIN('Categories ID'!$D537:$F537),"")</f>
        <v/>
      </c>
      <c r="D537" s="166" t="str">
        <f>IFERROR(SEARCH($G$3,'Categories ID'!$J537)+ROW()/100000,"")</f>
        <v/>
      </c>
      <c r="E537" s="166" t="str">
        <f>IFERROR(SEARCH($G$3,'Categories ID'!$K537)+ROW()/100000,"")</f>
        <v/>
      </c>
      <c r="F537" s="166" t="str">
        <f>IFERROR(SEARCH($G$3,'Categories ID'!$L537)+ROW()/100000,"")</f>
        <v/>
      </c>
      <c r="G537" s="73">
        <v>521.0</v>
      </c>
      <c r="H537" s="10" t="s">
        <v>951</v>
      </c>
      <c r="I537" s="10" t="s">
        <v>952</v>
      </c>
      <c r="J537" s="10" t="s">
        <v>1265</v>
      </c>
      <c r="K537" s="10" t="s">
        <v>1266</v>
      </c>
      <c r="L537" s="10" t="s">
        <v>1267</v>
      </c>
      <c r="M537" s="10" t="s">
        <v>22</v>
      </c>
      <c r="N537" s="3"/>
      <c r="O537" s="3"/>
      <c r="P537" s="3"/>
      <c r="Q537" s="3"/>
      <c r="R537" s="3"/>
      <c r="S537" s="3"/>
      <c r="T537" s="3"/>
    </row>
    <row r="538" ht="19.5" customHeight="1">
      <c r="A538" s="3"/>
      <c r="B538" s="163" t="str">
        <f>IFERROR(RANK('Categories ID'!$C538,'Categories ID'!$C$20:$C$1937,1),"")</f>
        <v/>
      </c>
      <c r="C538" s="164" t="str">
        <f>IF(MIN('Categories ID'!$D538:$F538)&lt;&gt;0,MIN('Categories ID'!$D538:$F538),"")</f>
        <v/>
      </c>
      <c r="D538" s="164" t="str">
        <f>IFERROR(SEARCH($G$3,'Categories ID'!$J538)+ROW()/100000,"")</f>
        <v/>
      </c>
      <c r="E538" s="164" t="str">
        <f>IFERROR(SEARCH($G$3,'Categories ID'!$K538)+ROW()/100000,"")</f>
        <v/>
      </c>
      <c r="F538" s="164" t="str">
        <f>IFERROR(SEARCH($G$3,'Categories ID'!$L538)+ROW()/100000,"")</f>
        <v/>
      </c>
      <c r="G538" s="73">
        <v>522.0</v>
      </c>
      <c r="H538" s="10" t="s">
        <v>951</v>
      </c>
      <c r="I538" s="10" t="s">
        <v>952</v>
      </c>
      <c r="J538" s="10" t="s">
        <v>1265</v>
      </c>
      <c r="K538" s="10" t="s">
        <v>1266</v>
      </c>
      <c r="L538" s="10" t="s">
        <v>1270</v>
      </c>
      <c r="M538" s="10" t="s">
        <v>22</v>
      </c>
      <c r="N538" s="3"/>
      <c r="O538" s="3"/>
      <c r="P538" s="3"/>
      <c r="Q538" s="3"/>
      <c r="R538" s="3"/>
      <c r="S538" s="3"/>
      <c r="T538" s="3"/>
    </row>
    <row r="539" ht="19.5" customHeight="1">
      <c r="A539" s="3"/>
      <c r="B539" s="165" t="str">
        <f>IFERROR(RANK('Categories ID'!$C539,'Categories ID'!$C$20:$C$1937,1),"")</f>
        <v/>
      </c>
      <c r="C539" s="166" t="str">
        <f>IF(MIN('Categories ID'!$D539:$F539)&lt;&gt;0,MIN('Categories ID'!$D539:$F539),"")</f>
        <v/>
      </c>
      <c r="D539" s="166" t="str">
        <f>IFERROR(SEARCH($G$3,'Categories ID'!$J539)+ROW()/100000,"")</f>
        <v/>
      </c>
      <c r="E539" s="166" t="str">
        <f>IFERROR(SEARCH($G$3,'Categories ID'!$K539)+ROW()/100000,"")</f>
        <v/>
      </c>
      <c r="F539" s="166" t="str">
        <f>IFERROR(SEARCH($G$3,'Categories ID'!$L539)+ROW()/100000,"")</f>
        <v/>
      </c>
      <c r="G539" s="73">
        <v>523.0</v>
      </c>
      <c r="H539" s="10" t="s">
        <v>951</v>
      </c>
      <c r="I539" s="10" t="s">
        <v>952</v>
      </c>
      <c r="J539" s="10" t="s">
        <v>1265</v>
      </c>
      <c r="K539" s="10" t="s">
        <v>1266</v>
      </c>
      <c r="L539" s="10" t="s">
        <v>1272</v>
      </c>
      <c r="M539" s="10" t="s">
        <v>22</v>
      </c>
      <c r="N539" s="3"/>
      <c r="O539" s="3"/>
      <c r="P539" s="3"/>
      <c r="Q539" s="3"/>
      <c r="R539" s="3"/>
      <c r="S539" s="3"/>
      <c r="T539" s="3"/>
    </row>
    <row r="540" ht="19.5" customHeight="1">
      <c r="A540" s="3"/>
      <c r="B540" s="163" t="str">
        <f>IFERROR(RANK('Categories ID'!$C540,'Categories ID'!$C$20:$C$1937,1),"")</f>
        <v/>
      </c>
      <c r="C540" s="164" t="str">
        <f>IF(MIN('Categories ID'!$D540:$F540)&lt;&gt;0,MIN('Categories ID'!$D540:$F540),"")</f>
        <v/>
      </c>
      <c r="D540" s="164" t="str">
        <f>IFERROR(SEARCH($G$3,'Categories ID'!$J540)+ROW()/100000,"")</f>
        <v/>
      </c>
      <c r="E540" s="164" t="str">
        <f>IFERROR(SEARCH($G$3,'Categories ID'!$K540)+ROW()/100000,"")</f>
        <v/>
      </c>
      <c r="F540" s="164" t="str">
        <f>IFERROR(SEARCH($G$3,'Categories ID'!$L540)+ROW()/100000,"")</f>
        <v/>
      </c>
      <c r="G540" s="73">
        <v>524.0</v>
      </c>
      <c r="H540" s="10" t="s">
        <v>951</v>
      </c>
      <c r="I540" s="10" t="s">
        <v>952</v>
      </c>
      <c r="J540" s="10" t="s">
        <v>1265</v>
      </c>
      <c r="K540" s="10" t="s">
        <v>1266</v>
      </c>
      <c r="L540" s="10" t="s">
        <v>1274</v>
      </c>
      <c r="M540" s="10" t="s">
        <v>22</v>
      </c>
      <c r="N540" s="3"/>
      <c r="O540" s="3"/>
      <c r="P540" s="3"/>
      <c r="Q540" s="3"/>
      <c r="R540" s="3"/>
      <c r="S540" s="3"/>
      <c r="T540" s="3"/>
    </row>
    <row r="541" ht="19.5" customHeight="1">
      <c r="A541" s="3"/>
      <c r="B541" s="165" t="str">
        <f>IFERROR(RANK('Categories ID'!$C541,'Categories ID'!$C$20:$C$1937,1),"")</f>
        <v/>
      </c>
      <c r="C541" s="166" t="str">
        <f>IF(MIN('Categories ID'!$D541:$F541)&lt;&gt;0,MIN('Categories ID'!$D541:$F541),"")</f>
        <v/>
      </c>
      <c r="D541" s="166" t="str">
        <f>IFERROR(SEARCH($G$3,'Categories ID'!$J541)+ROW()/100000,"")</f>
        <v/>
      </c>
      <c r="E541" s="166" t="str">
        <f>IFERROR(SEARCH($G$3,'Categories ID'!$K541)+ROW()/100000,"")</f>
        <v/>
      </c>
      <c r="F541" s="166" t="str">
        <f>IFERROR(SEARCH($G$3,'Categories ID'!$L541)+ROW()/100000,"")</f>
        <v/>
      </c>
      <c r="G541" s="73">
        <v>596.0</v>
      </c>
      <c r="H541" s="10" t="s">
        <v>951</v>
      </c>
      <c r="I541" s="10" t="s">
        <v>952</v>
      </c>
      <c r="J541" s="10" t="s">
        <v>1265</v>
      </c>
      <c r="K541" s="10" t="s">
        <v>1266</v>
      </c>
      <c r="L541" s="10" t="s">
        <v>1278</v>
      </c>
      <c r="M541" s="10" t="s">
        <v>22</v>
      </c>
      <c r="N541" s="3"/>
      <c r="O541" s="3"/>
      <c r="P541" s="3"/>
      <c r="Q541" s="3"/>
      <c r="R541" s="3"/>
      <c r="S541" s="3"/>
      <c r="T541" s="3"/>
    </row>
    <row r="542" ht="19.5" customHeight="1">
      <c r="A542" s="3"/>
      <c r="B542" s="163" t="str">
        <f>IFERROR(RANK('Categories ID'!$C542,'Categories ID'!$C$20:$C$1937,1),"")</f>
        <v/>
      </c>
      <c r="C542" s="164" t="str">
        <f>IF(MIN('Categories ID'!$D542:$F542)&lt;&gt;0,MIN('Categories ID'!$D542:$F542),"")</f>
        <v/>
      </c>
      <c r="D542" s="164" t="str">
        <f>IFERROR(SEARCH($G$3,'Categories ID'!$J542)+ROW()/100000,"")</f>
        <v/>
      </c>
      <c r="E542" s="164" t="str">
        <f>IFERROR(SEARCH($G$3,'Categories ID'!$K542)+ROW()/100000,"")</f>
        <v/>
      </c>
      <c r="F542" s="164" t="str">
        <f>IFERROR(SEARCH($G$3,'Categories ID'!$L542)+ROW()/100000,"")</f>
        <v/>
      </c>
      <c r="G542" s="73">
        <v>597.0</v>
      </c>
      <c r="H542" s="10" t="s">
        <v>951</v>
      </c>
      <c r="I542" s="10" t="s">
        <v>952</v>
      </c>
      <c r="J542" s="10" t="s">
        <v>1265</v>
      </c>
      <c r="K542" s="10" t="s">
        <v>1266</v>
      </c>
      <c r="L542" s="10" t="s">
        <v>1280</v>
      </c>
      <c r="M542" s="10" t="s">
        <v>22</v>
      </c>
      <c r="N542" s="3"/>
      <c r="O542" s="3"/>
      <c r="P542" s="3"/>
      <c r="Q542" s="3"/>
      <c r="R542" s="3"/>
      <c r="S542" s="3"/>
      <c r="T542" s="3"/>
    </row>
    <row r="543" ht="19.5" customHeight="1">
      <c r="A543" s="3"/>
      <c r="B543" s="165" t="str">
        <f>IFERROR(RANK('Categories ID'!$C543,'Categories ID'!$C$20:$C$1937,1),"")</f>
        <v/>
      </c>
      <c r="C543" s="166" t="str">
        <f>IF(MIN('Categories ID'!$D543:$F543)&lt;&gt;0,MIN('Categories ID'!$D543:$F543),"")</f>
        <v/>
      </c>
      <c r="D543" s="166" t="str">
        <f>IFERROR(SEARCH($G$3,'Categories ID'!$J543)+ROW()/100000,"")</f>
        <v/>
      </c>
      <c r="E543" s="166" t="str">
        <f>IFERROR(SEARCH($G$3,'Categories ID'!$K543)+ROW()/100000,"")</f>
        <v/>
      </c>
      <c r="F543" s="166" t="str">
        <f>IFERROR(SEARCH($G$3,'Categories ID'!$L543)+ROW()/100000,"")</f>
        <v/>
      </c>
      <c r="G543" s="73">
        <v>1131.0</v>
      </c>
      <c r="H543" s="10" t="s">
        <v>951</v>
      </c>
      <c r="I543" s="10" t="s">
        <v>952</v>
      </c>
      <c r="J543" s="10" t="s">
        <v>1265</v>
      </c>
      <c r="K543" s="10" t="s">
        <v>1266</v>
      </c>
      <c r="L543" s="10" t="s">
        <v>1284</v>
      </c>
      <c r="M543" s="10" t="s">
        <v>22</v>
      </c>
      <c r="N543" s="3"/>
      <c r="O543" s="3"/>
      <c r="P543" s="3"/>
      <c r="Q543" s="3"/>
      <c r="R543" s="3"/>
      <c r="S543" s="3"/>
      <c r="T543" s="3"/>
    </row>
    <row r="544" ht="19.5" customHeight="1">
      <c r="A544" s="3"/>
      <c r="B544" s="163" t="str">
        <f>IFERROR(RANK('Categories ID'!$C544,'Categories ID'!$C$20:$C$1937,1),"")</f>
        <v/>
      </c>
      <c r="C544" s="164" t="str">
        <f>IF(MIN('Categories ID'!$D544:$F544)&lt;&gt;0,MIN('Categories ID'!$D544:$F544),"")</f>
        <v/>
      </c>
      <c r="D544" s="164" t="str">
        <f>IFERROR(SEARCH($G$3,'Categories ID'!$J544)+ROW()/100000,"")</f>
        <v/>
      </c>
      <c r="E544" s="164" t="str">
        <f>IFERROR(SEARCH($G$3,'Categories ID'!$K544)+ROW()/100000,"")</f>
        <v/>
      </c>
      <c r="F544" s="164" t="str">
        <f>IFERROR(SEARCH($G$3,'Categories ID'!$L544)+ROW()/100000,"")</f>
        <v/>
      </c>
      <c r="G544" s="73">
        <v>2209.0</v>
      </c>
      <c r="H544" s="10" t="s">
        <v>951</v>
      </c>
      <c r="I544" s="10" t="s">
        <v>1286</v>
      </c>
      <c r="J544" s="10" t="s">
        <v>1287</v>
      </c>
      <c r="K544" s="10" t="s">
        <v>1315</v>
      </c>
      <c r="L544" s="10" t="s">
        <v>22</v>
      </c>
      <c r="M544" s="10" t="s">
        <v>22</v>
      </c>
      <c r="N544" s="3"/>
      <c r="O544" s="3"/>
      <c r="P544" s="3"/>
      <c r="Q544" s="3"/>
      <c r="R544" s="3"/>
      <c r="S544" s="3"/>
      <c r="T544" s="3"/>
    </row>
    <row r="545" ht="19.5" customHeight="1">
      <c r="A545" s="3"/>
      <c r="B545" s="165" t="str">
        <f>IFERROR(RANK('Categories ID'!$C545,'Categories ID'!$C$20:$C$1937,1),"")</f>
        <v/>
      </c>
      <c r="C545" s="166" t="str">
        <f>IF(MIN('Categories ID'!$D545:$F545)&lt;&gt;0,MIN('Categories ID'!$D545:$F545),"")</f>
        <v/>
      </c>
      <c r="D545" s="166" t="str">
        <f>IFERROR(SEARCH($G$3,'Categories ID'!$J545)+ROW()/100000,"")</f>
        <v/>
      </c>
      <c r="E545" s="166" t="str">
        <f>IFERROR(SEARCH($G$3,'Categories ID'!$K545)+ROW()/100000,"")</f>
        <v/>
      </c>
      <c r="F545" s="166" t="str">
        <f>IFERROR(SEARCH($G$3,'Categories ID'!$L545)+ROW()/100000,"")</f>
        <v/>
      </c>
      <c r="G545" s="73">
        <v>1147.0</v>
      </c>
      <c r="H545" s="10" t="s">
        <v>951</v>
      </c>
      <c r="I545" s="10" t="s">
        <v>1286</v>
      </c>
      <c r="J545" s="10" t="s">
        <v>1287</v>
      </c>
      <c r="K545" s="10" t="s">
        <v>1308</v>
      </c>
      <c r="L545" s="10" t="s">
        <v>22</v>
      </c>
      <c r="M545" s="10" t="s">
        <v>22</v>
      </c>
      <c r="N545" s="3"/>
      <c r="O545" s="3"/>
      <c r="P545" s="3"/>
      <c r="Q545" s="3"/>
      <c r="R545" s="3"/>
      <c r="S545" s="3"/>
      <c r="T545" s="3"/>
    </row>
    <row r="546" ht="19.5" customHeight="1">
      <c r="A546" s="3"/>
      <c r="B546" s="163" t="str">
        <f>IFERROR(RANK('Categories ID'!$C546,'Categories ID'!$C$20:$C$1937,1),"")</f>
        <v/>
      </c>
      <c r="C546" s="164" t="str">
        <f>IF(MIN('Categories ID'!$D546:$F546)&lt;&gt;0,MIN('Categories ID'!$D546:$F546),"")</f>
        <v/>
      </c>
      <c r="D546" s="164" t="str">
        <f>IFERROR(SEARCH($G$3,'Categories ID'!$J546)+ROW()/100000,"")</f>
        <v/>
      </c>
      <c r="E546" s="164" t="str">
        <f>IFERROR(SEARCH($G$3,'Categories ID'!$K546)+ROW()/100000,"")</f>
        <v/>
      </c>
      <c r="F546" s="164" t="str">
        <f>IFERROR(SEARCH($G$3,'Categories ID'!$L546)+ROW()/100000,"")</f>
        <v/>
      </c>
      <c r="G546" s="73">
        <v>97.0</v>
      </c>
      <c r="H546" s="10" t="s">
        <v>951</v>
      </c>
      <c r="I546" s="10" t="s">
        <v>1286</v>
      </c>
      <c r="J546" s="10" t="s">
        <v>1287</v>
      </c>
      <c r="K546" s="10" t="s">
        <v>1288</v>
      </c>
      <c r="L546" s="10" t="s">
        <v>1289</v>
      </c>
      <c r="M546" s="10" t="s">
        <v>22</v>
      </c>
      <c r="N546" s="3"/>
      <c r="O546" s="3"/>
      <c r="P546" s="3"/>
      <c r="Q546" s="3"/>
      <c r="R546" s="3"/>
      <c r="S546" s="3"/>
      <c r="T546" s="3"/>
    </row>
    <row r="547" ht="19.5" customHeight="1">
      <c r="A547" s="3"/>
      <c r="B547" s="165" t="str">
        <f>IFERROR(RANK('Categories ID'!$C547,'Categories ID'!$C$20:$C$1937,1),"")</f>
        <v/>
      </c>
      <c r="C547" s="166" t="str">
        <f>IF(MIN('Categories ID'!$D547:$F547)&lt;&gt;0,MIN('Categories ID'!$D547:$F547),"")</f>
        <v/>
      </c>
      <c r="D547" s="166" t="str">
        <f>IFERROR(SEARCH($G$3,'Categories ID'!$J547)+ROW()/100000,"")</f>
        <v/>
      </c>
      <c r="E547" s="166" t="str">
        <f>IFERROR(SEARCH($G$3,'Categories ID'!$K547)+ROW()/100000,"")</f>
        <v/>
      </c>
      <c r="F547" s="166" t="str">
        <f>IFERROR(SEARCH($G$3,'Categories ID'!$L547)+ROW()/100000,"")</f>
        <v/>
      </c>
      <c r="G547" s="73">
        <v>489.0</v>
      </c>
      <c r="H547" s="10" t="s">
        <v>951</v>
      </c>
      <c r="I547" s="10" t="s">
        <v>1286</v>
      </c>
      <c r="J547" s="10" t="s">
        <v>1287</v>
      </c>
      <c r="K547" s="10" t="s">
        <v>1288</v>
      </c>
      <c r="L547" s="10" t="s">
        <v>1296</v>
      </c>
      <c r="M547" s="10" t="s">
        <v>22</v>
      </c>
      <c r="N547" s="3"/>
      <c r="O547" s="3"/>
      <c r="P547" s="3"/>
      <c r="Q547" s="3"/>
      <c r="R547" s="3"/>
      <c r="S547" s="3"/>
      <c r="T547" s="3"/>
    </row>
    <row r="548" ht="19.5" customHeight="1">
      <c r="A548" s="3"/>
      <c r="B548" s="163" t="str">
        <f>IFERROR(RANK('Categories ID'!$C548,'Categories ID'!$C$20:$C$1937,1),"")</f>
        <v/>
      </c>
      <c r="C548" s="164" t="str">
        <f>IF(MIN('Categories ID'!$D548:$F548)&lt;&gt;0,MIN('Categories ID'!$D548:$F548),"")</f>
        <v/>
      </c>
      <c r="D548" s="164" t="str">
        <f>IFERROR(SEARCH($G$3,'Categories ID'!$J548)+ROW()/100000,"")</f>
        <v/>
      </c>
      <c r="E548" s="164" t="str">
        <f>IFERROR(SEARCH($G$3,'Categories ID'!$K548)+ROW()/100000,"")</f>
        <v/>
      </c>
      <c r="F548" s="164" t="str">
        <f>IFERROR(SEARCH($G$3,'Categories ID'!$L548)+ROW()/100000,"")</f>
        <v/>
      </c>
      <c r="G548" s="73">
        <v>3527.0</v>
      </c>
      <c r="H548" s="10" t="s">
        <v>951</v>
      </c>
      <c r="I548" s="10" t="s">
        <v>1286</v>
      </c>
      <c r="J548" s="10" t="s">
        <v>1287</v>
      </c>
      <c r="K548" s="10" t="s">
        <v>1288</v>
      </c>
      <c r="L548" s="10" t="s">
        <v>1337</v>
      </c>
      <c r="M548" s="10" t="s">
        <v>22</v>
      </c>
      <c r="N548" s="3"/>
      <c r="O548" s="3"/>
      <c r="P548" s="3"/>
      <c r="Q548" s="3"/>
      <c r="R548" s="3"/>
      <c r="S548" s="3"/>
      <c r="T548" s="3"/>
    </row>
    <row r="549" ht="19.5" customHeight="1">
      <c r="A549" s="3"/>
      <c r="B549" s="165" t="str">
        <f>IFERROR(RANK('Categories ID'!$C549,'Categories ID'!$C$20:$C$1937,1),"")</f>
        <v/>
      </c>
      <c r="C549" s="166" t="str">
        <f>IF(MIN('Categories ID'!$D549:$F549)&lt;&gt;0,MIN('Categories ID'!$D549:$F549),"")</f>
        <v/>
      </c>
      <c r="D549" s="166" t="str">
        <f>IFERROR(SEARCH($G$3,'Categories ID'!$J549)+ROW()/100000,"")</f>
        <v/>
      </c>
      <c r="E549" s="166" t="str">
        <f>IFERROR(SEARCH($G$3,'Categories ID'!$K549)+ROW()/100000,"")</f>
        <v/>
      </c>
      <c r="F549" s="166" t="str">
        <f>IFERROR(SEARCH($G$3,'Categories ID'!$L549)+ROW()/100000,"")</f>
        <v/>
      </c>
      <c r="G549" s="73">
        <v>559.0</v>
      </c>
      <c r="H549" s="10" t="s">
        <v>951</v>
      </c>
      <c r="I549" s="10" t="s">
        <v>1286</v>
      </c>
      <c r="J549" s="10" t="s">
        <v>1287</v>
      </c>
      <c r="K549" s="10" t="s">
        <v>1298</v>
      </c>
      <c r="L549" s="10" t="s">
        <v>22</v>
      </c>
      <c r="M549" s="10" t="s">
        <v>22</v>
      </c>
      <c r="N549" s="3"/>
      <c r="O549" s="3"/>
      <c r="P549" s="3"/>
      <c r="Q549" s="3"/>
      <c r="R549" s="3"/>
      <c r="S549" s="3"/>
      <c r="T549" s="3"/>
    </row>
    <row r="550" ht="19.5" customHeight="1">
      <c r="A550" s="3"/>
      <c r="B550" s="163" t="str">
        <f>IFERROR(RANK('Categories ID'!$C550,'Categories ID'!$C$20:$C$1937,1),"")</f>
        <v/>
      </c>
      <c r="C550" s="164" t="str">
        <f>IF(MIN('Categories ID'!$D550:$F550)&lt;&gt;0,MIN('Categories ID'!$D550:$F550),"")</f>
        <v/>
      </c>
      <c r="D550" s="164" t="str">
        <f>IFERROR(SEARCH($G$3,'Categories ID'!$J550)+ROW()/100000,"")</f>
        <v/>
      </c>
      <c r="E550" s="164" t="str">
        <f>IFERROR(SEARCH($G$3,'Categories ID'!$K550)+ROW()/100000,"")</f>
        <v/>
      </c>
      <c r="F550" s="164" t="str">
        <f>IFERROR(SEARCH($G$3,'Categories ID'!$L550)+ROW()/100000,"")</f>
        <v/>
      </c>
      <c r="G550" s="73">
        <v>387.0</v>
      </c>
      <c r="H550" s="10" t="s">
        <v>951</v>
      </c>
      <c r="I550" s="10" t="s">
        <v>1286</v>
      </c>
      <c r="J550" s="10" t="s">
        <v>1287</v>
      </c>
      <c r="K550" s="10" t="s">
        <v>1292</v>
      </c>
      <c r="L550" s="10" t="s">
        <v>1293</v>
      </c>
      <c r="M550" s="10" t="s">
        <v>22</v>
      </c>
      <c r="N550" s="3"/>
      <c r="O550" s="3"/>
      <c r="P550" s="3"/>
      <c r="Q550" s="3"/>
      <c r="R550" s="3"/>
      <c r="S550" s="3"/>
      <c r="T550" s="3"/>
    </row>
    <row r="551" ht="19.5" customHeight="1">
      <c r="A551" s="3"/>
      <c r="B551" s="165" t="str">
        <f>IFERROR(RANK('Categories ID'!$C551,'Categories ID'!$C$20:$C$1937,1),"")</f>
        <v/>
      </c>
      <c r="C551" s="166" t="str">
        <f>IF(MIN('Categories ID'!$D551:$F551)&lt;&gt;0,MIN('Categories ID'!$D551:$F551),"")</f>
        <v/>
      </c>
      <c r="D551" s="166" t="str">
        <f>IFERROR(SEARCH($G$3,'Categories ID'!$J551)+ROW()/100000,"")</f>
        <v/>
      </c>
      <c r="E551" s="166" t="str">
        <f>IFERROR(SEARCH($G$3,'Categories ID'!$K551)+ROW()/100000,"")</f>
        <v/>
      </c>
      <c r="F551" s="166" t="str">
        <f>IFERROR(SEARCH($G$3,'Categories ID'!$L551)+ROW()/100000,"")</f>
        <v/>
      </c>
      <c r="G551" s="73">
        <v>3481.0</v>
      </c>
      <c r="H551" s="10" t="s">
        <v>951</v>
      </c>
      <c r="I551" s="10" t="s">
        <v>1286</v>
      </c>
      <c r="J551" s="10" t="s">
        <v>1287</v>
      </c>
      <c r="K551" s="10" t="s">
        <v>1292</v>
      </c>
      <c r="L551" s="10" t="s">
        <v>1323</v>
      </c>
      <c r="M551" s="10" t="s">
        <v>22</v>
      </c>
      <c r="N551" s="3"/>
      <c r="O551" s="3"/>
      <c r="P551" s="3"/>
      <c r="Q551" s="3"/>
      <c r="R551" s="3"/>
      <c r="S551" s="3"/>
      <c r="T551" s="3"/>
    </row>
    <row r="552" ht="19.5" customHeight="1">
      <c r="A552" s="3"/>
      <c r="B552" s="163" t="str">
        <f>IFERROR(RANK('Categories ID'!$C552,'Categories ID'!$C$20:$C$1937,1),"")</f>
        <v/>
      </c>
      <c r="C552" s="164" t="str">
        <f>IF(MIN('Categories ID'!$D552:$F552)&lt;&gt;0,MIN('Categories ID'!$D552:$F552),"")</f>
        <v/>
      </c>
      <c r="D552" s="164" t="str">
        <f>IFERROR(SEARCH($G$3,'Categories ID'!$J552)+ROW()/100000,"")</f>
        <v/>
      </c>
      <c r="E552" s="164" t="str">
        <f>IFERROR(SEARCH($G$3,'Categories ID'!$K552)+ROW()/100000,"")</f>
        <v/>
      </c>
      <c r="F552" s="164" t="str">
        <f>IFERROR(SEARCH($G$3,'Categories ID'!$L552)+ROW()/100000,"")</f>
        <v/>
      </c>
      <c r="G552" s="73">
        <v>3482.0</v>
      </c>
      <c r="H552" s="10" t="s">
        <v>951</v>
      </c>
      <c r="I552" s="10" t="s">
        <v>1286</v>
      </c>
      <c r="J552" s="10" t="s">
        <v>1287</v>
      </c>
      <c r="K552" s="10" t="s">
        <v>1292</v>
      </c>
      <c r="L552" s="10" t="s">
        <v>1325</v>
      </c>
      <c r="M552" s="10" t="s">
        <v>22</v>
      </c>
      <c r="N552" s="3"/>
      <c r="O552" s="3"/>
      <c r="P552" s="3"/>
      <c r="Q552" s="3"/>
      <c r="R552" s="3"/>
      <c r="S552" s="3"/>
      <c r="T552" s="3"/>
    </row>
    <row r="553" ht="19.5" customHeight="1">
      <c r="A553" s="3"/>
      <c r="B553" s="165" t="str">
        <f>IFERROR(RANK('Categories ID'!$C553,'Categories ID'!$C$20:$C$1937,1),"")</f>
        <v/>
      </c>
      <c r="C553" s="166" t="str">
        <f>IF(MIN('Categories ID'!$D553:$F553)&lt;&gt;0,MIN('Categories ID'!$D553:$F553),"")</f>
        <v/>
      </c>
      <c r="D553" s="166" t="str">
        <f>IFERROR(SEARCH($G$3,'Categories ID'!$J553)+ROW()/100000,"")</f>
        <v/>
      </c>
      <c r="E553" s="166" t="str">
        <f>IFERROR(SEARCH($G$3,'Categories ID'!$K553)+ROW()/100000,"")</f>
        <v/>
      </c>
      <c r="F553" s="166" t="str">
        <f>IFERROR(SEARCH($G$3,'Categories ID'!$L553)+ROW()/100000,"")</f>
        <v/>
      </c>
      <c r="G553" s="73">
        <v>3483.0</v>
      </c>
      <c r="H553" s="10" t="s">
        <v>951</v>
      </c>
      <c r="I553" s="10" t="s">
        <v>1286</v>
      </c>
      <c r="J553" s="10" t="s">
        <v>1287</v>
      </c>
      <c r="K553" s="10" t="s">
        <v>1292</v>
      </c>
      <c r="L553" s="10" t="s">
        <v>1327</v>
      </c>
      <c r="M553" s="10" t="s">
        <v>22</v>
      </c>
      <c r="N553" s="3"/>
      <c r="O553" s="3"/>
      <c r="P553" s="3"/>
      <c r="Q553" s="3"/>
      <c r="R553" s="3"/>
      <c r="S553" s="3"/>
      <c r="T553" s="3"/>
    </row>
    <row r="554" ht="19.5" customHeight="1">
      <c r="A554" s="3"/>
      <c r="B554" s="163" t="str">
        <f>IFERROR(RANK('Categories ID'!$C554,'Categories ID'!$C$20:$C$1937,1),"")</f>
        <v/>
      </c>
      <c r="C554" s="164" t="str">
        <f>IF(MIN('Categories ID'!$D554:$F554)&lt;&gt;0,MIN('Categories ID'!$D554:$F554),"")</f>
        <v/>
      </c>
      <c r="D554" s="164" t="str">
        <f>IFERROR(SEARCH($G$3,'Categories ID'!$J554)+ROW()/100000,"")</f>
        <v/>
      </c>
      <c r="E554" s="164" t="str">
        <f>IFERROR(SEARCH($G$3,'Categories ID'!$K554)+ROW()/100000,"")</f>
        <v/>
      </c>
      <c r="F554" s="164" t="str">
        <f>IFERROR(SEARCH($G$3,'Categories ID'!$L554)+ROW()/100000,"")</f>
        <v/>
      </c>
      <c r="G554" s="73">
        <v>3484.0</v>
      </c>
      <c r="H554" s="10" t="s">
        <v>951</v>
      </c>
      <c r="I554" s="10" t="s">
        <v>1286</v>
      </c>
      <c r="J554" s="10" t="s">
        <v>1287</v>
      </c>
      <c r="K554" s="10" t="s">
        <v>1292</v>
      </c>
      <c r="L554" s="10" t="s">
        <v>1329</v>
      </c>
      <c r="M554" s="10" t="s">
        <v>22</v>
      </c>
      <c r="N554" s="3"/>
      <c r="O554" s="3"/>
      <c r="P554" s="3"/>
      <c r="Q554" s="3"/>
      <c r="R554" s="3"/>
      <c r="S554" s="3"/>
      <c r="T554" s="3"/>
    </row>
    <row r="555" ht="19.5" customHeight="1">
      <c r="A555" s="3"/>
      <c r="B555" s="165" t="str">
        <f>IFERROR(RANK('Categories ID'!$C555,'Categories ID'!$C$20:$C$1937,1),"")</f>
        <v/>
      </c>
      <c r="C555" s="166" t="str">
        <f>IF(MIN('Categories ID'!$D555:$F555)&lt;&gt;0,MIN('Categories ID'!$D555:$F555),"")</f>
        <v/>
      </c>
      <c r="D555" s="166" t="str">
        <f>IFERROR(SEARCH($G$3,'Categories ID'!$J555)+ROW()/100000,"")</f>
        <v/>
      </c>
      <c r="E555" s="166" t="str">
        <f>IFERROR(SEARCH($G$3,'Categories ID'!$K555)+ROW()/100000,"")</f>
        <v/>
      </c>
      <c r="F555" s="166" t="str">
        <f>IFERROR(SEARCH($G$3,'Categories ID'!$L555)+ROW()/100000,"")</f>
        <v/>
      </c>
      <c r="G555" s="73">
        <v>3485.0</v>
      </c>
      <c r="H555" s="10" t="s">
        <v>951</v>
      </c>
      <c r="I555" s="10" t="s">
        <v>1286</v>
      </c>
      <c r="J555" s="10" t="s">
        <v>1287</v>
      </c>
      <c r="K555" s="10" t="s">
        <v>1292</v>
      </c>
      <c r="L555" s="10" t="s">
        <v>1331</v>
      </c>
      <c r="M555" s="10" t="s">
        <v>22</v>
      </c>
      <c r="N555" s="3"/>
      <c r="O555" s="3"/>
      <c r="P555" s="3"/>
      <c r="Q555" s="3"/>
      <c r="R555" s="3"/>
      <c r="S555" s="3"/>
      <c r="T555" s="3"/>
    </row>
    <row r="556" ht="19.5" customHeight="1">
      <c r="A556" s="3"/>
      <c r="B556" s="163" t="str">
        <f>IFERROR(RANK('Categories ID'!$C556,'Categories ID'!$C$20:$C$1937,1),"")</f>
        <v/>
      </c>
      <c r="C556" s="164" t="str">
        <f>IF(MIN('Categories ID'!$D556:$F556)&lt;&gt;0,MIN('Categories ID'!$D556:$F556),"")</f>
        <v/>
      </c>
      <c r="D556" s="164" t="str">
        <f>IFERROR(SEARCH($G$3,'Categories ID'!$J556)+ROW()/100000,"")</f>
        <v/>
      </c>
      <c r="E556" s="164" t="str">
        <f>IFERROR(SEARCH($G$3,'Categories ID'!$K556)+ROW()/100000,"")</f>
        <v/>
      </c>
      <c r="F556" s="164" t="str">
        <f>IFERROR(SEARCH($G$3,'Categories ID'!$L556)+ROW()/100000,"")</f>
        <v/>
      </c>
      <c r="G556" s="73">
        <v>3487.0</v>
      </c>
      <c r="H556" s="10" t="s">
        <v>951</v>
      </c>
      <c r="I556" s="10" t="s">
        <v>1286</v>
      </c>
      <c r="J556" s="10" t="s">
        <v>1287</v>
      </c>
      <c r="K556" s="10" t="s">
        <v>1335</v>
      </c>
      <c r="L556" s="10" t="s">
        <v>22</v>
      </c>
      <c r="M556" s="10" t="s">
        <v>22</v>
      </c>
      <c r="N556" s="3"/>
      <c r="O556" s="3"/>
      <c r="P556" s="3"/>
      <c r="Q556" s="3"/>
      <c r="R556" s="3"/>
      <c r="S556" s="3"/>
      <c r="T556" s="3"/>
    </row>
    <row r="557" ht="19.5" customHeight="1">
      <c r="A557" s="3"/>
      <c r="B557" s="165" t="str">
        <f>IFERROR(RANK('Categories ID'!$C557,'Categories ID'!$C$20:$C$1937,1),"")</f>
        <v/>
      </c>
      <c r="C557" s="166" t="str">
        <f>IF(MIN('Categories ID'!$D557:$F557)&lt;&gt;0,MIN('Categories ID'!$D557:$F557),"")</f>
        <v/>
      </c>
      <c r="D557" s="166" t="str">
        <f>IFERROR(SEARCH($G$3,'Categories ID'!$J557)+ROW()/100000,"")</f>
        <v/>
      </c>
      <c r="E557" s="166" t="str">
        <f>IFERROR(SEARCH($G$3,'Categories ID'!$K557)+ROW()/100000,"")</f>
        <v/>
      </c>
      <c r="F557" s="166" t="str">
        <f>IFERROR(SEARCH($G$3,'Categories ID'!$L557)+ROW()/100000,"")</f>
        <v/>
      </c>
      <c r="G557" s="73">
        <v>2081.0</v>
      </c>
      <c r="H557" s="10" t="s">
        <v>951</v>
      </c>
      <c r="I557" s="10" t="s">
        <v>1286</v>
      </c>
      <c r="J557" s="10" t="s">
        <v>1287</v>
      </c>
      <c r="K557" s="10" t="s">
        <v>1310</v>
      </c>
      <c r="L557" s="10" t="s">
        <v>22</v>
      </c>
      <c r="M557" s="10" t="s">
        <v>22</v>
      </c>
      <c r="N557" s="3"/>
      <c r="O557" s="3"/>
      <c r="P557" s="3"/>
      <c r="Q557" s="3"/>
      <c r="R557" s="3"/>
      <c r="S557" s="3"/>
      <c r="T557" s="3"/>
    </row>
    <row r="558" ht="19.5" customHeight="1">
      <c r="A558" s="3"/>
      <c r="B558" s="163" t="str">
        <f>IFERROR(RANK('Categories ID'!$C558,'Categories ID'!$C$20:$C$1937,1),"")</f>
        <v/>
      </c>
      <c r="C558" s="164" t="str">
        <f>IF(MIN('Categories ID'!$D558:$F558)&lt;&gt;0,MIN('Categories ID'!$D558:$F558),"")</f>
        <v/>
      </c>
      <c r="D558" s="164" t="str">
        <f>IFERROR(SEARCH($G$3,'Categories ID'!$J558)+ROW()/100000,"")</f>
        <v/>
      </c>
      <c r="E558" s="164" t="str">
        <f>IFERROR(SEARCH($G$3,'Categories ID'!$K558)+ROW()/100000,"")</f>
        <v/>
      </c>
      <c r="F558" s="164" t="str">
        <f>IFERROR(SEARCH($G$3,'Categories ID'!$L558)+ROW()/100000,"")</f>
        <v/>
      </c>
      <c r="G558" s="73">
        <v>3486.0</v>
      </c>
      <c r="H558" s="10" t="s">
        <v>951</v>
      </c>
      <c r="I558" s="10" t="s">
        <v>1286</v>
      </c>
      <c r="J558" s="10" t="s">
        <v>1287</v>
      </c>
      <c r="K558" s="10" t="s">
        <v>1333</v>
      </c>
      <c r="L558" s="10" t="s">
        <v>22</v>
      </c>
      <c r="M558" s="10" t="s">
        <v>22</v>
      </c>
      <c r="N558" s="3"/>
      <c r="O558" s="3"/>
      <c r="P558" s="3"/>
      <c r="Q558" s="3"/>
      <c r="R558" s="3"/>
      <c r="S558" s="3"/>
      <c r="T558" s="3"/>
    </row>
    <row r="559" ht="19.5" customHeight="1">
      <c r="A559" s="3"/>
      <c r="B559" s="165" t="str">
        <f>IFERROR(RANK('Categories ID'!$C559,'Categories ID'!$C$20:$C$1937,1),"")</f>
        <v/>
      </c>
      <c r="C559" s="166" t="str">
        <f>IF(MIN('Categories ID'!$D559:$F559)&lt;&gt;0,MIN('Categories ID'!$D559:$F559),"")</f>
        <v/>
      </c>
      <c r="D559" s="166" t="str">
        <f>IFERROR(SEARCH($G$3,'Categories ID'!$J559)+ROW()/100000,"")</f>
        <v/>
      </c>
      <c r="E559" s="166" t="str">
        <f>IFERROR(SEARCH($G$3,'Categories ID'!$K559)+ROW()/100000,"")</f>
        <v/>
      </c>
      <c r="F559" s="166" t="str">
        <f>IFERROR(SEARCH($G$3,'Categories ID'!$L559)+ROW()/100000,"")</f>
        <v/>
      </c>
      <c r="G559" s="73">
        <v>3488.0</v>
      </c>
      <c r="H559" s="10" t="s">
        <v>951</v>
      </c>
      <c r="I559" s="10" t="s">
        <v>1286</v>
      </c>
      <c r="J559" s="10" t="s">
        <v>1287</v>
      </c>
      <c r="K559" s="10" t="s">
        <v>4714</v>
      </c>
      <c r="L559" s="10" t="s">
        <v>3419</v>
      </c>
      <c r="M559" s="10" t="s">
        <v>22</v>
      </c>
      <c r="N559" s="3"/>
      <c r="O559" s="3"/>
      <c r="P559" s="3"/>
      <c r="Q559" s="3"/>
      <c r="R559" s="3"/>
      <c r="S559" s="3"/>
      <c r="T559" s="3"/>
    </row>
    <row r="560" ht="19.5" customHeight="1">
      <c r="A560" s="3"/>
      <c r="B560" s="163" t="str">
        <f>IFERROR(RANK('Categories ID'!$C560,'Categories ID'!$C$20:$C$1937,1),"")</f>
        <v/>
      </c>
      <c r="C560" s="164" t="str">
        <f>IF(MIN('Categories ID'!$D560:$F560)&lt;&gt;0,MIN('Categories ID'!$D560:$F560),"")</f>
        <v/>
      </c>
      <c r="D560" s="164" t="str">
        <f>IFERROR(SEARCH($G$3,'Categories ID'!$J560)+ROW()/100000,"")</f>
        <v/>
      </c>
      <c r="E560" s="164" t="str">
        <f>IFERROR(SEARCH($G$3,'Categories ID'!$K560)+ROW()/100000,"")</f>
        <v/>
      </c>
      <c r="F560" s="164" t="str">
        <f>IFERROR(SEARCH($G$3,'Categories ID'!$L560)+ROW()/100000,"")</f>
        <v/>
      </c>
      <c r="G560" s="73">
        <v>3541.0</v>
      </c>
      <c r="H560" s="10" t="s">
        <v>951</v>
      </c>
      <c r="I560" s="10" t="s">
        <v>1286</v>
      </c>
      <c r="J560" s="10" t="s">
        <v>1287</v>
      </c>
      <c r="K560" s="10" t="s">
        <v>4714</v>
      </c>
      <c r="L560" s="10" t="s">
        <v>3421</v>
      </c>
      <c r="M560" s="10" t="s">
        <v>22</v>
      </c>
      <c r="N560" s="3"/>
      <c r="O560" s="3"/>
      <c r="P560" s="3"/>
      <c r="Q560" s="3"/>
      <c r="R560" s="3"/>
      <c r="S560" s="3"/>
      <c r="T560" s="3"/>
    </row>
    <row r="561" ht="19.5" customHeight="1">
      <c r="A561" s="3"/>
      <c r="B561" s="165" t="str">
        <f>IFERROR(RANK('Categories ID'!$C561,'Categories ID'!$C$20:$C$1937,1),"")</f>
        <v/>
      </c>
      <c r="C561" s="166" t="str">
        <f>IF(MIN('Categories ID'!$D561:$F561)&lt;&gt;0,MIN('Categories ID'!$D561:$F561),"")</f>
        <v/>
      </c>
      <c r="D561" s="166" t="str">
        <f>IFERROR(SEARCH($G$3,'Categories ID'!$J561)+ROW()/100000,"")</f>
        <v/>
      </c>
      <c r="E561" s="166" t="str">
        <f>IFERROR(SEARCH($G$3,'Categories ID'!$K561)+ROW()/100000,"")</f>
        <v/>
      </c>
      <c r="F561" s="166" t="str">
        <f>IFERROR(SEARCH($G$3,'Categories ID'!$L561)+ROW()/100000,"")</f>
        <v/>
      </c>
      <c r="G561" s="73">
        <v>108.0</v>
      </c>
      <c r="H561" s="10" t="s">
        <v>951</v>
      </c>
      <c r="I561" s="10" t="s">
        <v>1286</v>
      </c>
      <c r="J561" s="10" t="s">
        <v>1287</v>
      </c>
      <c r="K561" s="10" t="s">
        <v>4714</v>
      </c>
      <c r="L561" s="10" t="s">
        <v>3335</v>
      </c>
      <c r="M561" s="10" t="s">
        <v>22</v>
      </c>
      <c r="N561" s="3"/>
      <c r="O561" s="3"/>
      <c r="P561" s="3"/>
      <c r="Q561" s="3"/>
      <c r="R561" s="3"/>
      <c r="S561" s="3"/>
      <c r="T561" s="3"/>
    </row>
    <row r="562" ht="19.5" customHeight="1">
      <c r="A562" s="3"/>
      <c r="B562" s="163" t="str">
        <f>IFERROR(RANK('Categories ID'!$C562,'Categories ID'!$C$20:$C$1937,1),"")</f>
        <v/>
      </c>
      <c r="C562" s="164" t="str">
        <f>IF(MIN('Categories ID'!$D562:$F562)&lt;&gt;0,MIN('Categories ID'!$D562:$F562),"")</f>
        <v/>
      </c>
      <c r="D562" s="164" t="str">
        <f>IFERROR(SEARCH($G$3,'Categories ID'!$J562)+ROW()/100000,"")</f>
        <v/>
      </c>
      <c r="E562" s="164" t="str">
        <f>IFERROR(SEARCH($G$3,'Categories ID'!$K562)+ROW()/100000,"")</f>
        <v/>
      </c>
      <c r="F562" s="164" t="str">
        <f>IFERROR(SEARCH($G$3,'Categories ID'!$L562)+ROW()/100000,"")</f>
        <v/>
      </c>
      <c r="G562" s="73">
        <v>1165.0</v>
      </c>
      <c r="H562" s="10" t="s">
        <v>951</v>
      </c>
      <c r="I562" s="10" t="s">
        <v>1286</v>
      </c>
      <c r="J562" s="10" t="s">
        <v>1287</v>
      </c>
      <c r="K562" s="10" t="s">
        <v>4714</v>
      </c>
      <c r="L562" s="10" t="s">
        <v>3339</v>
      </c>
      <c r="M562" s="10" t="s">
        <v>22</v>
      </c>
      <c r="N562" s="3"/>
      <c r="O562" s="3"/>
      <c r="P562" s="3"/>
      <c r="Q562" s="3"/>
      <c r="R562" s="3"/>
      <c r="S562" s="3"/>
      <c r="T562" s="3"/>
    </row>
    <row r="563" ht="19.5" customHeight="1">
      <c r="A563" s="3"/>
      <c r="B563" s="165" t="str">
        <f>IFERROR(RANK('Categories ID'!$C563,'Categories ID'!$C$20:$C$1937,1),"")</f>
        <v/>
      </c>
      <c r="C563" s="166" t="str">
        <f>IF(MIN('Categories ID'!$D563:$F563)&lt;&gt;0,MIN('Categories ID'!$D563:$F563),"")</f>
        <v/>
      </c>
      <c r="D563" s="166" t="str">
        <f>IFERROR(SEARCH($G$3,'Categories ID'!$J563)+ROW()/100000,"")</f>
        <v/>
      </c>
      <c r="E563" s="166" t="str">
        <f>IFERROR(SEARCH($G$3,'Categories ID'!$K563)+ROW()/100000,"")</f>
        <v/>
      </c>
      <c r="F563" s="166" t="str">
        <f>IFERROR(SEARCH($G$3,'Categories ID'!$L563)+ROW()/100000,"")</f>
        <v/>
      </c>
      <c r="G563" s="73">
        <v>2847.0</v>
      </c>
      <c r="H563" s="10" t="s">
        <v>951</v>
      </c>
      <c r="I563" s="10" t="s">
        <v>1286</v>
      </c>
      <c r="J563" s="10" t="s">
        <v>1287</v>
      </c>
      <c r="K563" s="10" t="s">
        <v>1319</v>
      </c>
      <c r="L563" s="10" t="s">
        <v>22</v>
      </c>
      <c r="M563" s="10" t="s">
        <v>22</v>
      </c>
      <c r="N563" s="3"/>
      <c r="O563" s="3"/>
      <c r="P563" s="3"/>
      <c r="Q563" s="3"/>
      <c r="R563" s="3"/>
      <c r="S563" s="3"/>
      <c r="T563" s="3"/>
    </row>
    <row r="564" ht="19.5" customHeight="1">
      <c r="A564" s="3"/>
      <c r="B564" s="163" t="str">
        <f>IFERROR(RANK('Categories ID'!$C564,'Categories ID'!$C$20:$C$1937,1),"")</f>
        <v/>
      </c>
      <c r="C564" s="164" t="str">
        <f>IF(MIN('Categories ID'!$D564:$F564)&lt;&gt;0,MIN('Categories ID'!$D564:$F564),"")</f>
        <v/>
      </c>
      <c r="D564" s="164" t="str">
        <f>IFERROR(SEARCH($G$3,'Categories ID'!$J564)+ROW()/100000,"")</f>
        <v/>
      </c>
      <c r="E564" s="164" t="str">
        <f>IFERROR(SEARCH($G$3,'Categories ID'!$K564)+ROW()/100000,"")</f>
        <v/>
      </c>
      <c r="F564" s="164" t="str">
        <f>IFERROR(SEARCH($G$3,'Categories ID'!$L564)+ROW()/100000,"")</f>
        <v/>
      </c>
      <c r="G564" s="73">
        <v>579.0</v>
      </c>
      <c r="H564" s="10" t="s">
        <v>951</v>
      </c>
      <c r="I564" s="10" t="s">
        <v>1286</v>
      </c>
      <c r="J564" s="10" t="s">
        <v>1287</v>
      </c>
      <c r="K564" s="10" t="s">
        <v>1300</v>
      </c>
      <c r="L564" s="10" t="s">
        <v>1306</v>
      </c>
      <c r="M564" s="10" t="s">
        <v>22</v>
      </c>
      <c r="N564" s="3"/>
      <c r="O564" s="3"/>
      <c r="P564" s="3"/>
      <c r="Q564" s="3"/>
      <c r="R564" s="3"/>
      <c r="S564" s="3"/>
      <c r="T564" s="3"/>
    </row>
    <row r="565" ht="19.5" customHeight="1">
      <c r="A565" s="3"/>
      <c r="B565" s="165" t="str">
        <f>IFERROR(RANK('Categories ID'!$C565,'Categories ID'!$C$20:$C$1937,1),"")</f>
        <v/>
      </c>
      <c r="C565" s="166" t="str">
        <f>IF(MIN('Categories ID'!$D565:$F565)&lt;&gt;0,MIN('Categories ID'!$D565:$F565),"")</f>
        <v/>
      </c>
      <c r="D565" s="166" t="str">
        <f>IFERROR(SEARCH($G$3,'Categories ID'!$J565)+ROW()/100000,"")</f>
        <v/>
      </c>
      <c r="E565" s="166" t="str">
        <f>IFERROR(SEARCH($G$3,'Categories ID'!$K565)+ROW()/100000,"")</f>
        <v/>
      </c>
      <c r="F565" s="166" t="str">
        <f>IFERROR(SEARCH($G$3,'Categories ID'!$L565)+ROW()/100000,"")</f>
        <v/>
      </c>
      <c r="G565" s="73">
        <v>574.0</v>
      </c>
      <c r="H565" s="10" t="s">
        <v>951</v>
      </c>
      <c r="I565" s="10" t="s">
        <v>1286</v>
      </c>
      <c r="J565" s="10" t="s">
        <v>1287</v>
      </c>
      <c r="K565" s="10" t="s">
        <v>1300</v>
      </c>
      <c r="L565" s="10" t="s">
        <v>1304</v>
      </c>
      <c r="M565" s="10" t="s">
        <v>22</v>
      </c>
      <c r="N565" s="3"/>
      <c r="O565" s="3"/>
      <c r="P565" s="3"/>
      <c r="Q565" s="3"/>
      <c r="R565" s="3"/>
      <c r="S565" s="3"/>
      <c r="T565" s="3"/>
    </row>
    <row r="566" ht="19.5" customHeight="1">
      <c r="A566" s="3"/>
      <c r="B566" s="163" t="str">
        <f>IFERROR(RANK('Categories ID'!$C566,'Categories ID'!$C$20:$C$1937,1),"")</f>
        <v/>
      </c>
      <c r="C566" s="164" t="str">
        <f>IF(MIN('Categories ID'!$D566:$F566)&lt;&gt;0,MIN('Categories ID'!$D566:$F566),"")</f>
        <v/>
      </c>
      <c r="D566" s="164" t="str">
        <f>IFERROR(SEARCH($G$3,'Categories ID'!$J566)+ROW()/100000,"")</f>
        <v/>
      </c>
      <c r="E566" s="164" t="str">
        <f>IFERROR(SEARCH($G$3,'Categories ID'!$K566)+ROW()/100000,"")</f>
        <v/>
      </c>
      <c r="F566" s="164" t="str">
        <f>IFERROR(SEARCH($G$3,'Categories ID'!$L566)+ROW()/100000,"")</f>
        <v/>
      </c>
      <c r="G566" s="73">
        <v>572.0</v>
      </c>
      <c r="H566" s="10" t="s">
        <v>951</v>
      </c>
      <c r="I566" s="10" t="s">
        <v>1286</v>
      </c>
      <c r="J566" s="10" t="s">
        <v>1287</v>
      </c>
      <c r="K566" s="10" t="s">
        <v>1300</v>
      </c>
      <c r="L566" s="10" t="s">
        <v>1301</v>
      </c>
      <c r="M566" s="10" t="s">
        <v>22</v>
      </c>
      <c r="N566" s="3"/>
      <c r="O566" s="3"/>
      <c r="P566" s="3"/>
      <c r="Q566" s="3"/>
      <c r="R566" s="3"/>
      <c r="S566" s="3"/>
      <c r="T566" s="3"/>
    </row>
    <row r="567" ht="19.5" customHeight="1">
      <c r="A567" s="3"/>
      <c r="B567" s="165" t="str">
        <f>IFERROR(RANK('Categories ID'!$C567,'Categories ID'!$C$20:$C$1937,1),"")</f>
        <v/>
      </c>
      <c r="C567" s="166" t="str">
        <f>IF(MIN('Categories ID'!$D567:$F567)&lt;&gt;0,MIN('Categories ID'!$D567:$F567),"")</f>
        <v/>
      </c>
      <c r="D567" s="166" t="str">
        <f>IFERROR(SEARCH($G$3,'Categories ID'!$J567)+ROW()/100000,"")</f>
        <v/>
      </c>
      <c r="E567" s="166" t="str">
        <f>IFERROR(SEARCH($G$3,'Categories ID'!$K567)+ROW()/100000,"")</f>
        <v/>
      </c>
      <c r="F567" s="166" t="str">
        <f>IFERROR(SEARCH($G$3,'Categories ID'!$L567)+ROW()/100000,"")</f>
        <v/>
      </c>
      <c r="G567" s="73">
        <v>3442.0</v>
      </c>
      <c r="H567" s="10" t="s">
        <v>951</v>
      </c>
      <c r="I567" s="10" t="s">
        <v>1286</v>
      </c>
      <c r="J567" s="10" t="s">
        <v>1287</v>
      </c>
      <c r="K567" s="10" t="s">
        <v>1321</v>
      </c>
      <c r="L567" s="10" t="s">
        <v>22</v>
      </c>
      <c r="M567" s="10" t="s">
        <v>22</v>
      </c>
      <c r="N567" s="3"/>
      <c r="O567" s="3"/>
      <c r="P567" s="3"/>
      <c r="Q567" s="3"/>
      <c r="R567" s="3"/>
      <c r="S567" s="3"/>
      <c r="T567" s="3"/>
    </row>
    <row r="568" ht="19.5" customHeight="1">
      <c r="A568" s="3"/>
      <c r="B568" s="163" t="str">
        <f>IFERROR(RANK('Categories ID'!$C568,'Categories ID'!$C$20:$C$1937,1),"")</f>
        <v/>
      </c>
      <c r="C568" s="164" t="str">
        <f>IF(MIN('Categories ID'!$D568:$F568)&lt;&gt;0,MIN('Categories ID'!$D568:$F568),"")</f>
        <v/>
      </c>
      <c r="D568" s="164" t="str">
        <f>IFERROR(SEARCH($G$3,'Categories ID'!$J568)+ROW()/100000,"")</f>
        <v/>
      </c>
      <c r="E568" s="164" t="str">
        <f>IFERROR(SEARCH($G$3,'Categories ID'!$K568)+ROW()/100000,"")</f>
        <v/>
      </c>
      <c r="F568" s="164" t="str">
        <f>IFERROR(SEARCH($G$3,'Categories ID'!$L568)+ROW()/100000,"")</f>
        <v/>
      </c>
      <c r="G568" s="73">
        <v>2147.0</v>
      </c>
      <c r="H568" s="10" t="s">
        <v>951</v>
      </c>
      <c r="I568" s="10" t="s">
        <v>1286</v>
      </c>
      <c r="J568" s="10" t="s">
        <v>1287</v>
      </c>
      <c r="K568" s="10" t="s">
        <v>1312</v>
      </c>
      <c r="L568" s="10" t="s">
        <v>1313</v>
      </c>
      <c r="M568" s="10" t="s">
        <v>22</v>
      </c>
      <c r="N568" s="3"/>
      <c r="O568" s="3"/>
      <c r="P568" s="3"/>
      <c r="Q568" s="3"/>
      <c r="R568" s="3"/>
      <c r="S568" s="3"/>
      <c r="T568" s="3"/>
    </row>
    <row r="569" ht="19.5" customHeight="1">
      <c r="A569" s="3"/>
      <c r="B569" s="165" t="str">
        <f>IFERROR(RANK('Categories ID'!$C569,'Categories ID'!$C$20:$C$1937,1),"")</f>
        <v/>
      </c>
      <c r="C569" s="166" t="str">
        <f>IF(MIN('Categories ID'!$D569:$F569)&lt;&gt;0,MIN('Categories ID'!$D569:$F569),"")</f>
        <v/>
      </c>
      <c r="D569" s="166" t="str">
        <f>IFERROR(SEARCH($G$3,'Categories ID'!$J569)+ROW()/100000,"")</f>
        <v/>
      </c>
      <c r="E569" s="166" t="str">
        <f>IFERROR(SEARCH($G$3,'Categories ID'!$K569)+ROW()/100000,"")</f>
        <v/>
      </c>
      <c r="F569" s="166" t="str">
        <f>IFERROR(SEARCH($G$3,'Categories ID'!$L569)+ROW()/100000,"")</f>
        <v/>
      </c>
      <c r="G569" s="73">
        <v>2438.0</v>
      </c>
      <c r="H569" s="10" t="s">
        <v>951</v>
      </c>
      <c r="I569" s="10" t="s">
        <v>1286</v>
      </c>
      <c r="J569" s="10" t="s">
        <v>1287</v>
      </c>
      <c r="K569" s="10" t="s">
        <v>1312</v>
      </c>
      <c r="L569" s="10" t="s">
        <v>1317</v>
      </c>
      <c r="M569" s="10" t="s">
        <v>22</v>
      </c>
      <c r="N569" s="3"/>
      <c r="O569" s="3"/>
      <c r="P569" s="3"/>
      <c r="Q569" s="3"/>
      <c r="R569" s="3"/>
      <c r="S569" s="3"/>
      <c r="T569" s="3"/>
    </row>
    <row r="570" ht="19.5" customHeight="1">
      <c r="A570" s="3"/>
      <c r="B570" s="163" t="str">
        <f>IFERROR(RANK('Categories ID'!$C570,'Categories ID'!$C$20:$C$1937,1),"")</f>
        <v/>
      </c>
      <c r="C570" s="164" t="str">
        <f>IF(MIN('Categories ID'!$D570:$F570)&lt;&gt;0,MIN('Categories ID'!$D570:$F570),"")</f>
        <v/>
      </c>
      <c r="D570" s="164" t="str">
        <f>IFERROR(SEARCH($G$3,'Categories ID'!$J570)+ROW()/100000,"")</f>
        <v/>
      </c>
      <c r="E570" s="164" t="str">
        <f>IFERROR(SEARCH($G$3,'Categories ID'!$K570)+ROW()/100000,"")</f>
        <v/>
      </c>
      <c r="F570" s="164" t="str">
        <f>IFERROR(SEARCH($G$3,'Categories ID'!$L570)+ROW()/100000,"")</f>
        <v/>
      </c>
      <c r="G570" s="73">
        <v>2562.0</v>
      </c>
      <c r="H570" s="10" t="s">
        <v>951</v>
      </c>
      <c r="I570" s="10" t="s">
        <v>1286</v>
      </c>
      <c r="J570" s="10" t="s">
        <v>1339</v>
      </c>
      <c r="K570" s="10" t="s">
        <v>1363</v>
      </c>
      <c r="L570" s="10" t="s">
        <v>1373</v>
      </c>
      <c r="M570" s="10" t="s">
        <v>22</v>
      </c>
      <c r="N570" s="3"/>
      <c r="O570" s="3"/>
      <c r="P570" s="3"/>
      <c r="Q570" s="3"/>
      <c r="R570" s="3"/>
      <c r="S570" s="3"/>
      <c r="T570" s="3"/>
    </row>
    <row r="571" ht="19.5" customHeight="1">
      <c r="A571" s="3"/>
      <c r="B571" s="165" t="str">
        <f>IFERROR(RANK('Categories ID'!$C571,'Categories ID'!$C$20:$C$1937,1),"")</f>
        <v/>
      </c>
      <c r="C571" s="166" t="str">
        <f>IF(MIN('Categories ID'!$D571:$F571)&lt;&gt;0,MIN('Categories ID'!$D571:$F571),"")</f>
        <v/>
      </c>
      <c r="D571" s="166" t="str">
        <f>IFERROR(SEARCH($G$3,'Categories ID'!$J571)+ROW()/100000,"")</f>
        <v/>
      </c>
      <c r="E571" s="166" t="str">
        <f>IFERROR(SEARCH($G$3,'Categories ID'!$K571)+ROW()/100000,"")</f>
        <v/>
      </c>
      <c r="F571" s="166" t="str">
        <f>IFERROR(SEARCH($G$3,'Categories ID'!$L571)+ROW()/100000,"")</f>
        <v/>
      </c>
      <c r="G571" s="73">
        <v>569.0</v>
      </c>
      <c r="H571" s="10" t="s">
        <v>951</v>
      </c>
      <c r="I571" s="10" t="s">
        <v>1286</v>
      </c>
      <c r="J571" s="10" t="s">
        <v>1339</v>
      </c>
      <c r="K571" s="10" t="s">
        <v>1363</v>
      </c>
      <c r="L571" s="10" t="s">
        <v>1364</v>
      </c>
      <c r="M571" s="10" t="s">
        <v>22</v>
      </c>
      <c r="N571" s="3"/>
      <c r="O571" s="3"/>
      <c r="P571" s="3"/>
      <c r="Q571" s="3"/>
      <c r="R571" s="3"/>
      <c r="S571" s="3"/>
      <c r="T571" s="3"/>
    </row>
    <row r="572" ht="19.5" customHeight="1">
      <c r="A572" s="3"/>
      <c r="B572" s="163" t="str">
        <f>IFERROR(RANK('Categories ID'!$C572,'Categories ID'!$C$20:$C$1937,1),"")</f>
        <v/>
      </c>
      <c r="C572" s="164" t="str">
        <f>IF(MIN('Categories ID'!$D572:$F572)&lt;&gt;0,MIN('Categories ID'!$D572:$F572),"")</f>
        <v/>
      </c>
      <c r="D572" s="164" t="str">
        <f>IFERROR(SEARCH($G$3,'Categories ID'!$J572)+ROW()/100000,"")</f>
        <v/>
      </c>
      <c r="E572" s="164" t="str">
        <f>IFERROR(SEARCH($G$3,'Categories ID'!$K572)+ROW()/100000,"")</f>
        <v/>
      </c>
      <c r="F572" s="164" t="str">
        <f>IFERROR(SEARCH($G$3,'Categories ID'!$L572)+ROW()/100000,"")</f>
        <v/>
      </c>
      <c r="G572" s="73">
        <v>1120.0</v>
      </c>
      <c r="H572" s="10" t="s">
        <v>951</v>
      </c>
      <c r="I572" s="10" t="s">
        <v>1286</v>
      </c>
      <c r="J572" s="10" t="s">
        <v>1339</v>
      </c>
      <c r="K572" s="10" t="s">
        <v>1363</v>
      </c>
      <c r="L572" s="10" t="s">
        <v>1369</v>
      </c>
      <c r="M572" s="10" t="s">
        <v>22</v>
      </c>
      <c r="N572" s="3"/>
      <c r="O572" s="3"/>
      <c r="P572" s="3"/>
      <c r="Q572" s="3"/>
      <c r="R572" s="3"/>
      <c r="S572" s="3"/>
      <c r="T572" s="3"/>
    </row>
    <row r="573" ht="19.5" customHeight="1">
      <c r="A573" s="3"/>
      <c r="B573" s="165" t="str">
        <f>IFERROR(RANK('Categories ID'!$C573,'Categories ID'!$C$20:$C$1937,1),"")</f>
        <v/>
      </c>
      <c r="C573" s="166" t="str">
        <f>IF(MIN('Categories ID'!$D573:$F573)&lt;&gt;0,MIN('Categories ID'!$D573:$F573),"")</f>
        <v/>
      </c>
      <c r="D573" s="166" t="str">
        <f>IFERROR(SEARCH($G$3,'Categories ID'!$J573)+ROW()/100000,"")</f>
        <v/>
      </c>
      <c r="E573" s="166" t="str">
        <f>IFERROR(SEARCH($G$3,'Categories ID'!$K573)+ROW()/100000,"")</f>
        <v/>
      </c>
      <c r="F573" s="166" t="str">
        <f>IFERROR(SEARCH($G$3,'Categories ID'!$L573)+ROW()/100000,"")</f>
        <v/>
      </c>
      <c r="G573" s="73">
        <v>195.0</v>
      </c>
      <c r="H573" s="10" t="s">
        <v>951</v>
      </c>
      <c r="I573" s="10" t="s">
        <v>1286</v>
      </c>
      <c r="J573" s="10" t="s">
        <v>1339</v>
      </c>
      <c r="K573" s="10" t="s">
        <v>1345</v>
      </c>
      <c r="L573" s="10" t="s">
        <v>1355</v>
      </c>
      <c r="M573" s="10" t="s">
        <v>22</v>
      </c>
      <c r="N573" s="3"/>
      <c r="O573" s="3"/>
      <c r="P573" s="3"/>
      <c r="Q573" s="3"/>
      <c r="R573" s="3"/>
      <c r="S573" s="3"/>
      <c r="T573" s="3"/>
    </row>
    <row r="574" ht="19.5" customHeight="1">
      <c r="A574" s="3"/>
      <c r="B574" s="163" t="str">
        <f>IFERROR(RANK('Categories ID'!$C574,'Categories ID'!$C$20:$C$1937,1),"")</f>
        <v/>
      </c>
      <c r="C574" s="164" t="str">
        <f>IF(MIN('Categories ID'!$D574:$F574)&lt;&gt;0,MIN('Categories ID'!$D574:$F574),"")</f>
        <v/>
      </c>
      <c r="D574" s="164" t="str">
        <f>IFERROR(SEARCH($G$3,'Categories ID'!$J574)+ROW()/100000,"")</f>
        <v/>
      </c>
      <c r="E574" s="164" t="str">
        <f>IFERROR(SEARCH($G$3,'Categories ID'!$K574)+ROW()/100000,"")</f>
        <v/>
      </c>
      <c r="F574" s="164" t="str">
        <f>IFERROR(SEARCH($G$3,'Categories ID'!$L574)+ROW()/100000,"")</f>
        <v/>
      </c>
      <c r="G574" s="73">
        <v>95.0</v>
      </c>
      <c r="H574" s="10" t="s">
        <v>951</v>
      </c>
      <c r="I574" s="10" t="s">
        <v>1286</v>
      </c>
      <c r="J574" s="10" t="s">
        <v>1339</v>
      </c>
      <c r="K574" s="10" t="s">
        <v>1345</v>
      </c>
      <c r="L574" s="10" t="s">
        <v>1346</v>
      </c>
      <c r="M574" s="10" t="s">
        <v>22</v>
      </c>
      <c r="N574" s="3"/>
      <c r="O574" s="3"/>
      <c r="P574" s="3"/>
      <c r="Q574" s="3"/>
      <c r="R574" s="3"/>
      <c r="S574" s="3"/>
      <c r="T574" s="3"/>
    </row>
    <row r="575" ht="19.5" customHeight="1">
      <c r="A575" s="3"/>
      <c r="B575" s="165" t="str">
        <f>IFERROR(RANK('Categories ID'!$C575,'Categories ID'!$C$20:$C$1937,1),"")</f>
        <v/>
      </c>
      <c r="C575" s="166" t="str">
        <f>IF(MIN('Categories ID'!$D575:$F575)&lt;&gt;0,MIN('Categories ID'!$D575:$F575),"")</f>
        <v/>
      </c>
      <c r="D575" s="166" t="str">
        <f>IFERROR(SEARCH($G$3,'Categories ID'!$J575)+ROW()/100000,"")</f>
        <v/>
      </c>
      <c r="E575" s="166" t="str">
        <f>IFERROR(SEARCH($G$3,'Categories ID'!$K575)+ROW()/100000,"")</f>
        <v/>
      </c>
      <c r="F575" s="166" t="str">
        <f>IFERROR(SEARCH($G$3,'Categories ID'!$L575)+ROW()/100000,"")</f>
        <v/>
      </c>
      <c r="G575" s="73">
        <v>456.0</v>
      </c>
      <c r="H575" s="10" t="s">
        <v>951</v>
      </c>
      <c r="I575" s="10" t="s">
        <v>1286</v>
      </c>
      <c r="J575" s="10" t="s">
        <v>1339</v>
      </c>
      <c r="K575" s="10" t="s">
        <v>1345</v>
      </c>
      <c r="L575" s="10" t="s">
        <v>1361</v>
      </c>
      <c r="M575" s="10" t="s">
        <v>22</v>
      </c>
      <c r="N575" s="3"/>
      <c r="O575" s="3"/>
      <c r="P575" s="3"/>
      <c r="Q575" s="3"/>
      <c r="R575" s="3"/>
      <c r="S575" s="3"/>
      <c r="T575" s="3"/>
    </row>
    <row r="576" ht="19.5" customHeight="1">
      <c r="A576" s="3"/>
      <c r="B576" s="163" t="str">
        <f>IFERROR(RANK('Categories ID'!$C576,'Categories ID'!$C$20:$C$1937,1),"")</f>
        <v/>
      </c>
      <c r="C576" s="164" t="str">
        <f>IF(MIN('Categories ID'!$D576:$F576)&lt;&gt;0,MIN('Categories ID'!$D576:$F576),"")</f>
        <v/>
      </c>
      <c r="D576" s="164" t="str">
        <f>IFERROR(SEARCH($G$3,'Categories ID'!$J576)+ROW()/100000,"")</f>
        <v/>
      </c>
      <c r="E576" s="164" t="str">
        <f>IFERROR(SEARCH($G$3,'Categories ID'!$K576)+ROW()/100000,"")</f>
        <v/>
      </c>
      <c r="F576" s="164" t="str">
        <f>IFERROR(SEARCH($G$3,'Categories ID'!$L576)+ROW()/100000,"")</f>
        <v/>
      </c>
      <c r="G576" s="73">
        <v>1348.0</v>
      </c>
      <c r="H576" s="10" t="s">
        <v>951</v>
      </c>
      <c r="I576" s="10" t="s">
        <v>1286</v>
      </c>
      <c r="J576" s="10" t="s">
        <v>1339</v>
      </c>
      <c r="K576" s="10" t="s">
        <v>1345</v>
      </c>
      <c r="L576" s="10" t="s">
        <v>1371</v>
      </c>
      <c r="M576" s="10" t="s">
        <v>22</v>
      </c>
      <c r="N576" s="3"/>
      <c r="O576" s="3"/>
      <c r="P576" s="3"/>
      <c r="Q576" s="3"/>
      <c r="R576" s="3"/>
      <c r="S576" s="3"/>
      <c r="T576" s="3"/>
    </row>
    <row r="577" ht="19.5" customHeight="1">
      <c r="A577" s="3"/>
      <c r="B577" s="165" t="str">
        <f>IFERROR(RANK('Categories ID'!$C577,'Categories ID'!$C$20:$C$1937,1),"")</f>
        <v/>
      </c>
      <c r="C577" s="166" t="str">
        <f>IF(MIN('Categories ID'!$D577:$F577)&lt;&gt;0,MIN('Categories ID'!$D577:$F577),"")</f>
        <v/>
      </c>
      <c r="D577" s="166" t="str">
        <f>IFERROR(SEARCH($G$3,'Categories ID'!$J577)+ROW()/100000,"")</f>
        <v/>
      </c>
      <c r="E577" s="166" t="str">
        <f>IFERROR(SEARCH($G$3,'Categories ID'!$K577)+ROW()/100000,"")</f>
        <v/>
      </c>
      <c r="F577" s="166" t="str">
        <f>IFERROR(SEARCH($G$3,'Categories ID'!$L577)+ROW()/100000,"")</f>
        <v/>
      </c>
      <c r="G577" s="73">
        <v>570.0</v>
      </c>
      <c r="H577" s="10" t="s">
        <v>951</v>
      </c>
      <c r="I577" s="10" t="s">
        <v>1286</v>
      </c>
      <c r="J577" s="10" t="s">
        <v>1339</v>
      </c>
      <c r="K577" s="10" t="s">
        <v>1345</v>
      </c>
      <c r="L577" s="10" t="s">
        <v>1367</v>
      </c>
      <c r="M577" s="10" t="s">
        <v>22</v>
      </c>
      <c r="N577" s="3"/>
      <c r="O577" s="3"/>
      <c r="P577" s="3"/>
      <c r="Q577" s="3"/>
      <c r="R577" s="3"/>
      <c r="S577" s="3"/>
      <c r="T577" s="3"/>
    </row>
    <row r="578" ht="19.5" customHeight="1">
      <c r="A578" s="3"/>
      <c r="B578" s="163" t="str">
        <f>IFERROR(RANK('Categories ID'!$C578,'Categories ID'!$C$20:$C$1937,1),"")</f>
        <v/>
      </c>
      <c r="C578" s="164" t="str">
        <f>IF(MIN('Categories ID'!$D578:$F578)&lt;&gt;0,MIN('Categories ID'!$D578:$F578),"")</f>
        <v/>
      </c>
      <c r="D578" s="164" t="str">
        <f>IFERROR(SEARCH($G$3,'Categories ID'!$J578)+ROW()/100000,"")</f>
        <v/>
      </c>
      <c r="E578" s="164" t="str">
        <f>IFERROR(SEARCH($G$3,'Categories ID'!$K578)+ROW()/100000,"")</f>
        <v/>
      </c>
      <c r="F578" s="164" t="str">
        <f>IFERROR(SEARCH($G$3,'Categories ID'!$L578)+ROW()/100000,"")</f>
        <v/>
      </c>
      <c r="G578" s="73">
        <v>2587.0</v>
      </c>
      <c r="H578" s="10" t="s">
        <v>951</v>
      </c>
      <c r="I578" s="10" t="s">
        <v>1286</v>
      </c>
      <c r="J578" s="10" t="s">
        <v>1339</v>
      </c>
      <c r="K578" s="10" t="s">
        <v>1349</v>
      </c>
      <c r="L578" s="10" t="s">
        <v>1375</v>
      </c>
      <c r="M578" s="10" t="s">
        <v>22</v>
      </c>
      <c r="N578" s="3"/>
      <c r="O578" s="3"/>
      <c r="P578" s="3"/>
      <c r="Q578" s="3"/>
      <c r="R578" s="3"/>
      <c r="S578" s="3"/>
      <c r="T578" s="3"/>
    </row>
    <row r="579" ht="19.5" customHeight="1">
      <c r="A579" s="3"/>
      <c r="B579" s="165" t="str">
        <f>IFERROR(RANK('Categories ID'!$C579,'Categories ID'!$C$20:$C$1937,1),"")</f>
        <v/>
      </c>
      <c r="C579" s="166" t="str">
        <f>IF(MIN('Categories ID'!$D579:$F579)&lt;&gt;0,MIN('Categories ID'!$D579:$F579),"")</f>
        <v/>
      </c>
      <c r="D579" s="166" t="str">
        <f>IFERROR(SEARCH($G$3,'Categories ID'!$J579)+ROW()/100000,"")</f>
        <v/>
      </c>
      <c r="E579" s="166" t="str">
        <f>IFERROR(SEARCH($G$3,'Categories ID'!$K579)+ROW()/100000,"")</f>
        <v/>
      </c>
      <c r="F579" s="166" t="str">
        <f>IFERROR(SEARCH($G$3,'Categories ID'!$L579)+ROW()/100000,"")</f>
        <v/>
      </c>
      <c r="G579" s="73">
        <v>318.0</v>
      </c>
      <c r="H579" s="10" t="s">
        <v>951</v>
      </c>
      <c r="I579" s="10" t="s">
        <v>1286</v>
      </c>
      <c r="J579" s="10" t="s">
        <v>1339</v>
      </c>
      <c r="K579" s="10" t="s">
        <v>1349</v>
      </c>
      <c r="L579" s="10" t="s">
        <v>1359</v>
      </c>
      <c r="M579" s="10" t="s">
        <v>22</v>
      </c>
      <c r="N579" s="3"/>
      <c r="O579" s="3"/>
      <c r="P579" s="3"/>
      <c r="Q579" s="3"/>
      <c r="R579" s="3"/>
      <c r="S579" s="3"/>
      <c r="T579" s="3"/>
    </row>
    <row r="580" ht="19.5" customHeight="1">
      <c r="A580" s="3"/>
      <c r="B580" s="163" t="str">
        <f>IFERROR(RANK('Categories ID'!$C580,'Categories ID'!$C$20:$C$1937,1),"")</f>
        <v/>
      </c>
      <c r="C580" s="164" t="str">
        <f>IF(MIN('Categories ID'!$D580:$F580)&lt;&gt;0,MIN('Categories ID'!$D580:$F580),"")</f>
        <v/>
      </c>
      <c r="D580" s="164" t="str">
        <f>IFERROR(SEARCH($G$3,'Categories ID'!$J580)+ROW()/100000,"")</f>
        <v/>
      </c>
      <c r="E580" s="164" t="str">
        <f>IFERROR(SEARCH($G$3,'Categories ID'!$K580)+ROW()/100000,"")</f>
        <v/>
      </c>
      <c r="F580" s="164" t="str">
        <f>IFERROR(SEARCH($G$3,'Categories ID'!$L580)+ROW()/100000,"")</f>
        <v/>
      </c>
      <c r="G580" s="73">
        <v>126.0</v>
      </c>
      <c r="H580" s="10" t="s">
        <v>951</v>
      </c>
      <c r="I580" s="10" t="s">
        <v>1286</v>
      </c>
      <c r="J580" s="10" t="s">
        <v>1339</v>
      </c>
      <c r="K580" s="10" t="s">
        <v>1349</v>
      </c>
      <c r="L580" s="10" t="s">
        <v>1350</v>
      </c>
      <c r="M580" s="10" t="s">
        <v>22</v>
      </c>
      <c r="N580" s="3"/>
      <c r="O580" s="3"/>
      <c r="P580" s="3"/>
      <c r="Q580" s="3"/>
      <c r="R580" s="3"/>
      <c r="S580" s="3"/>
      <c r="T580" s="3"/>
    </row>
    <row r="581" ht="19.5" customHeight="1">
      <c r="A581" s="3"/>
      <c r="B581" s="165" t="str">
        <f>IFERROR(RANK('Categories ID'!$C581,'Categories ID'!$C$20:$C$1937,1),"")</f>
        <v/>
      </c>
      <c r="C581" s="166" t="str">
        <f>IF(MIN('Categories ID'!$D581:$F581)&lt;&gt;0,MIN('Categories ID'!$D581:$F581),"")</f>
        <v/>
      </c>
      <c r="D581" s="166" t="str">
        <f>IFERROR(SEARCH($G$3,'Categories ID'!$J581)+ROW()/100000,"")</f>
        <v/>
      </c>
      <c r="E581" s="166" t="str">
        <f>IFERROR(SEARCH($G$3,'Categories ID'!$K581)+ROW()/100000,"")</f>
        <v/>
      </c>
      <c r="F581" s="166" t="str">
        <f>IFERROR(SEARCH($G$3,'Categories ID'!$L581)+ROW()/100000,"")</f>
        <v/>
      </c>
      <c r="G581" s="73">
        <v>3273.0</v>
      </c>
      <c r="H581" s="10" t="s">
        <v>951</v>
      </c>
      <c r="I581" s="10" t="s">
        <v>1286</v>
      </c>
      <c r="J581" s="10" t="s">
        <v>1339</v>
      </c>
      <c r="K581" s="10" t="s">
        <v>1349</v>
      </c>
      <c r="L581" s="10" t="s">
        <v>1379</v>
      </c>
      <c r="M581" s="10" t="s">
        <v>22</v>
      </c>
      <c r="N581" s="3"/>
      <c r="O581" s="3"/>
      <c r="P581" s="3"/>
      <c r="Q581" s="3"/>
      <c r="R581" s="3"/>
      <c r="S581" s="3"/>
      <c r="T581" s="3"/>
    </row>
    <row r="582" ht="19.5" customHeight="1">
      <c r="A582" s="3"/>
      <c r="B582" s="163" t="str">
        <f>IFERROR(RANK('Categories ID'!$C582,'Categories ID'!$C$20:$C$1937,1),"")</f>
        <v/>
      </c>
      <c r="C582" s="164" t="str">
        <f>IF(MIN('Categories ID'!$D582:$F582)&lt;&gt;0,MIN('Categories ID'!$D582:$F582),"")</f>
        <v/>
      </c>
      <c r="D582" s="164" t="str">
        <f>IFERROR(SEARCH($G$3,'Categories ID'!$J582)+ROW()/100000,"")</f>
        <v/>
      </c>
      <c r="E582" s="164" t="str">
        <f>IFERROR(SEARCH($G$3,'Categories ID'!$K582)+ROW()/100000,"")</f>
        <v/>
      </c>
      <c r="F582" s="164" t="str">
        <f>IFERROR(SEARCH($G$3,'Categories ID'!$L582)+ROW()/100000,"")</f>
        <v/>
      </c>
      <c r="G582" s="73">
        <v>3274.0</v>
      </c>
      <c r="H582" s="10" t="s">
        <v>951</v>
      </c>
      <c r="I582" s="10" t="s">
        <v>1286</v>
      </c>
      <c r="J582" s="10" t="s">
        <v>1339</v>
      </c>
      <c r="K582" s="10" t="s">
        <v>1349</v>
      </c>
      <c r="L582" s="10" t="s">
        <v>1381</v>
      </c>
      <c r="M582" s="10" t="s">
        <v>22</v>
      </c>
      <c r="N582" s="3"/>
      <c r="O582" s="3"/>
      <c r="P582" s="3"/>
      <c r="Q582" s="3"/>
      <c r="R582" s="3"/>
      <c r="S582" s="3"/>
      <c r="T582" s="3"/>
    </row>
    <row r="583" ht="19.5" customHeight="1">
      <c r="A583" s="3"/>
      <c r="B583" s="165" t="str">
        <f>IFERROR(RANK('Categories ID'!$C583,'Categories ID'!$C$20:$C$1937,1),"")</f>
        <v/>
      </c>
      <c r="C583" s="166" t="str">
        <f>IF(MIN('Categories ID'!$D583:$F583)&lt;&gt;0,MIN('Categories ID'!$D583:$F583),"")</f>
        <v/>
      </c>
      <c r="D583" s="166" t="str">
        <f>IFERROR(SEARCH($G$3,'Categories ID'!$J583)+ROW()/100000,"")</f>
        <v/>
      </c>
      <c r="E583" s="166" t="str">
        <f>IFERROR(SEARCH($G$3,'Categories ID'!$K583)+ROW()/100000,"")</f>
        <v/>
      </c>
      <c r="F583" s="166" t="str">
        <f>IFERROR(SEARCH($G$3,'Categories ID'!$L583)+ROW()/100000,"")</f>
        <v/>
      </c>
      <c r="G583" s="73">
        <v>3199.0</v>
      </c>
      <c r="H583" s="10" t="s">
        <v>951</v>
      </c>
      <c r="I583" s="10" t="s">
        <v>1286</v>
      </c>
      <c r="J583" s="10" t="s">
        <v>1339</v>
      </c>
      <c r="K583" s="10" t="s">
        <v>1349</v>
      </c>
      <c r="L583" s="10" t="s">
        <v>1377</v>
      </c>
      <c r="M583" s="10" t="s">
        <v>22</v>
      </c>
      <c r="N583" s="3"/>
      <c r="O583" s="3"/>
      <c r="P583" s="3"/>
      <c r="Q583" s="3"/>
      <c r="R583" s="3"/>
      <c r="S583" s="3"/>
      <c r="T583" s="3"/>
    </row>
    <row r="584" ht="19.5" customHeight="1">
      <c r="A584" s="3"/>
      <c r="B584" s="163" t="str">
        <f>IFERROR(RANK('Categories ID'!$C584,'Categories ID'!$C$20:$C$1937,1),"")</f>
        <v/>
      </c>
      <c r="C584" s="164" t="str">
        <f>IF(MIN('Categories ID'!$D584:$F584)&lt;&gt;0,MIN('Categories ID'!$D584:$F584),"")</f>
        <v/>
      </c>
      <c r="D584" s="164" t="str">
        <f>IFERROR(SEARCH($G$3,'Categories ID'!$J584)+ROW()/100000,"")</f>
        <v/>
      </c>
      <c r="E584" s="164" t="str">
        <f>IFERROR(SEARCH($G$3,'Categories ID'!$K584)+ROW()/100000,"")</f>
        <v/>
      </c>
      <c r="F584" s="164" t="str">
        <f>IFERROR(SEARCH($G$3,'Categories ID'!$L584)+ROW()/100000,"")</f>
        <v/>
      </c>
      <c r="G584" s="73">
        <v>127.0</v>
      </c>
      <c r="H584" s="10" t="s">
        <v>951</v>
      </c>
      <c r="I584" s="10" t="s">
        <v>1286</v>
      </c>
      <c r="J584" s="10" t="s">
        <v>1339</v>
      </c>
      <c r="K584" s="10" t="s">
        <v>1340</v>
      </c>
      <c r="L584" s="10" t="s">
        <v>1353</v>
      </c>
      <c r="M584" s="10" t="s">
        <v>22</v>
      </c>
      <c r="N584" s="3"/>
      <c r="O584" s="3"/>
      <c r="P584" s="3"/>
      <c r="Q584" s="3"/>
      <c r="R584" s="3"/>
      <c r="S584" s="3"/>
      <c r="T584" s="3"/>
    </row>
    <row r="585" ht="19.5" customHeight="1">
      <c r="A585" s="3"/>
      <c r="B585" s="165" t="str">
        <f>IFERROR(RANK('Categories ID'!$C585,'Categories ID'!$C$20:$C$1937,1),"")</f>
        <v/>
      </c>
      <c r="C585" s="166" t="str">
        <f>IF(MIN('Categories ID'!$D585:$F585)&lt;&gt;0,MIN('Categories ID'!$D585:$F585),"")</f>
        <v/>
      </c>
      <c r="D585" s="166" t="str">
        <f>IFERROR(SEARCH($G$3,'Categories ID'!$J585)+ROW()/100000,"")</f>
        <v/>
      </c>
      <c r="E585" s="166" t="str">
        <f>IFERROR(SEARCH($G$3,'Categories ID'!$K585)+ROW()/100000,"")</f>
        <v/>
      </c>
      <c r="F585" s="166" t="str">
        <f>IFERROR(SEARCH($G$3,'Categories ID'!$L585)+ROW()/100000,"")</f>
        <v/>
      </c>
      <c r="G585" s="73">
        <v>199.0</v>
      </c>
      <c r="H585" s="10" t="s">
        <v>951</v>
      </c>
      <c r="I585" s="10" t="s">
        <v>1286</v>
      </c>
      <c r="J585" s="10" t="s">
        <v>1339</v>
      </c>
      <c r="K585" s="10" t="s">
        <v>1340</v>
      </c>
      <c r="L585" s="10" t="s">
        <v>1357</v>
      </c>
      <c r="M585" s="10" t="s">
        <v>22</v>
      </c>
      <c r="N585" s="3"/>
      <c r="O585" s="3"/>
      <c r="P585" s="3"/>
      <c r="Q585" s="3"/>
      <c r="R585" s="3"/>
      <c r="S585" s="3"/>
      <c r="T585" s="3"/>
    </row>
    <row r="586" ht="19.5" customHeight="1">
      <c r="A586" s="3"/>
      <c r="B586" s="163" t="str">
        <f>IFERROR(RANK('Categories ID'!$C586,'Categories ID'!$C$20:$C$1937,1),"")</f>
        <v/>
      </c>
      <c r="C586" s="164" t="str">
        <f>IF(MIN('Categories ID'!$D586:$F586)&lt;&gt;0,MIN('Categories ID'!$D586:$F586),"")</f>
        <v/>
      </c>
      <c r="D586" s="164" t="str">
        <f>IFERROR(SEARCH($G$3,'Categories ID'!$J586)+ROW()/100000,"")</f>
        <v/>
      </c>
      <c r="E586" s="164" t="str">
        <f>IFERROR(SEARCH($G$3,'Categories ID'!$K586)+ROW()/100000,"")</f>
        <v/>
      </c>
      <c r="F586" s="164" t="str">
        <f>IFERROR(SEARCH($G$3,'Categories ID'!$L586)+ROW()/100000,"")</f>
        <v/>
      </c>
      <c r="G586" s="73">
        <v>94.0</v>
      </c>
      <c r="H586" s="10" t="s">
        <v>951</v>
      </c>
      <c r="I586" s="10" t="s">
        <v>1286</v>
      </c>
      <c r="J586" s="10" t="s">
        <v>1339</v>
      </c>
      <c r="K586" s="10" t="s">
        <v>1340</v>
      </c>
      <c r="L586" s="10" t="s">
        <v>1341</v>
      </c>
      <c r="M586" s="10" t="s">
        <v>22</v>
      </c>
      <c r="N586" s="3"/>
      <c r="O586" s="3"/>
      <c r="P586" s="3"/>
      <c r="Q586" s="3"/>
      <c r="R586" s="3"/>
      <c r="S586" s="3"/>
      <c r="T586" s="3"/>
    </row>
    <row r="587" ht="19.5" customHeight="1">
      <c r="A587" s="3"/>
      <c r="B587" s="165" t="str">
        <f>IFERROR(RANK('Categories ID'!$C587,'Categories ID'!$C$20:$C$1937,1),"")</f>
        <v/>
      </c>
      <c r="C587" s="166" t="str">
        <f>IF(MIN('Categories ID'!$D587:$F587)&lt;&gt;0,MIN('Categories ID'!$D587:$F587),"")</f>
        <v/>
      </c>
      <c r="D587" s="166" t="str">
        <f>IFERROR(SEARCH($G$3,'Categories ID'!$J587)+ROW()/100000,"")</f>
        <v/>
      </c>
      <c r="E587" s="166" t="str">
        <f>IFERROR(SEARCH($G$3,'Categories ID'!$K587)+ROW()/100000,"")</f>
        <v/>
      </c>
      <c r="F587" s="166" t="str">
        <f>IFERROR(SEARCH($G$3,'Categories ID'!$L587)+ROW()/100000,"")</f>
        <v/>
      </c>
      <c r="G587" s="73">
        <v>625.0</v>
      </c>
      <c r="H587" s="10" t="s">
        <v>951</v>
      </c>
      <c r="I587" s="10" t="s">
        <v>1286</v>
      </c>
      <c r="J587" s="10" t="s">
        <v>1382</v>
      </c>
      <c r="K587" s="10" t="s">
        <v>1383</v>
      </c>
      <c r="L587" s="10" t="s">
        <v>1395</v>
      </c>
      <c r="M587" s="10" t="s">
        <v>22</v>
      </c>
      <c r="N587" s="3"/>
      <c r="O587" s="3"/>
      <c r="P587" s="3"/>
      <c r="Q587" s="3"/>
      <c r="R587" s="3"/>
      <c r="S587" s="3"/>
      <c r="T587" s="3"/>
    </row>
    <row r="588" ht="19.5" customHeight="1">
      <c r="A588" s="3"/>
      <c r="B588" s="163" t="str">
        <f>IFERROR(RANK('Categories ID'!$C588,'Categories ID'!$C$20:$C$1937,1),"")</f>
        <v/>
      </c>
      <c r="C588" s="164" t="str">
        <f>IF(MIN('Categories ID'!$D588:$F588)&lt;&gt;0,MIN('Categories ID'!$D588:$F588),"")</f>
        <v/>
      </c>
      <c r="D588" s="164" t="str">
        <f>IFERROR(SEARCH($G$3,'Categories ID'!$J588)+ROW()/100000,"")</f>
        <v/>
      </c>
      <c r="E588" s="164" t="str">
        <f>IFERROR(SEARCH($G$3,'Categories ID'!$K588)+ROW()/100000,"")</f>
        <v/>
      </c>
      <c r="F588" s="164" t="str">
        <f>IFERROR(SEARCH($G$3,'Categories ID'!$L588)+ROW()/100000,"")</f>
        <v/>
      </c>
      <c r="G588" s="73">
        <v>628.0</v>
      </c>
      <c r="H588" s="10" t="s">
        <v>951</v>
      </c>
      <c r="I588" s="10" t="s">
        <v>1286</v>
      </c>
      <c r="J588" s="10" t="s">
        <v>1382</v>
      </c>
      <c r="K588" s="10" t="s">
        <v>1383</v>
      </c>
      <c r="L588" s="10" t="s">
        <v>1397</v>
      </c>
      <c r="M588" s="10" t="s">
        <v>22</v>
      </c>
      <c r="N588" s="3"/>
      <c r="O588" s="3"/>
      <c r="P588" s="3"/>
      <c r="Q588" s="3"/>
      <c r="R588" s="3"/>
      <c r="S588" s="3"/>
      <c r="T588" s="3"/>
    </row>
    <row r="589" ht="19.5" customHeight="1">
      <c r="A589" s="3"/>
      <c r="B589" s="165" t="str">
        <f>IFERROR(RANK('Categories ID'!$C589,'Categories ID'!$C$20:$C$1937,1),"")</f>
        <v/>
      </c>
      <c r="C589" s="166" t="str">
        <f>IF(MIN('Categories ID'!$D589:$F589)&lt;&gt;0,MIN('Categories ID'!$D589:$F589),"")</f>
        <v/>
      </c>
      <c r="D589" s="166" t="str">
        <f>IFERROR(SEARCH($G$3,'Categories ID'!$J589)+ROW()/100000,"")</f>
        <v/>
      </c>
      <c r="E589" s="166" t="str">
        <f>IFERROR(SEARCH($G$3,'Categories ID'!$K589)+ROW()/100000,"")</f>
        <v/>
      </c>
      <c r="F589" s="166" t="str">
        <f>IFERROR(SEARCH($G$3,'Categories ID'!$L589)+ROW()/100000,"")</f>
        <v/>
      </c>
      <c r="G589" s="73">
        <v>426.0</v>
      </c>
      <c r="H589" s="10" t="s">
        <v>951</v>
      </c>
      <c r="I589" s="10" t="s">
        <v>1286</v>
      </c>
      <c r="J589" s="10" t="s">
        <v>1382</v>
      </c>
      <c r="K589" s="10" t="s">
        <v>1383</v>
      </c>
      <c r="L589" s="10" t="s">
        <v>1384</v>
      </c>
      <c r="M589" s="10" t="s">
        <v>22</v>
      </c>
      <c r="N589" s="3"/>
      <c r="O589" s="3"/>
      <c r="P589" s="3"/>
      <c r="Q589" s="3"/>
      <c r="R589" s="3"/>
      <c r="S589" s="3"/>
      <c r="T589" s="3"/>
    </row>
    <row r="590" ht="19.5" customHeight="1">
      <c r="A590" s="3"/>
      <c r="B590" s="163" t="str">
        <f>IFERROR(RANK('Categories ID'!$C590,'Categories ID'!$C$20:$C$1937,1),"")</f>
        <v/>
      </c>
      <c r="C590" s="164" t="str">
        <f>IF(MIN('Categories ID'!$D590:$F590)&lt;&gt;0,MIN('Categories ID'!$D590:$F590),"")</f>
        <v/>
      </c>
      <c r="D590" s="164" t="str">
        <f>IFERROR(SEARCH($G$3,'Categories ID'!$J590)+ROW()/100000,"")</f>
        <v/>
      </c>
      <c r="E590" s="164" t="str">
        <f>IFERROR(SEARCH($G$3,'Categories ID'!$K590)+ROW()/100000,"")</f>
        <v/>
      </c>
      <c r="F590" s="164" t="str">
        <f>IFERROR(SEARCH($G$3,'Categories ID'!$L590)+ROW()/100000,"")</f>
        <v/>
      </c>
      <c r="G590" s="73">
        <v>1344.0</v>
      </c>
      <c r="H590" s="10" t="s">
        <v>951</v>
      </c>
      <c r="I590" s="10" t="s">
        <v>1286</v>
      </c>
      <c r="J590" s="10" t="s">
        <v>1382</v>
      </c>
      <c r="K590" s="10" t="s">
        <v>1383</v>
      </c>
      <c r="L590" s="10" t="s">
        <v>1399</v>
      </c>
      <c r="M590" s="10" t="s">
        <v>22</v>
      </c>
      <c r="N590" s="3"/>
      <c r="O590" s="3"/>
      <c r="P590" s="3"/>
      <c r="Q590" s="3"/>
      <c r="R590" s="3"/>
      <c r="S590" s="3"/>
      <c r="T590" s="3"/>
    </row>
    <row r="591" ht="19.5" customHeight="1">
      <c r="A591" s="3"/>
      <c r="B591" s="165" t="str">
        <f>IFERROR(RANK('Categories ID'!$C591,'Categories ID'!$C$20:$C$1937,1),"")</f>
        <v/>
      </c>
      <c r="C591" s="166" t="str">
        <f>IF(MIN('Categories ID'!$D591:$F591)&lt;&gt;0,MIN('Categories ID'!$D591:$F591),"")</f>
        <v/>
      </c>
      <c r="D591" s="166" t="str">
        <f>IFERROR(SEARCH($G$3,'Categories ID'!$J591)+ROW()/100000,"")</f>
        <v/>
      </c>
      <c r="E591" s="166" t="str">
        <f>IFERROR(SEARCH($G$3,'Categories ID'!$K591)+ROW()/100000,"")</f>
        <v/>
      </c>
      <c r="F591" s="166" t="str">
        <f>IFERROR(SEARCH($G$3,'Categories ID'!$L591)+ROW()/100000,"")</f>
        <v/>
      </c>
      <c r="G591" s="73">
        <v>616.0</v>
      </c>
      <c r="H591" s="10" t="s">
        <v>951</v>
      </c>
      <c r="I591" s="10" t="s">
        <v>1286</v>
      </c>
      <c r="J591" s="10" t="s">
        <v>1382</v>
      </c>
      <c r="K591" s="10" t="s">
        <v>1383</v>
      </c>
      <c r="L591" s="10" t="s">
        <v>1391</v>
      </c>
      <c r="M591" s="10" t="s">
        <v>22</v>
      </c>
      <c r="N591" s="3"/>
      <c r="O591" s="3"/>
      <c r="P591" s="3"/>
      <c r="Q591" s="3"/>
      <c r="R591" s="3"/>
      <c r="S591" s="3"/>
      <c r="T591" s="3"/>
    </row>
    <row r="592" ht="19.5" customHeight="1">
      <c r="A592" s="3"/>
      <c r="B592" s="163" t="str">
        <f>IFERROR(RANK('Categories ID'!$C592,'Categories ID'!$C$20:$C$1937,1),"")</f>
        <v/>
      </c>
      <c r="C592" s="164" t="str">
        <f>IF(MIN('Categories ID'!$D592:$F592)&lt;&gt;0,MIN('Categories ID'!$D592:$F592),"")</f>
        <v/>
      </c>
      <c r="D592" s="164" t="str">
        <f>IFERROR(SEARCH($G$3,'Categories ID'!$J592)+ROW()/100000,"")</f>
        <v/>
      </c>
      <c r="E592" s="164" t="str">
        <f>IFERROR(SEARCH($G$3,'Categories ID'!$K592)+ROW()/100000,"")</f>
        <v/>
      </c>
      <c r="F592" s="164" t="str">
        <f>IFERROR(SEARCH($G$3,'Categories ID'!$L592)+ROW()/100000,"")</f>
        <v/>
      </c>
      <c r="G592" s="73">
        <v>623.0</v>
      </c>
      <c r="H592" s="10" t="s">
        <v>951</v>
      </c>
      <c r="I592" s="10" t="s">
        <v>1286</v>
      </c>
      <c r="J592" s="10" t="s">
        <v>1382</v>
      </c>
      <c r="K592" s="10" t="s">
        <v>1383</v>
      </c>
      <c r="L592" s="10" t="s">
        <v>1393</v>
      </c>
      <c r="M592" s="10" t="s">
        <v>22</v>
      </c>
      <c r="N592" s="3"/>
      <c r="O592" s="3"/>
      <c r="P592" s="3"/>
      <c r="Q592" s="3"/>
      <c r="R592" s="3"/>
      <c r="S592" s="3"/>
      <c r="T592" s="3"/>
    </row>
    <row r="593" ht="19.5" customHeight="1">
      <c r="A593" s="3"/>
      <c r="B593" s="165" t="str">
        <f>IFERROR(RANK('Categories ID'!$C593,'Categories ID'!$C$20:$C$1937,1),"")</f>
        <v/>
      </c>
      <c r="C593" s="166" t="str">
        <f>IF(MIN('Categories ID'!$D593:$F593)&lt;&gt;0,MIN('Categories ID'!$D593:$F593),"")</f>
        <v/>
      </c>
      <c r="D593" s="166" t="str">
        <f>IFERROR(SEARCH($G$3,'Categories ID'!$J593)+ROW()/100000,"")</f>
        <v/>
      </c>
      <c r="E593" s="166" t="str">
        <f>IFERROR(SEARCH($G$3,'Categories ID'!$K593)+ROW()/100000,"")</f>
        <v/>
      </c>
      <c r="F593" s="166" t="str">
        <f>IFERROR(SEARCH($G$3,'Categories ID'!$L593)+ROW()/100000,"")</f>
        <v/>
      </c>
      <c r="G593" s="73">
        <v>576.0</v>
      </c>
      <c r="H593" s="10" t="s">
        <v>951</v>
      </c>
      <c r="I593" s="10" t="s">
        <v>1286</v>
      </c>
      <c r="J593" s="10" t="s">
        <v>1382</v>
      </c>
      <c r="K593" s="10" t="s">
        <v>1383</v>
      </c>
      <c r="L593" s="10" t="s">
        <v>1389</v>
      </c>
      <c r="M593" s="10" t="s">
        <v>22</v>
      </c>
      <c r="N593" s="3"/>
      <c r="O593" s="3"/>
      <c r="P593" s="3"/>
      <c r="Q593" s="3"/>
      <c r="R593" s="3"/>
      <c r="S593" s="3"/>
      <c r="T593" s="3"/>
    </row>
    <row r="594" ht="19.5" customHeight="1">
      <c r="A594" s="3"/>
      <c r="B594" s="163" t="str">
        <f>IFERROR(RANK('Categories ID'!$C594,'Categories ID'!$C$20:$C$1937,1),"")</f>
        <v/>
      </c>
      <c r="C594" s="164" t="str">
        <f>IF(MIN('Categories ID'!$D594:$F594)&lt;&gt;0,MIN('Categories ID'!$D594:$F594),"")</f>
        <v/>
      </c>
      <c r="D594" s="164" t="str">
        <f>IFERROR(SEARCH($G$3,'Categories ID'!$J594)+ROW()/100000,"")</f>
        <v/>
      </c>
      <c r="E594" s="164" t="str">
        <f>IFERROR(SEARCH($G$3,'Categories ID'!$K594)+ROW()/100000,"")</f>
        <v/>
      </c>
      <c r="F594" s="164" t="str">
        <f>IFERROR(SEARCH($G$3,'Categories ID'!$L594)+ROW()/100000,"")</f>
        <v/>
      </c>
      <c r="G594" s="73">
        <v>555.0</v>
      </c>
      <c r="H594" s="10" t="s">
        <v>951</v>
      </c>
      <c r="I594" s="10" t="s">
        <v>1286</v>
      </c>
      <c r="J594" s="10" t="s">
        <v>1382</v>
      </c>
      <c r="K594" s="10" t="s">
        <v>1383</v>
      </c>
      <c r="L594" s="10" t="s">
        <v>1387</v>
      </c>
      <c r="M594" s="10" t="s">
        <v>22</v>
      </c>
      <c r="N594" s="3"/>
      <c r="O594" s="3"/>
      <c r="P594" s="3"/>
      <c r="Q594" s="3"/>
      <c r="R594" s="3"/>
      <c r="S594" s="3"/>
      <c r="T594" s="3"/>
    </row>
    <row r="595" ht="19.5" customHeight="1">
      <c r="A595" s="3"/>
      <c r="B595" s="165" t="str">
        <f>IFERROR(RANK('Categories ID'!$C595,'Categories ID'!$C$20:$C$1937,1),"")</f>
        <v/>
      </c>
      <c r="C595" s="166" t="str">
        <f>IF(MIN('Categories ID'!$D595:$F595)&lt;&gt;0,MIN('Categories ID'!$D595:$F595),"")</f>
        <v/>
      </c>
      <c r="D595" s="166" t="str">
        <f>IFERROR(SEARCH($G$3,'Categories ID'!$J595)+ROW()/100000,"")</f>
        <v/>
      </c>
      <c r="E595" s="166" t="str">
        <f>IFERROR(SEARCH($G$3,'Categories ID'!$K595)+ROW()/100000,"")</f>
        <v/>
      </c>
      <c r="F595" s="166" t="str">
        <f>IFERROR(SEARCH($G$3,'Categories ID'!$L595)+ROW()/100000,"")</f>
        <v/>
      </c>
      <c r="G595" s="73">
        <v>1337.0</v>
      </c>
      <c r="H595" s="10" t="s">
        <v>951</v>
      </c>
      <c r="I595" s="10" t="s">
        <v>1286</v>
      </c>
      <c r="J595" s="10" t="s">
        <v>1401</v>
      </c>
      <c r="K595" s="10" t="s">
        <v>1435</v>
      </c>
      <c r="L595" s="10" t="s">
        <v>1457</v>
      </c>
      <c r="M595" s="10" t="s">
        <v>22</v>
      </c>
      <c r="N595" s="3"/>
      <c r="O595" s="3"/>
      <c r="P595" s="3"/>
      <c r="Q595" s="3"/>
      <c r="R595" s="3"/>
      <c r="S595" s="3"/>
      <c r="T595" s="3"/>
    </row>
    <row r="596" ht="19.5" customHeight="1">
      <c r="A596" s="3"/>
      <c r="B596" s="163" t="str">
        <f>IFERROR(RANK('Categories ID'!$C596,'Categories ID'!$C$20:$C$1937,1),"")</f>
        <v/>
      </c>
      <c r="C596" s="164" t="str">
        <f>IF(MIN('Categories ID'!$D596:$F596)&lt;&gt;0,MIN('Categories ID'!$D596:$F596),"")</f>
        <v/>
      </c>
      <c r="D596" s="164" t="str">
        <f>IFERROR(SEARCH($G$3,'Categories ID'!$J596)+ROW()/100000,"")</f>
        <v/>
      </c>
      <c r="E596" s="164" t="str">
        <f>IFERROR(SEARCH($G$3,'Categories ID'!$K596)+ROW()/100000,"")</f>
        <v/>
      </c>
      <c r="F596" s="164" t="str">
        <f>IFERROR(SEARCH($G$3,'Categories ID'!$L596)+ROW()/100000,"")</f>
        <v/>
      </c>
      <c r="G596" s="73">
        <v>434.0</v>
      </c>
      <c r="H596" s="10" t="s">
        <v>951</v>
      </c>
      <c r="I596" s="10" t="s">
        <v>1286</v>
      </c>
      <c r="J596" s="10" t="s">
        <v>1401</v>
      </c>
      <c r="K596" s="10" t="s">
        <v>1435</v>
      </c>
      <c r="L596" s="10" t="s">
        <v>1436</v>
      </c>
      <c r="M596" s="10" t="s">
        <v>22</v>
      </c>
      <c r="N596" s="3"/>
      <c r="O596" s="3"/>
      <c r="P596" s="3"/>
      <c r="Q596" s="3"/>
      <c r="R596" s="3"/>
      <c r="S596" s="3"/>
      <c r="T596" s="3"/>
    </row>
    <row r="597" ht="19.5" customHeight="1">
      <c r="A597" s="3"/>
      <c r="B597" s="165" t="str">
        <f>IFERROR(RANK('Categories ID'!$C597,'Categories ID'!$C$20:$C$1937,1),"")</f>
        <v/>
      </c>
      <c r="C597" s="166" t="str">
        <f>IF(MIN('Categories ID'!$D597:$F597)&lt;&gt;0,MIN('Categories ID'!$D597:$F597),"")</f>
        <v/>
      </c>
      <c r="D597" s="166" t="str">
        <f>IFERROR(SEARCH($G$3,'Categories ID'!$J597)+ROW()/100000,"")</f>
        <v/>
      </c>
      <c r="E597" s="166" t="str">
        <f>IFERROR(SEARCH($G$3,'Categories ID'!$K597)+ROW()/100000,"")</f>
        <v/>
      </c>
      <c r="F597" s="166" t="str">
        <f>IFERROR(SEARCH($G$3,'Categories ID'!$L597)+ROW()/100000,"")</f>
        <v/>
      </c>
      <c r="G597" s="73">
        <v>865.0</v>
      </c>
      <c r="H597" s="10" t="s">
        <v>951</v>
      </c>
      <c r="I597" s="10" t="s">
        <v>1286</v>
      </c>
      <c r="J597" s="10" t="s">
        <v>1401</v>
      </c>
      <c r="K597" s="10" t="s">
        <v>1435</v>
      </c>
      <c r="L597" s="10" t="s">
        <v>1453</v>
      </c>
      <c r="M597" s="10" t="s">
        <v>22</v>
      </c>
      <c r="N597" s="3"/>
      <c r="O597" s="3"/>
      <c r="P597" s="3"/>
      <c r="Q597" s="3"/>
      <c r="R597" s="3"/>
      <c r="S597" s="3"/>
      <c r="T597" s="3"/>
    </row>
    <row r="598" ht="19.5" customHeight="1">
      <c r="A598" s="3"/>
      <c r="B598" s="163" t="str">
        <f>IFERROR(RANK('Categories ID'!$C598,'Categories ID'!$C$20:$C$1937,1),"")</f>
        <v/>
      </c>
      <c r="C598" s="164" t="str">
        <f>IF(MIN('Categories ID'!$D598:$F598)&lt;&gt;0,MIN('Categories ID'!$D598:$F598),"")</f>
        <v/>
      </c>
      <c r="D598" s="164" t="str">
        <f>IFERROR(SEARCH($G$3,'Categories ID'!$J598)+ROW()/100000,"")</f>
        <v/>
      </c>
      <c r="E598" s="164" t="str">
        <f>IFERROR(SEARCH($G$3,'Categories ID'!$K598)+ROW()/100000,"")</f>
        <v/>
      </c>
      <c r="F598" s="164" t="str">
        <f>IFERROR(SEARCH($G$3,'Categories ID'!$L598)+ROW()/100000,"")</f>
        <v/>
      </c>
      <c r="G598" s="73">
        <v>868.0</v>
      </c>
      <c r="H598" s="10" t="s">
        <v>951</v>
      </c>
      <c r="I598" s="10" t="s">
        <v>1286</v>
      </c>
      <c r="J598" s="10" t="s">
        <v>1401</v>
      </c>
      <c r="K598" s="10" t="s">
        <v>1419</v>
      </c>
      <c r="L598" s="10" t="s">
        <v>1455</v>
      </c>
      <c r="M598" s="10" t="s">
        <v>22</v>
      </c>
      <c r="N598" s="3"/>
      <c r="O598" s="3"/>
      <c r="P598" s="3"/>
      <c r="Q598" s="3"/>
      <c r="R598" s="3"/>
      <c r="S598" s="3"/>
      <c r="T598" s="3"/>
    </row>
    <row r="599" ht="19.5" customHeight="1">
      <c r="A599" s="3"/>
      <c r="B599" s="165" t="str">
        <f>IFERROR(RANK('Categories ID'!$C599,'Categories ID'!$C$20:$C$1937,1),"")</f>
        <v/>
      </c>
      <c r="C599" s="166" t="str">
        <f>IF(MIN('Categories ID'!$D599:$F599)&lt;&gt;0,MIN('Categories ID'!$D599:$F599),"")</f>
        <v/>
      </c>
      <c r="D599" s="166" t="str">
        <f>IFERROR(SEARCH($G$3,'Categories ID'!$J599)+ROW()/100000,"")</f>
        <v/>
      </c>
      <c r="E599" s="166" t="str">
        <f>IFERROR(SEARCH($G$3,'Categories ID'!$K599)+ROW()/100000,"")</f>
        <v/>
      </c>
      <c r="F599" s="166" t="str">
        <f>IFERROR(SEARCH($G$3,'Categories ID'!$L599)+ROW()/100000,"")</f>
        <v/>
      </c>
      <c r="G599" s="73">
        <v>429.0</v>
      </c>
      <c r="H599" s="10" t="s">
        <v>951</v>
      </c>
      <c r="I599" s="10" t="s">
        <v>1286</v>
      </c>
      <c r="J599" s="10" t="s">
        <v>1401</v>
      </c>
      <c r="K599" s="10" t="s">
        <v>1419</v>
      </c>
      <c r="L599" s="10" t="s">
        <v>1420</v>
      </c>
      <c r="M599" s="10" t="s">
        <v>22</v>
      </c>
      <c r="N599" s="3"/>
      <c r="O599" s="3"/>
      <c r="P599" s="3"/>
      <c r="Q599" s="3"/>
      <c r="R599" s="3"/>
      <c r="S599" s="3"/>
      <c r="T599" s="3"/>
    </row>
    <row r="600" ht="19.5" customHeight="1">
      <c r="A600" s="3"/>
      <c r="B600" s="163" t="str">
        <f>IFERROR(RANK('Categories ID'!$C600,'Categories ID'!$C$20:$C$1937,1),"")</f>
        <v/>
      </c>
      <c r="C600" s="164" t="str">
        <f>IF(MIN('Categories ID'!$D600:$F600)&lt;&gt;0,MIN('Categories ID'!$D600:$F600),"")</f>
        <v/>
      </c>
      <c r="D600" s="164" t="str">
        <f>IFERROR(SEARCH($G$3,'Categories ID'!$J600)+ROW()/100000,"")</f>
        <v/>
      </c>
      <c r="E600" s="164" t="str">
        <f>IFERROR(SEARCH($G$3,'Categories ID'!$K600)+ROW()/100000,"")</f>
        <v/>
      </c>
      <c r="F600" s="164" t="str">
        <f>IFERROR(SEARCH($G$3,'Categories ID'!$L600)+ROW()/100000,"")</f>
        <v/>
      </c>
      <c r="G600" s="73">
        <v>430.0</v>
      </c>
      <c r="H600" s="10" t="s">
        <v>951</v>
      </c>
      <c r="I600" s="10" t="s">
        <v>1286</v>
      </c>
      <c r="J600" s="10" t="s">
        <v>1401</v>
      </c>
      <c r="K600" s="10" t="s">
        <v>1419</v>
      </c>
      <c r="L600" s="10" t="s">
        <v>1423</v>
      </c>
      <c r="M600" s="10" t="s">
        <v>22</v>
      </c>
      <c r="N600" s="3"/>
      <c r="O600" s="3"/>
      <c r="P600" s="3"/>
      <c r="Q600" s="3"/>
      <c r="R600" s="3"/>
      <c r="S600" s="3"/>
      <c r="T600" s="3"/>
    </row>
    <row r="601" ht="19.5" customHeight="1">
      <c r="A601" s="3"/>
      <c r="B601" s="165" t="str">
        <f>IFERROR(RANK('Categories ID'!$C601,'Categories ID'!$C$20:$C$1937,1),"")</f>
        <v/>
      </c>
      <c r="C601" s="166" t="str">
        <f>IF(MIN('Categories ID'!$D601:$F601)&lt;&gt;0,MIN('Categories ID'!$D601:$F601),"")</f>
        <v/>
      </c>
      <c r="D601" s="166" t="str">
        <f>IFERROR(SEARCH($G$3,'Categories ID'!$J601)+ROW()/100000,"")</f>
        <v/>
      </c>
      <c r="E601" s="166" t="str">
        <f>IFERROR(SEARCH($G$3,'Categories ID'!$K601)+ROW()/100000,"")</f>
        <v/>
      </c>
      <c r="F601" s="166" t="str">
        <f>IFERROR(SEARCH($G$3,'Categories ID'!$L601)+ROW()/100000,"")</f>
        <v/>
      </c>
      <c r="G601" s="73">
        <v>432.0</v>
      </c>
      <c r="H601" s="10" t="s">
        <v>951</v>
      </c>
      <c r="I601" s="10" t="s">
        <v>1286</v>
      </c>
      <c r="J601" s="10" t="s">
        <v>1401</v>
      </c>
      <c r="K601" s="10" t="s">
        <v>1419</v>
      </c>
      <c r="L601" s="10" t="s">
        <v>1429</v>
      </c>
      <c r="M601" s="10" t="s">
        <v>22</v>
      </c>
      <c r="N601" s="3"/>
      <c r="O601" s="3"/>
      <c r="P601" s="3"/>
      <c r="Q601" s="3"/>
      <c r="R601" s="3"/>
      <c r="S601" s="3"/>
      <c r="T601" s="3"/>
    </row>
    <row r="602" ht="19.5" customHeight="1">
      <c r="A602" s="3"/>
      <c r="B602" s="163" t="str">
        <f>IFERROR(RANK('Categories ID'!$C602,'Categories ID'!$C$20:$C$1937,1),"")</f>
        <v/>
      </c>
      <c r="C602" s="164" t="str">
        <f>IF(MIN('Categories ID'!$D602:$F602)&lt;&gt;0,MIN('Categories ID'!$D602:$F602),"")</f>
        <v/>
      </c>
      <c r="D602" s="164" t="str">
        <f>IFERROR(SEARCH($G$3,'Categories ID'!$J602)+ROW()/100000,"")</f>
        <v/>
      </c>
      <c r="E602" s="164" t="str">
        <f>IFERROR(SEARCH($G$3,'Categories ID'!$K602)+ROW()/100000,"")</f>
        <v/>
      </c>
      <c r="F602" s="164" t="str">
        <f>IFERROR(SEARCH($G$3,'Categories ID'!$L602)+ROW()/100000,"")</f>
        <v/>
      </c>
      <c r="G602" s="73">
        <v>3519.0</v>
      </c>
      <c r="H602" s="10" t="s">
        <v>951</v>
      </c>
      <c r="I602" s="10" t="s">
        <v>1286</v>
      </c>
      <c r="J602" s="10" t="s">
        <v>1401</v>
      </c>
      <c r="K602" s="10" t="s">
        <v>1419</v>
      </c>
      <c r="L602" s="10" t="s">
        <v>1491</v>
      </c>
      <c r="M602" s="10" t="s">
        <v>22</v>
      </c>
      <c r="N602" s="3"/>
      <c r="O602" s="3"/>
      <c r="P602" s="3"/>
      <c r="Q602" s="3"/>
      <c r="R602" s="3"/>
      <c r="S602" s="3"/>
      <c r="T602" s="3"/>
    </row>
    <row r="603" ht="19.5" customHeight="1">
      <c r="A603" s="3"/>
      <c r="B603" s="165" t="str">
        <f>IFERROR(RANK('Categories ID'!$C603,'Categories ID'!$C$20:$C$1937,1),"")</f>
        <v/>
      </c>
      <c r="C603" s="166" t="str">
        <f>IF(MIN('Categories ID'!$D603:$F603)&lt;&gt;0,MIN('Categories ID'!$D603:$F603),"")</f>
        <v/>
      </c>
      <c r="D603" s="166" t="str">
        <f>IFERROR(SEARCH($G$3,'Categories ID'!$J603)+ROW()/100000,"")</f>
        <v/>
      </c>
      <c r="E603" s="166" t="str">
        <f>IFERROR(SEARCH($G$3,'Categories ID'!$K603)+ROW()/100000,"")</f>
        <v/>
      </c>
      <c r="F603" s="166" t="str">
        <f>IFERROR(SEARCH($G$3,'Categories ID'!$L603)+ROW()/100000,"")</f>
        <v/>
      </c>
      <c r="G603" s="73">
        <v>611.0</v>
      </c>
      <c r="H603" s="10" t="s">
        <v>951</v>
      </c>
      <c r="I603" s="10" t="s">
        <v>1286</v>
      </c>
      <c r="J603" s="10" t="s">
        <v>1401</v>
      </c>
      <c r="K603" s="10" t="s">
        <v>1419</v>
      </c>
      <c r="L603" s="10" t="s">
        <v>1447</v>
      </c>
      <c r="M603" s="10" t="s">
        <v>22</v>
      </c>
      <c r="N603" s="3"/>
      <c r="O603" s="3"/>
      <c r="P603" s="3"/>
      <c r="Q603" s="3"/>
      <c r="R603" s="3"/>
      <c r="S603" s="3"/>
      <c r="T603" s="3"/>
    </row>
    <row r="604" ht="19.5" customHeight="1">
      <c r="A604" s="3"/>
      <c r="B604" s="163" t="str">
        <f>IFERROR(RANK('Categories ID'!$C604,'Categories ID'!$C$20:$C$1937,1),"")</f>
        <v/>
      </c>
      <c r="C604" s="164" t="str">
        <f>IF(MIN('Categories ID'!$D604:$F604)&lt;&gt;0,MIN('Categories ID'!$D604:$F604),"")</f>
        <v/>
      </c>
      <c r="D604" s="164" t="str">
        <f>IFERROR(SEARCH($G$3,'Categories ID'!$J604)+ROW()/100000,"")</f>
        <v/>
      </c>
      <c r="E604" s="164" t="str">
        <f>IFERROR(SEARCH($G$3,'Categories ID'!$K604)+ROW()/100000,"")</f>
        <v/>
      </c>
      <c r="F604" s="164" t="str">
        <f>IFERROR(SEARCH($G$3,'Categories ID'!$L604)+ROW()/100000,"")</f>
        <v/>
      </c>
      <c r="G604" s="73">
        <v>2336.0</v>
      </c>
      <c r="H604" s="10" t="s">
        <v>951</v>
      </c>
      <c r="I604" s="10" t="s">
        <v>1286</v>
      </c>
      <c r="J604" s="10" t="s">
        <v>1401</v>
      </c>
      <c r="K604" s="10" t="s">
        <v>1419</v>
      </c>
      <c r="L604" s="10" t="s">
        <v>1463</v>
      </c>
      <c r="M604" s="10" t="s">
        <v>22</v>
      </c>
      <c r="N604" s="3"/>
      <c r="O604" s="3"/>
      <c r="P604" s="3"/>
      <c r="Q604" s="3"/>
      <c r="R604" s="3"/>
      <c r="S604" s="3"/>
      <c r="T604" s="3"/>
    </row>
    <row r="605" ht="19.5" customHeight="1">
      <c r="A605" s="3"/>
      <c r="B605" s="165" t="str">
        <f>IFERROR(RANK('Categories ID'!$C605,'Categories ID'!$C$20:$C$1937,1),"")</f>
        <v/>
      </c>
      <c r="C605" s="166" t="str">
        <f>IF(MIN('Categories ID'!$D605:$F605)&lt;&gt;0,MIN('Categories ID'!$D605:$F605),"")</f>
        <v/>
      </c>
      <c r="D605" s="166" t="str">
        <f>IFERROR(SEARCH($G$3,'Categories ID'!$J605)+ROW()/100000,"")</f>
        <v/>
      </c>
      <c r="E605" s="166" t="str">
        <f>IFERROR(SEARCH($G$3,'Categories ID'!$K605)+ROW()/100000,"")</f>
        <v/>
      </c>
      <c r="F605" s="166" t="str">
        <f>IFERROR(SEARCH($G$3,'Categories ID'!$L605)+ROW()/100000,"")</f>
        <v/>
      </c>
      <c r="G605" s="73">
        <v>3427.0</v>
      </c>
      <c r="H605" s="10" t="s">
        <v>951</v>
      </c>
      <c r="I605" s="10" t="s">
        <v>1286</v>
      </c>
      <c r="J605" s="10" t="s">
        <v>1401</v>
      </c>
      <c r="K605" s="10" t="s">
        <v>1402</v>
      </c>
      <c r="L605" s="10" t="s">
        <v>1485</v>
      </c>
      <c r="M605" s="10" t="s">
        <v>22</v>
      </c>
      <c r="N605" s="3"/>
      <c r="O605" s="3"/>
      <c r="P605" s="3"/>
      <c r="Q605" s="3"/>
      <c r="R605" s="3"/>
      <c r="S605" s="3"/>
      <c r="T605" s="3"/>
    </row>
    <row r="606" ht="19.5" customHeight="1">
      <c r="A606" s="3"/>
      <c r="B606" s="163" t="str">
        <f>IFERROR(RANK('Categories ID'!$C606,'Categories ID'!$C$20:$C$1937,1),"")</f>
        <v/>
      </c>
      <c r="C606" s="164" t="str">
        <f>IF(MIN('Categories ID'!$D606:$F606)&lt;&gt;0,MIN('Categories ID'!$D606:$F606),"")</f>
        <v/>
      </c>
      <c r="D606" s="164" t="str">
        <f>IFERROR(SEARCH($G$3,'Categories ID'!$J606)+ROW()/100000,"")</f>
        <v/>
      </c>
      <c r="E606" s="164" t="str">
        <f>IFERROR(SEARCH($G$3,'Categories ID'!$K606)+ROW()/100000,"")</f>
        <v/>
      </c>
      <c r="F606" s="164" t="str">
        <f>IFERROR(SEARCH($G$3,'Categories ID'!$L606)+ROW()/100000,"")</f>
        <v/>
      </c>
      <c r="G606" s="73">
        <v>3433.0</v>
      </c>
      <c r="H606" s="10" t="s">
        <v>951</v>
      </c>
      <c r="I606" s="10" t="s">
        <v>1286</v>
      </c>
      <c r="J606" s="10" t="s">
        <v>1401</v>
      </c>
      <c r="K606" s="10" t="s">
        <v>1402</v>
      </c>
      <c r="L606" s="10" t="s">
        <v>1487</v>
      </c>
      <c r="M606" s="10" t="s">
        <v>22</v>
      </c>
      <c r="N606" s="3"/>
      <c r="O606" s="3"/>
      <c r="P606" s="3"/>
      <c r="Q606" s="3"/>
      <c r="R606" s="3"/>
      <c r="S606" s="3"/>
      <c r="T606" s="3"/>
    </row>
    <row r="607" ht="19.5" customHeight="1">
      <c r="A607" s="3"/>
      <c r="B607" s="165" t="str">
        <f>IFERROR(RANK('Categories ID'!$C607,'Categories ID'!$C$20:$C$1937,1),"")</f>
        <v/>
      </c>
      <c r="C607" s="166" t="str">
        <f>IF(MIN('Categories ID'!$D607:$F607)&lt;&gt;0,MIN('Categories ID'!$D607:$F607),"")</f>
        <v/>
      </c>
      <c r="D607" s="166" t="str">
        <f>IFERROR(SEARCH($G$3,'Categories ID'!$J607)+ROW()/100000,"")</f>
        <v/>
      </c>
      <c r="E607" s="166" t="str">
        <f>IFERROR(SEARCH($G$3,'Categories ID'!$K607)+ROW()/100000,"")</f>
        <v/>
      </c>
      <c r="F607" s="166" t="str">
        <f>IFERROR(SEARCH($G$3,'Categories ID'!$L607)+ROW()/100000,"")</f>
        <v/>
      </c>
      <c r="G607" s="73">
        <v>120.0</v>
      </c>
      <c r="H607" s="10" t="s">
        <v>951</v>
      </c>
      <c r="I607" s="10" t="s">
        <v>1286</v>
      </c>
      <c r="J607" s="10" t="s">
        <v>1401</v>
      </c>
      <c r="K607" s="10" t="s">
        <v>1402</v>
      </c>
      <c r="L607" s="10" t="s">
        <v>1407</v>
      </c>
      <c r="M607" s="10" t="s">
        <v>22</v>
      </c>
      <c r="N607" s="3"/>
      <c r="O607" s="3"/>
      <c r="P607" s="3"/>
      <c r="Q607" s="3"/>
      <c r="R607" s="3"/>
      <c r="S607" s="3"/>
      <c r="T607" s="3"/>
    </row>
    <row r="608" ht="19.5" customHeight="1">
      <c r="A608" s="3"/>
      <c r="B608" s="163" t="str">
        <f>IFERROR(RANK('Categories ID'!$C608,'Categories ID'!$C$20:$C$1937,1),"")</f>
        <v/>
      </c>
      <c r="C608" s="164" t="str">
        <f>IF(MIN('Categories ID'!$D608:$F608)&lt;&gt;0,MIN('Categories ID'!$D608:$F608),"")</f>
        <v/>
      </c>
      <c r="D608" s="164" t="str">
        <f>IFERROR(SEARCH($G$3,'Categories ID'!$J608)+ROW()/100000,"")</f>
        <v/>
      </c>
      <c r="E608" s="164" t="str">
        <f>IFERROR(SEARCH($G$3,'Categories ID'!$K608)+ROW()/100000,"")</f>
        <v/>
      </c>
      <c r="F608" s="164" t="str">
        <f>IFERROR(SEARCH($G$3,'Categories ID'!$L608)+ROW()/100000,"")</f>
        <v/>
      </c>
      <c r="G608" s="73">
        <v>60.0</v>
      </c>
      <c r="H608" s="10" t="s">
        <v>951</v>
      </c>
      <c r="I608" s="10" t="s">
        <v>1286</v>
      </c>
      <c r="J608" s="10" t="s">
        <v>1401</v>
      </c>
      <c r="K608" s="10" t="s">
        <v>1402</v>
      </c>
      <c r="L608" s="10" t="s">
        <v>1403</v>
      </c>
      <c r="M608" s="10" t="s">
        <v>22</v>
      </c>
      <c r="N608" s="3"/>
      <c r="O608" s="3"/>
      <c r="P608" s="3"/>
      <c r="Q608" s="3"/>
      <c r="R608" s="3"/>
      <c r="S608" s="3"/>
      <c r="T608" s="3"/>
    </row>
    <row r="609" ht="19.5" customHeight="1">
      <c r="A609" s="3"/>
      <c r="B609" s="165" t="str">
        <f>IFERROR(RANK('Categories ID'!$C609,'Categories ID'!$C$20:$C$1937,1),"")</f>
        <v/>
      </c>
      <c r="C609" s="166" t="str">
        <f>IF(MIN('Categories ID'!$D609:$F609)&lt;&gt;0,MIN('Categories ID'!$D609:$F609),"")</f>
        <v/>
      </c>
      <c r="D609" s="166" t="str">
        <f>IFERROR(SEARCH($G$3,'Categories ID'!$J609)+ROW()/100000,"")</f>
        <v/>
      </c>
      <c r="E609" s="166" t="str">
        <f>IFERROR(SEARCH($G$3,'Categories ID'!$K609)+ROW()/100000,"")</f>
        <v/>
      </c>
      <c r="F609" s="166" t="str">
        <f>IFERROR(SEARCH($G$3,'Categories ID'!$L609)+ROW()/100000,"")</f>
        <v/>
      </c>
      <c r="G609" s="73">
        <v>223.0</v>
      </c>
      <c r="H609" s="10" t="s">
        <v>951</v>
      </c>
      <c r="I609" s="10" t="s">
        <v>1286</v>
      </c>
      <c r="J609" s="10" t="s">
        <v>1401</v>
      </c>
      <c r="K609" s="10" t="s">
        <v>1402</v>
      </c>
      <c r="L609" s="10" t="s">
        <v>1409</v>
      </c>
      <c r="M609" s="10" t="s">
        <v>22</v>
      </c>
      <c r="N609" s="3"/>
      <c r="O609" s="3"/>
      <c r="P609" s="3"/>
      <c r="Q609" s="3"/>
      <c r="R609" s="3"/>
      <c r="S609" s="3"/>
      <c r="T609" s="3"/>
    </row>
    <row r="610" ht="19.5" customHeight="1">
      <c r="A610" s="3"/>
      <c r="B610" s="163" t="str">
        <f>IFERROR(RANK('Categories ID'!$C610,'Categories ID'!$C$20:$C$1937,1),"")</f>
        <v/>
      </c>
      <c r="C610" s="164" t="str">
        <f>IF(MIN('Categories ID'!$D610:$F610)&lt;&gt;0,MIN('Categories ID'!$D610:$F610),"")</f>
        <v/>
      </c>
      <c r="D610" s="164" t="str">
        <f>IFERROR(SEARCH($G$3,'Categories ID'!$J610)+ROW()/100000,"")</f>
        <v/>
      </c>
      <c r="E610" s="164" t="str">
        <f>IFERROR(SEARCH($G$3,'Categories ID'!$K610)+ROW()/100000,"")</f>
        <v/>
      </c>
      <c r="F610" s="164" t="str">
        <f>IFERROR(SEARCH($G$3,'Categories ID'!$L610)+ROW()/100000,"")</f>
        <v/>
      </c>
      <c r="G610" s="73">
        <v>2567.0</v>
      </c>
      <c r="H610" s="10" t="s">
        <v>951</v>
      </c>
      <c r="I610" s="10" t="s">
        <v>1286</v>
      </c>
      <c r="J610" s="10" t="s">
        <v>1401</v>
      </c>
      <c r="K610" s="10" t="s">
        <v>1402</v>
      </c>
      <c r="L610" s="10" t="s">
        <v>1477</v>
      </c>
      <c r="M610" s="10" t="s">
        <v>22</v>
      </c>
      <c r="N610" s="3"/>
      <c r="O610" s="3"/>
      <c r="P610" s="3"/>
      <c r="Q610" s="3"/>
      <c r="R610" s="3"/>
      <c r="S610" s="3"/>
      <c r="T610" s="3"/>
    </row>
    <row r="611" ht="19.5" customHeight="1">
      <c r="A611" s="3"/>
      <c r="B611" s="165" t="str">
        <f>IFERROR(RANK('Categories ID'!$C611,'Categories ID'!$C$20:$C$1937,1),"")</f>
        <v/>
      </c>
      <c r="C611" s="166" t="str">
        <f>IF(MIN('Categories ID'!$D611:$F611)&lt;&gt;0,MIN('Categories ID'!$D611:$F611),"")</f>
        <v/>
      </c>
      <c r="D611" s="166" t="str">
        <f>IFERROR(SEARCH($G$3,'Categories ID'!$J611)+ROW()/100000,"")</f>
        <v/>
      </c>
      <c r="E611" s="166" t="str">
        <f>IFERROR(SEARCH($G$3,'Categories ID'!$K611)+ROW()/100000,"")</f>
        <v/>
      </c>
      <c r="F611" s="166" t="str">
        <f>IFERROR(SEARCH($G$3,'Categories ID'!$L611)+ROW()/100000,"")</f>
        <v/>
      </c>
      <c r="G611" s="73">
        <v>2616.0</v>
      </c>
      <c r="H611" s="10" t="s">
        <v>951</v>
      </c>
      <c r="I611" s="10" t="s">
        <v>1286</v>
      </c>
      <c r="J611" s="10" t="s">
        <v>1401</v>
      </c>
      <c r="K611" s="10" t="s">
        <v>1402</v>
      </c>
      <c r="L611" s="10" t="s">
        <v>1479</v>
      </c>
      <c r="M611" s="10" t="s">
        <v>22</v>
      </c>
      <c r="N611" s="3"/>
      <c r="O611" s="3"/>
      <c r="P611" s="3"/>
      <c r="Q611" s="3"/>
      <c r="R611" s="3"/>
      <c r="S611" s="3"/>
      <c r="T611" s="3"/>
    </row>
    <row r="612" ht="19.5" customHeight="1">
      <c r="A612" s="3"/>
      <c r="B612" s="163" t="str">
        <f>IFERROR(RANK('Categories ID'!$C612,'Categories ID'!$C$20:$C$1937,1),"")</f>
        <v/>
      </c>
      <c r="C612" s="164" t="str">
        <f>IF(MIN('Categories ID'!$D612:$F612)&lt;&gt;0,MIN('Categories ID'!$D612:$F612),"")</f>
        <v/>
      </c>
      <c r="D612" s="164" t="str">
        <f>IFERROR(SEARCH($G$3,'Categories ID'!$J612)+ROW()/100000,"")</f>
        <v/>
      </c>
      <c r="E612" s="164" t="str">
        <f>IFERROR(SEARCH($G$3,'Categories ID'!$K612)+ROW()/100000,"")</f>
        <v/>
      </c>
      <c r="F612" s="164" t="str">
        <f>IFERROR(SEARCH($G$3,'Categories ID'!$L612)+ROW()/100000,"")</f>
        <v/>
      </c>
      <c r="G612" s="73">
        <v>543.0</v>
      </c>
      <c r="H612" s="10" t="s">
        <v>951</v>
      </c>
      <c r="I612" s="10" t="s">
        <v>1286</v>
      </c>
      <c r="J612" s="10" t="s">
        <v>1401</v>
      </c>
      <c r="K612" s="10" t="s">
        <v>1402</v>
      </c>
      <c r="L612" s="10" t="s">
        <v>1439</v>
      </c>
      <c r="M612" s="10" t="s">
        <v>22</v>
      </c>
      <c r="N612" s="3"/>
      <c r="O612" s="3"/>
      <c r="P612" s="3"/>
      <c r="Q612" s="3"/>
      <c r="R612" s="3"/>
      <c r="S612" s="3"/>
      <c r="T612" s="3"/>
    </row>
    <row r="613" ht="19.5" customHeight="1">
      <c r="A613" s="3"/>
      <c r="B613" s="165" t="str">
        <f>IFERROR(RANK('Categories ID'!$C613,'Categories ID'!$C$20:$C$1937,1),"")</f>
        <v/>
      </c>
      <c r="C613" s="166" t="str">
        <f>IF(MIN('Categories ID'!$D613:$F613)&lt;&gt;0,MIN('Categories ID'!$D613:$F613),"")</f>
        <v/>
      </c>
      <c r="D613" s="166" t="str">
        <f>IFERROR(SEARCH($G$3,'Categories ID'!$J613)+ROW()/100000,"")</f>
        <v/>
      </c>
      <c r="E613" s="166" t="str">
        <f>IFERROR(SEARCH($G$3,'Categories ID'!$K613)+ROW()/100000,"")</f>
        <v/>
      </c>
      <c r="F613" s="166" t="str">
        <f>IFERROR(SEARCH($G$3,'Categories ID'!$L613)+ROW()/100000,"")</f>
        <v/>
      </c>
      <c r="G613" s="73">
        <v>544.0</v>
      </c>
      <c r="H613" s="10" t="s">
        <v>951</v>
      </c>
      <c r="I613" s="10" t="s">
        <v>1286</v>
      </c>
      <c r="J613" s="10" t="s">
        <v>1401</v>
      </c>
      <c r="K613" s="10" t="s">
        <v>1402</v>
      </c>
      <c r="L613" s="10" t="s">
        <v>914</v>
      </c>
      <c r="M613" s="10" t="s">
        <v>22</v>
      </c>
      <c r="N613" s="3"/>
      <c r="O613" s="3"/>
      <c r="P613" s="3"/>
      <c r="Q613" s="3"/>
      <c r="R613" s="3"/>
      <c r="S613" s="3"/>
      <c r="T613" s="3"/>
    </row>
    <row r="614" ht="19.5" customHeight="1">
      <c r="A614" s="3"/>
      <c r="B614" s="163" t="str">
        <f>IFERROR(RANK('Categories ID'!$C614,'Categories ID'!$C$20:$C$1937,1),"")</f>
        <v/>
      </c>
      <c r="C614" s="164" t="str">
        <f>IF(MIN('Categories ID'!$D614:$F614)&lt;&gt;0,MIN('Categories ID'!$D614:$F614),"")</f>
        <v/>
      </c>
      <c r="D614" s="164" t="str">
        <f>IFERROR(SEARCH($G$3,'Categories ID'!$J614)+ROW()/100000,"")</f>
        <v/>
      </c>
      <c r="E614" s="164" t="str">
        <f>IFERROR(SEARCH($G$3,'Categories ID'!$K614)+ROW()/100000,"")</f>
        <v/>
      </c>
      <c r="F614" s="164" t="str">
        <f>IFERROR(SEARCH($G$3,'Categories ID'!$L614)+ROW()/100000,"")</f>
        <v/>
      </c>
      <c r="G614" s="73">
        <v>545.0</v>
      </c>
      <c r="H614" s="10" t="s">
        <v>951</v>
      </c>
      <c r="I614" s="10" t="s">
        <v>1286</v>
      </c>
      <c r="J614" s="10" t="s">
        <v>1401</v>
      </c>
      <c r="K614" s="10" t="s">
        <v>1402</v>
      </c>
      <c r="L614" s="10" t="s">
        <v>1441</v>
      </c>
      <c r="M614" s="10" t="s">
        <v>22</v>
      </c>
      <c r="N614" s="3"/>
      <c r="O614" s="3"/>
      <c r="P614" s="3"/>
      <c r="Q614" s="3"/>
      <c r="R614" s="3"/>
      <c r="S614" s="3"/>
      <c r="T614" s="3"/>
    </row>
    <row r="615" ht="19.5" customHeight="1">
      <c r="A615" s="3"/>
      <c r="B615" s="165" t="str">
        <f>IFERROR(RANK('Categories ID'!$C615,'Categories ID'!$C$20:$C$1937,1),"")</f>
        <v/>
      </c>
      <c r="C615" s="166" t="str">
        <f>IF(MIN('Categories ID'!$D615:$F615)&lt;&gt;0,MIN('Categories ID'!$D615:$F615),"")</f>
        <v/>
      </c>
      <c r="D615" s="166" t="str">
        <f>IFERROR(SEARCH($G$3,'Categories ID'!$J615)+ROW()/100000,"")</f>
        <v/>
      </c>
      <c r="E615" s="166" t="str">
        <f>IFERROR(SEARCH($G$3,'Categories ID'!$K615)+ROW()/100000,"")</f>
        <v/>
      </c>
      <c r="F615" s="166" t="str">
        <f>IFERROR(SEARCH($G$3,'Categories ID'!$L615)+ROW()/100000,"")</f>
        <v/>
      </c>
      <c r="G615" s="73">
        <v>546.0</v>
      </c>
      <c r="H615" s="10" t="s">
        <v>951</v>
      </c>
      <c r="I615" s="10" t="s">
        <v>1286</v>
      </c>
      <c r="J615" s="10" t="s">
        <v>1401</v>
      </c>
      <c r="K615" s="10" t="s">
        <v>1402</v>
      </c>
      <c r="L615" s="10" t="s">
        <v>1443</v>
      </c>
      <c r="M615" s="10" t="s">
        <v>22</v>
      </c>
      <c r="N615" s="3"/>
      <c r="O615" s="3"/>
      <c r="P615" s="3"/>
      <c r="Q615" s="3"/>
      <c r="R615" s="3"/>
      <c r="S615" s="3"/>
      <c r="T615" s="3"/>
    </row>
    <row r="616" ht="19.5" customHeight="1">
      <c r="A616" s="3"/>
      <c r="B616" s="163" t="str">
        <f>IFERROR(RANK('Categories ID'!$C616,'Categories ID'!$C$20:$C$1937,1),"")</f>
        <v/>
      </c>
      <c r="C616" s="164" t="str">
        <f>IF(MIN('Categories ID'!$D616:$F616)&lt;&gt;0,MIN('Categories ID'!$D616:$F616),"")</f>
        <v/>
      </c>
      <c r="D616" s="164" t="str">
        <f>IFERROR(SEARCH($G$3,'Categories ID'!$J616)+ROW()/100000,"")</f>
        <v/>
      </c>
      <c r="E616" s="164" t="str">
        <f>IFERROR(SEARCH($G$3,'Categories ID'!$K616)+ROW()/100000,"")</f>
        <v/>
      </c>
      <c r="F616" s="164" t="str">
        <f>IFERROR(SEARCH($G$3,'Categories ID'!$L616)+ROW()/100000,"")</f>
        <v/>
      </c>
      <c r="G616" s="73">
        <v>2504.0</v>
      </c>
      <c r="H616" s="10" t="s">
        <v>951</v>
      </c>
      <c r="I616" s="10" t="s">
        <v>1286</v>
      </c>
      <c r="J616" s="10" t="s">
        <v>1401</v>
      </c>
      <c r="K616" s="10" t="s">
        <v>1402</v>
      </c>
      <c r="L616" s="10" t="s">
        <v>1475</v>
      </c>
      <c r="M616" s="10" t="s">
        <v>22</v>
      </c>
      <c r="N616" s="3"/>
      <c r="O616" s="3"/>
      <c r="P616" s="3"/>
      <c r="Q616" s="3"/>
      <c r="R616" s="3"/>
      <c r="S616" s="3"/>
      <c r="T616" s="3"/>
    </row>
    <row r="617" ht="19.5" customHeight="1">
      <c r="A617" s="3"/>
      <c r="B617" s="165" t="str">
        <f>IFERROR(RANK('Categories ID'!$C617,'Categories ID'!$C$20:$C$1937,1),"")</f>
        <v/>
      </c>
      <c r="C617" s="166" t="str">
        <f>IF(MIN('Categories ID'!$D617:$F617)&lt;&gt;0,MIN('Categories ID'!$D617:$F617),"")</f>
        <v/>
      </c>
      <c r="D617" s="166" t="str">
        <f>IFERROR(SEARCH($G$3,'Categories ID'!$J617)+ROW()/100000,"")</f>
        <v/>
      </c>
      <c r="E617" s="166" t="str">
        <f>IFERROR(SEARCH($G$3,'Categories ID'!$K617)+ROW()/100000,"")</f>
        <v/>
      </c>
      <c r="F617" s="166" t="str">
        <f>IFERROR(SEARCH($G$3,'Categories ID'!$L617)+ROW()/100000,"")</f>
        <v/>
      </c>
      <c r="G617" s="73">
        <v>2483.0</v>
      </c>
      <c r="H617" s="10" t="s">
        <v>951</v>
      </c>
      <c r="I617" s="10" t="s">
        <v>1286</v>
      </c>
      <c r="J617" s="10" t="s">
        <v>1401</v>
      </c>
      <c r="K617" s="10" t="s">
        <v>1402</v>
      </c>
      <c r="L617" s="10" t="s">
        <v>927</v>
      </c>
      <c r="M617" s="10" t="s">
        <v>22</v>
      </c>
      <c r="N617" s="3"/>
      <c r="O617" s="3"/>
      <c r="P617" s="3"/>
      <c r="Q617" s="3"/>
      <c r="R617" s="3"/>
      <c r="S617" s="3"/>
      <c r="T617" s="3"/>
    </row>
    <row r="618" ht="19.5" customHeight="1">
      <c r="A618" s="3"/>
      <c r="B618" s="163" t="str">
        <f>IFERROR(RANK('Categories ID'!$C618,'Categories ID'!$C$20:$C$1937,1),"")</f>
        <v/>
      </c>
      <c r="C618" s="164" t="str">
        <f>IF(MIN('Categories ID'!$D618:$F618)&lt;&gt;0,MIN('Categories ID'!$D618:$F618),"")</f>
        <v/>
      </c>
      <c r="D618" s="164" t="str">
        <f>IFERROR(SEARCH($G$3,'Categories ID'!$J618)+ROW()/100000,"")</f>
        <v/>
      </c>
      <c r="E618" s="164" t="str">
        <f>IFERROR(SEARCH($G$3,'Categories ID'!$K618)+ROW()/100000,"")</f>
        <v/>
      </c>
      <c r="F618" s="164" t="str">
        <f>IFERROR(SEARCH($G$3,'Categories ID'!$L618)+ROW()/100000,"")</f>
        <v/>
      </c>
      <c r="G618" s="73">
        <v>3552.0</v>
      </c>
      <c r="H618" s="10" t="s">
        <v>951</v>
      </c>
      <c r="I618" s="10" t="s">
        <v>1286</v>
      </c>
      <c r="J618" s="10" t="s">
        <v>1401</v>
      </c>
      <c r="K618" s="10" t="s">
        <v>1402</v>
      </c>
      <c r="L618" s="10" t="s">
        <v>943</v>
      </c>
      <c r="M618" s="10" t="s">
        <v>22</v>
      </c>
      <c r="N618" s="3"/>
      <c r="O618" s="3"/>
      <c r="P618" s="3"/>
      <c r="Q618" s="3"/>
      <c r="R618" s="3"/>
      <c r="S618" s="3"/>
      <c r="T618" s="3"/>
    </row>
    <row r="619" ht="19.5" customHeight="1">
      <c r="A619" s="3"/>
      <c r="B619" s="165" t="str">
        <f>IFERROR(RANK('Categories ID'!$C619,'Categories ID'!$C$20:$C$1937,1),"")</f>
        <v/>
      </c>
      <c r="C619" s="166" t="str">
        <f>IF(MIN('Categories ID'!$D619:$F619)&lt;&gt;0,MIN('Categories ID'!$D619:$F619),"")</f>
        <v/>
      </c>
      <c r="D619" s="166" t="str">
        <f>IFERROR(SEARCH($G$3,'Categories ID'!$J619)+ROW()/100000,"")</f>
        <v/>
      </c>
      <c r="E619" s="166" t="str">
        <f>IFERROR(SEARCH($G$3,'Categories ID'!$K619)+ROW()/100000,"")</f>
        <v/>
      </c>
      <c r="F619" s="166" t="str">
        <f>IFERROR(SEARCH($G$3,'Categories ID'!$L619)+ROW()/100000,"")</f>
        <v/>
      </c>
      <c r="G619" s="73">
        <v>2435.0</v>
      </c>
      <c r="H619" s="10" t="s">
        <v>951</v>
      </c>
      <c r="I619" s="10" t="s">
        <v>1286</v>
      </c>
      <c r="J619" s="10" t="s">
        <v>1401</v>
      </c>
      <c r="K619" s="10" t="s">
        <v>1402</v>
      </c>
      <c r="L619" s="10" t="s">
        <v>1473</v>
      </c>
      <c r="M619" s="10" t="s">
        <v>22</v>
      </c>
      <c r="N619" s="3"/>
      <c r="O619" s="3"/>
      <c r="P619" s="3"/>
      <c r="Q619" s="3"/>
      <c r="R619" s="3"/>
      <c r="S619" s="3"/>
      <c r="T619" s="3"/>
    </row>
    <row r="620" ht="19.5" customHeight="1">
      <c r="A620" s="3"/>
      <c r="B620" s="163" t="str">
        <f>IFERROR(RANK('Categories ID'!$C620,'Categories ID'!$C$20:$C$1937,1),"")</f>
        <v/>
      </c>
      <c r="C620" s="164" t="str">
        <f>IF(MIN('Categories ID'!$D620:$F620)&lt;&gt;0,MIN('Categories ID'!$D620:$F620),"")</f>
        <v/>
      </c>
      <c r="D620" s="164" t="str">
        <f>IFERROR(SEARCH($G$3,'Categories ID'!$J620)+ROW()/100000,"")</f>
        <v/>
      </c>
      <c r="E620" s="164" t="str">
        <f>IFERROR(SEARCH($G$3,'Categories ID'!$K620)+ROW()/100000,"")</f>
        <v/>
      </c>
      <c r="F620" s="164" t="str">
        <f>IFERROR(SEARCH($G$3,'Categories ID'!$L620)+ROW()/100000,"")</f>
        <v/>
      </c>
      <c r="G620" s="73">
        <v>1921.0</v>
      </c>
      <c r="H620" s="10" t="s">
        <v>951</v>
      </c>
      <c r="I620" s="10" t="s">
        <v>1286</v>
      </c>
      <c r="J620" s="10" t="s">
        <v>1401</v>
      </c>
      <c r="K620" s="10" t="s">
        <v>1402</v>
      </c>
      <c r="L620" s="10" t="s">
        <v>925</v>
      </c>
      <c r="M620" s="10" t="s">
        <v>22</v>
      </c>
      <c r="N620" s="3"/>
      <c r="O620" s="3"/>
      <c r="P620" s="3"/>
      <c r="Q620" s="3"/>
      <c r="R620" s="3"/>
      <c r="S620" s="3"/>
      <c r="T620" s="3"/>
    </row>
    <row r="621" ht="19.5" customHeight="1">
      <c r="A621" s="3"/>
      <c r="B621" s="165" t="str">
        <f>IFERROR(RANK('Categories ID'!$C621,'Categories ID'!$C$20:$C$1937,1),"")</f>
        <v/>
      </c>
      <c r="C621" s="166" t="str">
        <f>IF(MIN('Categories ID'!$D621:$F621)&lt;&gt;0,MIN('Categories ID'!$D621:$F621),"")</f>
        <v/>
      </c>
      <c r="D621" s="166" t="str">
        <f>IFERROR(SEARCH($G$3,'Categories ID'!$J621)+ROW()/100000,"")</f>
        <v/>
      </c>
      <c r="E621" s="166" t="str">
        <f>IFERROR(SEARCH($G$3,'Categories ID'!$K621)+ROW()/100000,"")</f>
        <v/>
      </c>
      <c r="F621" s="166" t="str">
        <f>IFERROR(SEARCH($G$3,'Categories ID'!$L621)+ROW()/100000,"")</f>
        <v/>
      </c>
      <c r="G621" s="73">
        <v>2692.0</v>
      </c>
      <c r="H621" s="10" t="s">
        <v>951</v>
      </c>
      <c r="I621" s="10" t="s">
        <v>1286</v>
      </c>
      <c r="J621" s="10" t="s">
        <v>1401</v>
      </c>
      <c r="K621" s="10" t="s">
        <v>1402</v>
      </c>
      <c r="L621" s="10" t="s">
        <v>1481</v>
      </c>
      <c r="M621" s="10" t="s">
        <v>22</v>
      </c>
      <c r="N621" s="3"/>
      <c r="O621" s="3"/>
      <c r="P621" s="3"/>
      <c r="Q621" s="3"/>
      <c r="R621" s="3"/>
      <c r="S621" s="3"/>
      <c r="T621" s="3"/>
    </row>
    <row r="622" ht="19.5" customHeight="1">
      <c r="A622" s="3"/>
      <c r="B622" s="163" t="str">
        <f>IFERROR(RANK('Categories ID'!$C622,'Categories ID'!$C$20:$C$1937,1),"")</f>
        <v/>
      </c>
      <c r="C622" s="164" t="str">
        <f>IF(MIN('Categories ID'!$D622:$F622)&lt;&gt;0,MIN('Categories ID'!$D622:$F622),"")</f>
        <v/>
      </c>
      <c r="D622" s="164" t="str">
        <f>IFERROR(SEARCH($G$3,'Categories ID'!$J622)+ROW()/100000,"")</f>
        <v/>
      </c>
      <c r="E622" s="164" t="str">
        <f>IFERROR(SEARCH($G$3,'Categories ID'!$K622)+ROW()/100000,"")</f>
        <v/>
      </c>
      <c r="F622" s="164" t="str">
        <f>IFERROR(SEARCH($G$3,'Categories ID'!$L622)+ROW()/100000,"")</f>
        <v/>
      </c>
      <c r="G622" s="73">
        <v>2216.0</v>
      </c>
      <c r="H622" s="10" t="s">
        <v>951</v>
      </c>
      <c r="I622" s="10" t="s">
        <v>1286</v>
      </c>
      <c r="J622" s="10" t="s">
        <v>1401</v>
      </c>
      <c r="K622" s="10" t="s">
        <v>1402</v>
      </c>
      <c r="L622" s="10" t="s">
        <v>1459</v>
      </c>
      <c r="M622" s="10" t="s">
        <v>22</v>
      </c>
      <c r="N622" s="3"/>
      <c r="O622" s="3"/>
      <c r="P622" s="3"/>
      <c r="Q622" s="3"/>
      <c r="R622" s="3"/>
      <c r="S622" s="3"/>
      <c r="T622" s="3"/>
    </row>
    <row r="623" ht="19.5" customHeight="1">
      <c r="A623" s="3"/>
      <c r="B623" s="165" t="str">
        <f>IFERROR(RANK('Categories ID'!$C623,'Categories ID'!$C$20:$C$1937,1),"")</f>
        <v/>
      </c>
      <c r="C623" s="166" t="str">
        <f>IF(MIN('Categories ID'!$D623:$F623)&lt;&gt;0,MIN('Categories ID'!$D623:$F623),"")</f>
        <v/>
      </c>
      <c r="D623" s="166" t="str">
        <f>IFERROR(SEARCH($G$3,'Categories ID'!$J623)+ROW()/100000,"")</f>
        <v/>
      </c>
      <c r="E623" s="166" t="str">
        <f>IFERROR(SEARCH($G$3,'Categories ID'!$K623)+ROW()/100000,"")</f>
        <v/>
      </c>
      <c r="F623" s="166" t="str">
        <f>IFERROR(SEARCH($G$3,'Categories ID'!$L623)+ROW()/100000,"")</f>
        <v/>
      </c>
      <c r="G623" s="73">
        <v>3354.0</v>
      </c>
      <c r="H623" s="10" t="s">
        <v>951</v>
      </c>
      <c r="I623" s="10" t="s">
        <v>1286</v>
      </c>
      <c r="J623" s="10" t="s">
        <v>1401</v>
      </c>
      <c r="K623" s="10" t="s">
        <v>1402</v>
      </c>
      <c r="L623" s="10" t="s">
        <v>1483</v>
      </c>
      <c r="M623" s="10" t="s">
        <v>22</v>
      </c>
      <c r="N623" s="3"/>
      <c r="O623" s="3"/>
      <c r="P623" s="3"/>
      <c r="Q623" s="3"/>
      <c r="R623" s="3"/>
      <c r="S623" s="3"/>
      <c r="T623" s="3"/>
    </row>
    <row r="624" ht="19.5" customHeight="1">
      <c r="A624" s="3"/>
      <c r="B624" s="163" t="str">
        <f>IFERROR(RANK('Categories ID'!$C624,'Categories ID'!$C$20:$C$1937,1),"")</f>
        <v/>
      </c>
      <c r="C624" s="164" t="str">
        <f>IF(MIN('Categories ID'!$D624:$F624)&lt;&gt;0,MIN('Categories ID'!$D624:$F624),"")</f>
        <v/>
      </c>
      <c r="D624" s="164" t="str">
        <f>IFERROR(SEARCH($G$3,'Categories ID'!$J624)+ROW()/100000,"")</f>
        <v/>
      </c>
      <c r="E624" s="164" t="str">
        <f>IFERROR(SEARCH($G$3,'Categories ID'!$K624)+ROW()/100000,"")</f>
        <v/>
      </c>
      <c r="F624" s="164" t="str">
        <f>IFERROR(SEARCH($G$3,'Categories ID'!$L624)+ROW()/100000,"")</f>
        <v/>
      </c>
      <c r="G624" s="73">
        <v>862.0</v>
      </c>
      <c r="H624" s="10" t="s">
        <v>951</v>
      </c>
      <c r="I624" s="10" t="s">
        <v>1286</v>
      </c>
      <c r="J624" s="10" t="s">
        <v>1401</v>
      </c>
      <c r="K624" s="10" t="s">
        <v>1425</v>
      </c>
      <c r="L624" s="10" t="s">
        <v>1451</v>
      </c>
      <c r="M624" s="10" t="s">
        <v>22</v>
      </c>
      <c r="N624" s="3"/>
      <c r="O624" s="3"/>
      <c r="P624" s="3"/>
      <c r="Q624" s="3"/>
      <c r="R624" s="3"/>
      <c r="S624" s="3"/>
      <c r="T624" s="3"/>
    </row>
    <row r="625" ht="19.5" customHeight="1">
      <c r="A625" s="3"/>
      <c r="B625" s="165" t="str">
        <f>IFERROR(RANK('Categories ID'!$C625,'Categories ID'!$C$20:$C$1937,1),"")</f>
        <v/>
      </c>
      <c r="C625" s="166" t="str">
        <f>IF(MIN('Categories ID'!$D625:$F625)&lt;&gt;0,MIN('Categories ID'!$D625:$F625),"")</f>
        <v/>
      </c>
      <c r="D625" s="166" t="str">
        <f>IFERROR(SEARCH($G$3,'Categories ID'!$J625)+ROW()/100000,"")</f>
        <v/>
      </c>
      <c r="E625" s="166" t="str">
        <f>IFERROR(SEARCH($G$3,'Categories ID'!$K625)+ROW()/100000,"")</f>
        <v/>
      </c>
      <c r="F625" s="166" t="str">
        <f>IFERROR(SEARCH($G$3,'Categories ID'!$L625)+ROW()/100000,"")</f>
        <v/>
      </c>
      <c r="G625" s="73">
        <v>431.0</v>
      </c>
      <c r="H625" s="10" t="s">
        <v>951</v>
      </c>
      <c r="I625" s="10" t="s">
        <v>1286</v>
      </c>
      <c r="J625" s="10" t="s">
        <v>1401</v>
      </c>
      <c r="K625" s="10" t="s">
        <v>1425</v>
      </c>
      <c r="L625" s="10" t="s">
        <v>1426</v>
      </c>
      <c r="M625" s="10" t="s">
        <v>22</v>
      </c>
      <c r="N625" s="3"/>
      <c r="O625" s="3"/>
      <c r="P625" s="3"/>
      <c r="Q625" s="3"/>
      <c r="R625" s="3"/>
      <c r="S625" s="3"/>
      <c r="T625" s="3"/>
    </row>
    <row r="626" ht="19.5" customHeight="1">
      <c r="A626" s="3"/>
      <c r="B626" s="163" t="str">
        <f>IFERROR(RANK('Categories ID'!$C626,'Categories ID'!$C$20:$C$1937,1),"")</f>
        <v/>
      </c>
      <c r="C626" s="164" t="str">
        <f>IF(MIN('Categories ID'!$D626:$F626)&lt;&gt;0,MIN('Categories ID'!$D626:$F626),"")</f>
        <v/>
      </c>
      <c r="D626" s="164" t="str">
        <f>IFERROR(SEARCH($G$3,'Categories ID'!$J626)+ROW()/100000,"")</f>
        <v/>
      </c>
      <c r="E626" s="164" t="str">
        <f>IFERROR(SEARCH($G$3,'Categories ID'!$K626)+ROW()/100000,"")</f>
        <v/>
      </c>
      <c r="F626" s="164" t="str">
        <f>IFERROR(SEARCH($G$3,'Categories ID'!$L626)+ROW()/100000,"")</f>
        <v/>
      </c>
      <c r="G626" s="73">
        <v>2408.0</v>
      </c>
      <c r="H626" s="10" t="s">
        <v>951</v>
      </c>
      <c r="I626" s="10" t="s">
        <v>1286</v>
      </c>
      <c r="J626" s="10" t="s">
        <v>1401</v>
      </c>
      <c r="K626" s="10" t="s">
        <v>1425</v>
      </c>
      <c r="L626" s="10" t="s">
        <v>1465</v>
      </c>
      <c r="M626" s="10" t="s">
        <v>22</v>
      </c>
      <c r="N626" s="3"/>
      <c r="O626" s="3"/>
      <c r="P626" s="3"/>
      <c r="Q626" s="3"/>
      <c r="R626" s="3"/>
      <c r="S626" s="3"/>
      <c r="T626" s="3"/>
    </row>
    <row r="627" ht="19.5" customHeight="1">
      <c r="A627" s="3"/>
      <c r="B627" s="165" t="str">
        <f>IFERROR(RANK('Categories ID'!$C627,'Categories ID'!$C$20:$C$1937,1),"")</f>
        <v/>
      </c>
      <c r="C627" s="166" t="str">
        <f>IF(MIN('Categories ID'!$D627:$F627)&lt;&gt;0,MIN('Categories ID'!$D627:$F627),"")</f>
        <v/>
      </c>
      <c r="D627" s="166" t="str">
        <f>IFERROR(SEARCH($G$3,'Categories ID'!$J627)+ROW()/100000,"")</f>
        <v/>
      </c>
      <c r="E627" s="166" t="str">
        <f>IFERROR(SEARCH($G$3,'Categories ID'!$K627)+ROW()/100000,"")</f>
        <v/>
      </c>
      <c r="F627" s="166" t="str">
        <f>IFERROR(SEARCH($G$3,'Categories ID'!$L627)+ROW()/100000,"")</f>
        <v/>
      </c>
      <c r="G627" s="73">
        <v>854.0</v>
      </c>
      <c r="H627" s="10" t="s">
        <v>951</v>
      </c>
      <c r="I627" s="10" t="s">
        <v>1286</v>
      </c>
      <c r="J627" s="10" t="s">
        <v>1401</v>
      </c>
      <c r="K627" s="10" t="s">
        <v>1411</v>
      </c>
      <c r="L627" s="10" t="s">
        <v>1449</v>
      </c>
      <c r="M627" s="10" t="s">
        <v>22</v>
      </c>
      <c r="N627" s="3"/>
      <c r="O627" s="3"/>
      <c r="P627" s="3"/>
      <c r="Q627" s="3"/>
      <c r="R627" s="3"/>
      <c r="S627" s="3"/>
      <c r="T627" s="3"/>
    </row>
    <row r="628" ht="19.5" customHeight="1">
      <c r="A628" s="3"/>
      <c r="B628" s="163" t="str">
        <f>IFERROR(RANK('Categories ID'!$C628,'Categories ID'!$C$20:$C$1937,1),"")</f>
        <v/>
      </c>
      <c r="C628" s="164" t="str">
        <f>IF(MIN('Categories ID'!$D628:$F628)&lt;&gt;0,MIN('Categories ID'!$D628:$F628),"")</f>
        <v/>
      </c>
      <c r="D628" s="164" t="str">
        <f>IFERROR(SEARCH($G$3,'Categories ID'!$J628)+ROW()/100000,"")</f>
        <v/>
      </c>
      <c r="E628" s="164" t="str">
        <f>IFERROR(SEARCH($G$3,'Categories ID'!$K628)+ROW()/100000,"")</f>
        <v/>
      </c>
      <c r="F628" s="164" t="str">
        <f>IFERROR(SEARCH($G$3,'Categories ID'!$L628)+ROW()/100000,"")</f>
        <v/>
      </c>
      <c r="G628" s="73">
        <v>603.0</v>
      </c>
      <c r="H628" s="10" t="s">
        <v>951</v>
      </c>
      <c r="I628" s="10" t="s">
        <v>1286</v>
      </c>
      <c r="J628" s="10" t="s">
        <v>1401</v>
      </c>
      <c r="K628" s="10" t="s">
        <v>1411</v>
      </c>
      <c r="L628" s="10" t="s">
        <v>1445</v>
      </c>
      <c r="M628" s="10" t="s">
        <v>22</v>
      </c>
      <c r="N628" s="3"/>
      <c r="O628" s="3"/>
      <c r="P628" s="3"/>
      <c r="Q628" s="3"/>
      <c r="R628" s="3"/>
      <c r="S628" s="3"/>
      <c r="T628" s="3"/>
    </row>
    <row r="629" ht="19.5" customHeight="1">
      <c r="A629" s="3"/>
      <c r="B629" s="165" t="str">
        <f>IFERROR(RANK('Categories ID'!$C629,'Categories ID'!$C$20:$C$1937,1),"")</f>
        <v/>
      </c>
      <c r="C629" s="166" t="str">
        <f>IF(MIN('Categories ID'!$D629:$F629)&lt;&gt;0,MIN('Categories ID'!$D629:$F629),"")</f>
        <v/>
      </c>
      <c r="D629" s="166" t="str">
        <f>IFERROR(SEARCH($G$3,'Categories ID'!$J629)+ROW()/100000,"")</f>
        <v/>
      </c>
      <c r="E629" s="166" t="str">
        <f>IFERROR(SEARCH($G$3,'Categories ID'!$K629)+ROW()/100000,"")</f>
        <v/>
      </c>
      <c r="F629" s="166" t="str">
        <f>IFERROR(SEARCH($G$3,'Categories ID'!$L629)+ROW()/100000,"")</f>
        <v/>
      </c>
      <c r="G629" s="73">
        <v>427.0</v>
      </c>
      <c r="H629" s="10" t="s">
        <v>951</v>
      </c>
      <c r="I629" s="10" t="s">
        <v>1286</v>
      </c>
      <c r="J629" s="10" t="s">
        <v>1401</v>
      </c>
      <c r="K629" s="10" t="s">
        <v>1411</v>
      </c>
      <c r="L629" s="10" t="s">
        <v>1415</v>
      </c>
      <c r="M629" s="10" t="s">
        <v>22</v>
      </c>
      <c r="N629" s="3"/>
      <c r="O629" s="3"/>
      <c r="P629" s="3"/>
      <c r="Q629" s="3"/>
      <c r="R629" s="3"/>
      <c r="S629" s="3"/>
      <c r="T629" s="3"/>
    </row>
    <row r="630" ht="19.5" customHeight="1">
      <c r="A630" s="3"/>
      <c r="B630" s="163" t="str">
        <f>IFERROR(RANK('Categories ID'!$C630,'Categories ID'!$C$20:$C$1937,1),"")</f>
        <v/>
      </c>
      <c r="C630" s="164" t="str">
        <f>IF(MIN('Categories ID'!$D630:$F630)&lt;&gt;0,MIN('Categories ID'!$D630:$F630),"")</f>
        <v/>
      </c>
      <c r="D630" s="164" t="str">
        <f>IFERROR(SEARCH($G$3,'Categories ID'!$J630)+ROW()/100000,"")</f>
        <v/>
      </c>
      <c r="E630" s="164" t="str">
        <f>IFERROR(SEARCH($G$3,'Categories ID'!$K630)+ROW()/100000,"")</f>
        <v/>
      </c>
      <c r="F630" s="164" t="str">
        <f>IFERROR(SEARCH($G$3,'Categories ID'!$L630)+ROW()/100000,"")</f>
        <v/>
      </c>
      <c r="G630" s="73">
        <v>428.0</v>
      </c>
      <c r="H630" s="10" t="s">
        <v>951</v>
      </c>
      <c r="I630" s="10" t="s">
        <v>1286</v>
      </c>
      <c r="J630" s="10" t="s">
        <v>1401</v>
      </c>
      <c r="K630" s="10" t="s">
        <v>1411</v>
      </c>
      <c r="L630" s="10" t="s">
        <v>1417</v>
      </c>
      <c r="M630" s="10" t="s">
        <v>22</v>
      </c>
      <c r="N630" s="3"/>
      <c r="O630" s="3"/>
      <c r="P630" s="3"/>
      <c r="Q630" s="3"/>
      <c r="R630" s="3"/>
      <c r="S630" s="3"/>
      <c r="T630" s="3"/>
    </row>
    <row r="631" ht="19.5" customHeight="1">
      <c r="A631" s="3"/>
      <c r="B631" s="165" t="str">
        <f>IFERROR(RANK('Categories ID'!$C631,'Categories ID'!$C$20:$C$1937,1),"")</f>
        <v/>
      </c>
      <c r="C631" s="166" t="str">
        <f>IF(MIN('Categories ID'!$D631:$F631)&lt;&gt;0,MIN('Categories ID'!$D631:$F631),"")</f>
        <v/>
      </c>
      <c r="D631" s="166" t="str">
        <f>IFERROR(SEARCH($G$3,'Categories ID'!$J631)+ROW()/100000,"")</f>
        <v/>
      </c>
      <c r="E631" s="166" t="str">
        <f>IFERROR(SEARCH($G$3,'Categories ID'!$K631)+ROW()/100000,"")</f>
        <v/>
      </c>
      <c r="F631" s="166" t="str">
        <f>IFERROR(SEARCH($G$3,'Categories ID'!$L631)+ROW()/100000,"")</f>
        <v/>
      </c>
      <c r="G631" s="73">
        <v>315.0</v>
      </c>
      <c r="H631" s="10" t="s">
        <v>951</v>
      </c>
      <c r="I631" s="10" t="s">
        <v>1286</v>
      </c>
      <c r="J631" s="10" t="s">
        <v>1401</v>
      </c>
      <c r="K631" s="10" t="s">
        <v>1411</v>
      </c>
      <c r="L631" s="10" t="s">
        <v>1412</v>
      </c>
      <c r="M631" s="10" t="s">
        <v>22</v>
      </c>
      <c r="N631" s="3"/>
      <c r="O631" s="3"/>
      <c r="P631" s="3"/>
      <c r="Q631" s="3"/>
      <c r="R631" s="3"/>
      <c r="S631" s="3"/>
      <c r="T631" s="3"/>
    </row>
    <row r="632" ht="19.5" customHeight="1">
      <c r="A632" s="3"/>
      <c r="B632" s="163" t="str">
        <f>IFERROR(RANK('Categories ID'!$C632,'Categories ID'!$C$20:$C$1937,1),"")</f>
        <v/>
      </c>
      <c r="C632" s="164" t="str">
        <f>IF(MIN('Categories ID'!$D632:$F632)&lt;&gt;0,MIN('Categories ID'!$D632:$F632),"")</f>
        <v/>
      </c>
      <c r="D632" s="164" t="str">
        <f>IFERROR(SEARCH($G$3,'Categories ID'!$J632)+ROW()/100000,"")</f>
        <v/>
      </c>
      <c r="E632" s="164" t="str">
        <f>IFERROR(SEARCH($G$3,'Categories ID'!$K632)+ROW()/100000,"")</f>
        <v/>
      </c>
      <c r="F632" s="164" t="str">
        <f>IFERROR(SEARCH($G$3,'Categories ID'!$L632)+ROW()/100000,"")</f>
        <v/>
      </c>
      <c r="G632" s="73">
        <v>3458.0</v>
      </c>
      <c r="H632" s="10" t="s">
        <v>951</v>
      </c>
      <c r="I632" s="10" t="s">
        <v>1286</v>
      </c>
      <c r="J632" s="10" t="s">
        <v>1401</v>
      </c>
      <c r="K632" s="10" t="s">
        <v>1431</v>
      </c>
      <c r="L632" s="10" t="s">
        <v>1489</v>
      </c>
      <c r="M632" s="10" t="s">
        <v>22</v>
      </c>
      <c r="N632" s="3"/>
      <c r="O632" s="3"/>
      <c r="P632" s="3"/>
      <c r="Q632" s="3"/>
      <c r="R632" s="3"/>
      <c r="S632" s="3"/>
      <c r="T632" s="3"/>
    </row>
    <row r="633" ht="19.5" customHeight="1">
      <c r="A633" s="3"/>
      <c r="B633" s="165" t="str">
        <f>IFERROR(RANK('Categories ID'!$C633,'Categories ID'!$C$20:$C$1937,1),"")</f>
        <v/>
      </c>
      <c r="C633" s="166" t="str">
        <f>IF(MIN('Categories ID'!$D633:$F633)&lt;&gt;0,MIN('Categories ID'!$D633:$F633),"")</f>
        <v/>
      </c>
      <c r="D633" s="166" t="str">
        <f>IFERROR(SEARCH($G$3,'Categories ID'!$J633)+ROW()/100000,"")</f>
        <v/>
      </c>
      <c r="E633" s="166" t="str">
        <f>IFERROR(SEARCH($G$3,'Categories ID'!$K633)+ROW()/100000,"")</f>
        <v/>
      </c>
      <c r="F633" s="166" t="str">
        <f>IFERROR(SEARCH($G$3,'Categories ID'!$L633)+ROW()/100000,"")</f>
        <v/>
      </c>
      <c r="G633" s="73">
        <v>2432.0</v>
      </c>
      <c r="H633" s="10" t="s">
        <v>951</v>
      </c>
      <c r="I633" s="10" t="s">
        <v>1286</v>
      </c>
      <c r="J633" s="10" t="s">
        <v>1401</v>
      </c>
      <c r="K633" s="10" t="s">
        <v>1431</v>
      </c>
      <c r="L633" s="10" t="s">
        <v>1467</v>
      </c>
      <c r="M633" s="10" t="s">
        <v>22</v>
      </c>
      <c r="N633" s="3"/>
      <c r="O633" s="3"/>
      <c r="P633" s="3"/>
      <c r="Q633" s="3"/>
      <c r="R633" s="3"/>
      <c r="S633" s="3"/>
      <c r="T633" s="3"/>
    </row>
    <row r="634" ht="19.5" customHeight="1">
      <c r="A634" s="3"/>
      <c r="B634" s="163" t="str">
        <f>IFERROR(RANK('Categories ID'!$C634,'Categories ID'!$C$20:$C$1937,1),"")</f>
        <v/>
      </c>
      <c r="C634" s="164" t="str">
        <f>IF(MIN('Categories ID'!$D634:$F634)&lt;&gt;0,MIN('Categories ID'!$D634:$F634),"")</f>
        <v/>
      </c>
      <c r="D634" s="164" t="str">
        <f>IFERROR(SEARCH($G$3,'Categories ID'!$J634)+ROW()/100000,"")</f>
        <v/>
      </c>
      <c r="E634" s="164" t="str">
        <f>IFERROR(SEARCH($G$3,'Categories ID'!$K634)+ROW()/100000,"")</f>
        <v/>
      </c>
      <c r="F634" s="164" t="str">
        <f>IFERROR(SEARCH($G$3,'Categories ID'!$L634)+ROW()/100000,"")</f>
        <v/>
      </c>
      <c r="G634" s="73">
        <v>2433.0</v>
      </c>
      <c r="H634" s="10" t="s">
        <v>951</v>
      </c>
      <c r="I634" s="10" t="s">
        <v>1286</v>
      </c>
      <c r="J634" s="10" t="s">
        <v>1401</v>
      </c>
      <c r="K634" s="10" t="s">
        <v>1431</v>
      </c>
      <c r="L634" s="10" t="s">
        <v>1469</v>
      </c>
      <c r="M634" s="10" t="s">
        <v>22</v>
      </c>
      <c r="N634" s="3"/>
      <c r="O634" s="3"/>
      <c r="P634" s="3"/>
      <c r="Q634" s="3"/>
      <c r="R634" s="3"/>
      <c r="S634" s="3"/>
      <c r="T634" s="3"/>
    </row>
    <row r="635" ht="19.5" customHeight="1">
      <c r="A635" s="3"/>
      <c r="B635" s="165" t="str">
        <f>IFERROR(RANK('Categories ID'!$C635,'Categories ID'!$C$20:$C$1937,1),"")</f>
        <v/>
      </c>
      <c r="C635" s="166" t="str">
        <f>IF(MIN('Categories ID'!$D635:$F635)&lt;&gt;0,MIN('Categories ID'!$D635:$F635),"")</f>
        <v/>
      </c>
      <c r="D635" s="166" t="str">
        <f>IFERROR(SEARCH($G$3,'Categories ID'!$J635)+ROW()/100000,"")</f>
        <v/>
      </c>
      <c r="E635" s="166" t="str">
        <f>IFERROR(SEARCH($G$3,'Categories ID'!$K635)+ROW()/100000,"")</f>
        <v/>
      </c>
      <c r="F635" s="166" t="str">
        <f>IFERROR(SEARCH($G$3,'Categories ID'!$L635)+ROW()/100000,"")</f>
        <v/>
      </c>
      <c r="G635" s="73">
        <v>2434.0</v>
      </c>
      <c r="H635" s="10" t="s">
        <v>951</v>
      </c>
      <c r="I635" s="10" t="s">
        <v>1286</v>
      </c>
      <c r="J635" s="10" t="s">
        <v>1401</v>
      </c>
      <c r="K635" s="10" t="s">
        <v>1431</v>
      </c>
      <c r="L635" s="10" t="s">
        <v>1471</v>
      </c>
      <c r="M635" s="10" t="s">
        <v>22</v>
      </c>
      <c r="N635" s="3"/>
      <c r="O635" s="3"/>
      <c r="P635" s="3"/>
      <c r="Q635" s="3"/>
      <c r="R635" s="3"/>
      <c r="S635" s="3"/>
      <c r="T635" s="3"/>
    </row>
    <row r="636" ht="19.5" customHeight="1">
      <c r="A636" s="3"/>
      <c r="B636" s="163" t="str">
        <f>IFERROR(RANK('Categories ID'!$C636,'Categories ID'!$C$20:$C$1937,1),"")</f>
        <v/>
      </c>
      <c r="C636" s="164" t="str">
        <f>IF(MIN('Categories ID'!$D636:$F636)&lt;&gt;0,MIN('Categories ID'!$D636:$F636),"")</f>
        <v/>
      </c>
      <c r="D636" s="164" t="str">
        <f>IFERROR(SEARCH($G$3,'Categories ID'!$J636)+ROW()/100000,"")</f>
        <v/>
      </c>
      <c r="E636" s="164" t="str">
        <f>IFERROR(SEARCH($G$3,'Categories ID'!$K636)+ROW()/100000,"")</f>
        <v/>
      </c>
      <c r="F636" s="164" t="str">
        <f>IFERROR(SEARCH($G$3,'Categories ID'!$L636)+ROW()/100000,"")</f>
        <v/>
      </c>
      <c r="G636" s="73">
        <v>433.0</v>
      </c>
      <c r="H636" s="10" t="s">
        <v>951</v>
      </c>
      <c r="I636" s="10" t="s">
        <v>1286</v>
      </c>
      <c r="J636" s="10" t="s">
        <v>1401</v>
      </c>
      <c r="K636" s="10" t="s">
        <v>1431</v>
      </c>
      <c r="L636" s="10" t="s">
        <v>1432</v>
      </c>
      <c r="M636" s="10" t="s">
        <v>22</v>
      </c>
      <c r="N636" s="3"/>
      <c r="O636" s="3"/>
      <c r="P636" s="3"/>
      <c r="Q636" s="3"/>
      <c r="R636" s="3"/>
      <c r="S636" s="3"/>
      <c r="T636" s="3"/>
    </row>
    <row r="637" ht="19.5" customHeight="1">
      <c r="A637" s="3"/>
      <c r="B637" s="165" t="str">
        <f>IFERROR(RANK('Categories ID'!$C637,'Categories ID'!$C$20:$C$1937,1),"")</f>
        <v/>
      </c>
      <c r="C637" s="166" t="str">
        <f>IF(MIN('Categories ID'!$D637:$F637)&lt;&gt;0,MIN('Categories ID'!$D637:$F637),"")</f>
        <v/>
      </c>
      <c r="D637" s="166" t="str">
        <f>IFERROR(SEARCH($G$3,'Categories ID'!$J637)+ROW()/100000,"")</f>
        <v/>
      </c>
      <c r="E637" s="166" t="str">
        <f>IFERROR(SEARCH($G$3,'Categories ID'!$K637)+ROW()/100000,"")</f>
        <v/>
      </c>
      <c r="F637" s="166" t="str">
        <f>IFERROR(SEARCH($G$3,'Categories ID'!$L637)+ROW()/100000,"")</f>
        <v/>
      </c>
      <c r="G637" s="73">
        <v>423.0</v>
      </c>
      <c r="H637" s="10" t="s">
        <v>951</v>
      </c>
      <c r="I637" s="10" t="s">
        <v>1286</v>
      </c>
      <c r="J637" s="10" t="s">
        <v>1495</v>
      </c>
      <c r="K637" s="10" t="s">
        <v>1525</v>
      </c>
      <c r="L637" s="10" t="s">
        <v>1533</v>
      </c>
      <c r="M637" s="10" t="s">
        <v>22</v>
      </c>
      <c r="N637" s="3"/>
      <c r="O637" s="3"/>
      <c r="P637" s="3"/>
      <c r="Q637" s="3"/>
      <c r="R637" s="3"/>
      <c r="S637" s="3"/>
      <c r="T637" s="3"/>
    </row>
    <row r="638" ht="19.5" customHeight="1">
      <c r="A638" s="3"/>
      <c r="B638" s="163" t="str">
        <f>IFERROR(RANK('Categories ID'!$C638,'Categories ID'!$C$20:$C$1937,1),"")</f>
        <v/>
      </c>
      <c r="C638" s="164" t="str">
        <f>IF(MIN('Categories ID'!$D638:$F638)&lt;&gt;0,MIN('Categories ID'!$D638:$F638),"")</f>
        <v/>
      </c>
      <c r="D638" s="164" t="str">
        <f>IFERROR(SEARCH($G$3,'Categories ID'!$J638)+ROW()/100000,"")</f>
        <v/>
      </c>
      <c r="E638" s="164" t="str">
        <f>IFERROR(SEARCH($G$3,'Categories ID'!$K638)+ROW()/100000,"")</f>
        <v/>
      </c>
      <c r="F638" s="164" t="str">
        <f>IFERROR(SEARCH($G$3,'Categories ID'!$L638)+ROW()/100000,"")</f>
        <v/>
      </c>
      <c r="G638" s="73">
        <v>384.0</v>
      </c>
      <c r="H638" s="10" t="s">
        <v>951</v>
      </c>
      <c r="I638" s="10" t="s">
        <v>1286</v>
      </c>
      <c r="J638" s="10" t="s">
        <v>1495</v>
      </c>
      <c r="K638" s="10" t="s">
        <v>1525</v>
      </c>
      <c r="L638" s="10" t="s">
        <v>1526</v>
      </c>
      <c r="M638" s="10" t="s">
        <v>22</v>
      </c>
      <c r="N638" s="3"/>
      <c r="O638" s="3"/>
      <c r="P638" s="3"/>
      <c r="Q638" s="3"/>
      <c r="R638" s="3"/>
      <c r="S638" s="3"/>
      <c r="T638" s="3"/>
    </row>
    <row r="639" ht="19.5" customHeight="1">
      <c r="A639" s="3"/>
      <c r="B639" s="165" t="str">
        <f>IFERROR(RANK('Categories ID'!$C639,'Categories ID'!$C$20:$C$1937,1),"")</f>
        <v/>
      </c>
      <c r="C639" s="166" t="str">
        <f>IF(MIN('Categories ID'!$D639:$F639)&lt;&gt;0,MIN('Categories ID'!$D639:$F639),"")</f>
        <v/>
      </c>
      <c r="D639" s="166" t="str">
        <f>IFERROR(SEARCH($G$3,'Categories ID'!$J639)+ROW()/100000,"")</f>
        <v/>
      </c>
      <c r="E639" s="166" t="str">
        <f>IFERROR(SEARCH($G$3,'Categories ID'!$K639)+ROW()/100000,"")</f>
        <v/>
      </c>
      <c r="F639" s="166" t="str">
        <f>IFERROR(SEARCH($G$3,'Categories ID'!$L639)+ROW()/100000,"")</f>
        <v/>
      </c>
      <c r="G639" s="73">
        <v>383.0</v>
      </c>
      <c r="H639" s="10" t="s">
        <v>951</v>
      </c>
      <c r="I639" s="10" t="s">
        <v>1286</v>
      </c>
      <c r="J639" s="10" t="s">
        <v>1495</v>
      </c>
      <c r="K639" s="10" t="s">
        <v>1521</v>
      </c>
      <c r="L639" s="10" t="s">
        <v>1522</v>
      </c>
      <c r="M639" s="10" t="s">
        <v>22</v>
      </c>
      <c r="N639" s="3"/>
      <c r="O639" s="3"/>
      <c r="P639" s="3"/>
      <c r="Q639" s="3"/>
      <c r="R639" s="3"/>
      <c r="S639" s="3"/>
      <c r="T639" s="3"/>
    </row>
    <row r="640" ht="19.5" customHeight="1">
      <c r="A640" s="3"/>
      <c r="B640" s="163" t="str">
        <f>IFERROR(RANK('Categories ID'!$C640,'Categories ID'!$C$20:$C$1937,1),"")</f>
        <v/>
      </c>
      <c r="C640" s="164" t="str">
        <f>IF(MIN('Categories ID'!$D640:$F640)&lt;&gt;0,MIN('Categories ID'!$D640:$F640),"")</f>
        <v/>
      </c>
      <c r="D640" s="164" t="str">
        <f>IFERROR(SEARCH($G$3,'Categories ID'!$J640)+ROW()/100000,"")</f>
        <v/>
      </c>
      <c r="E640" s="164" t="str">
        <f>IFERROR(SEARCH($G$3,'Categories ID'!$K640)+ROW()/100000,"")</f>
        <v/>
      </c>
      <c r="F640" s="164" t="str">
        <f>IFERROR(SEARCH($G$3,'Categories ID'!$L640)+ROW()/100000,"")</f>
        <v/>
      </c>
      <c r="G640" s="73">
        <v>622.0</v>
      </c>
      <c r="H640" s="10" t="s">
        <v>951</v>
      </c>
      <c r="I640" s="10" t="s">
        <v>1286</v>
      </c>
      <c r="J640" s="10" t="s">
        <v>1495</v>
      </c>
      <c r="K640" s="10" t="s">
        <v>1521</v>
      </c>
      <c r="L640" s="10" t="s">
        <v>1565</v>
      </c>
      <c r="M640" s="10" t="s">
        <v>22</v>
      </c>
      <c r="N640" s="3"/>
      <c r="O640" s="3"/>
      <c r="P640" s="3"/>
      <c r="Q640" s="3"/>
      <c r="R640" s="3"/>
      <c r="S640" s="3"/>
      <c r="T640" s="3"/>
    </row>
    <row r="641" ht="19.5" customHeight="1">
      <c r="A641" s="3"/>
      <c r="B641" s="165" t="str">
        <f>IFERROR(RANK('Categories ID'!$C641,'Categories ID'!$C$20:$C$1937,1),"")</f>
        <v/>
      </c>
      <c r="C641" s="166" t="str">
        <f>IF(MIN('Categories ID'!$D641:$F641)&lt;&gt;0,MIN('Categories ID'!$D641:$F641),"")</f>
        <v/>
      </c>
      <c r="D641" s="166" t="str">
        <f>IFERROR(SEARCH($G$3,'Categories ID'!$J641)+ROW()/100000,"")</f>
        <v/>
      </c>
      <c r="E641" s="166" t="str">
        <f>IFERROR(SEARCH($G$3,'Categories ID'!$K641)+ROW()/100000,"")</f>
        <v/>
      </c>
      <c r="F641" s="166" t="str">
        <f>IFERROR(SEARCH($G$3,'Categories ID'!$L641)+ROW()/100000,"")</f>
        <v/>
      </c>
      <c r="G641" s="73">
        <v>534.0</v>
      </c>
      <c r="H641" s="10" t="s">
        <v>951</v>
      </c>
      <c r="I641" s="10" t="s">
        <v>1286</v>
      </c>
      <c r="J641" s="10" t="s">
        <v>1495</v>
      </c>
      <c r="K641" s="10" t="s">
        <v>1521</v>
      </c>
      <c r="L641" s="10" t="s">
        <v>4715</v>
      </c>
      <c r="M641" s="10" t="s">
        <v>22</v>
      </c>
      <c r="N641" s="3"/>
      <c r="O641" s="3"/>
      <c r="P641" s="3"/>
      <c r="Q641" s="3"/>
      <c r="R641" s="3"/>
      <c r="S641" s="3"/>
      <c r="T641" s="3"/>
    </row>
    <row r="642" ht="19.5" customHeight="1">
      <c r="A642" s="3"/>
      <c r="B642" s="163" t="str">
        <f>IFERROR(RANK('Categories ID'!$C642,'Categories ID'!$C$20:$C$1937,1),"")</f>
        <v/>
      </c>
      <c r="C642" s="164" t="str">
        <f>IF(MIN('Categories ID'!$D642:$F642)&lt;&gt;0,MIN('Categories ID'!$D642:$F642),"")</f>
        <v/>
      </c>
      <c r="D642" s="164" t="str">
        <f>IFERROR(SEARCH($G$3,'Categories ID'!$J642)+ROW()/100000,"")</f>
        <v/>
      </c>
      <c r="E642" s="164" t="str">
        <f>IFERROR(SEARCH($G$3,'Categories ID'!$K642)+ROW()/100000,"")</f>
        <v/>
      </c>
      <c r="F642" s="164" t="str">
        <f>IFERROR(SEARCH($G$3,'Categories ID'!$L642)+ROW()/100000,"")</f>
        <v/>
      </c>
      <c r="G642" s="73">
        <v>627.0</v>
      </c>
      <c r="H642" s="10" t="s">
        <v>951</v>
      </c>
      <c r="I642" s="10" t="s">
        <v>1286</v>
      </c>
      <c r="J642" s="10" t="s">
        <v>1495</v>
      </c>
      <c r="K642" s="10" t="s">
        <v>1569</v>
      </c>
      <c r="L642" s="10" t="s">
        <v>22</v>
      </c>
      <c r="M642" s="10" t="s">
        <v>22</v>
      </c>
      <c r="N642" s="3"/>
      <c r="O642" s="3"/>
      <c r="P642" s="3"/>
      <c r="Q642" s="3"/>
      <c r="R642" s="3"/>
      <c r="S642" s="3"/>
      <c r="T642" s="3"/>
    </row>
    <row r="643" ht="19.5" customHeight="1">
      <c r="A643" s="3"/>
      <c r="B643" s="165" t="str">
        <f>IFERROR(RANK('Categories ID'!$C643,'Categories ID'!$C$20:$C$1937,1),"")</f>
        <v/>
      </c>
      <c r="C643" s="166" t="str">
        <f>IF(MIN('Categories ID'!$D643:$F643)&lt;&gt;0,MIN('Categories ID'!$D643:$F643),"")</f>
        <v/>
      </c>
      <c r="D643" s="166" t="str">
        <f>IFERROR(SEARCH($G$3,'Categories ID'!$J643)+ROW()/100000,"")</f>
        <v/>
      </c>
      <c r="E643" s="166" t="str">
        <f>IFERROR(SEARCH($G$3,'Categories ID'!$K643)+ROW()/100000,"")</f>
        <v/>
      </c>
      <c r="F643" s="166" t="str">
        <f>IFERROR(SEARCH($G$3,'Categories ID'!$L643)+ROW()/100000,"")</f>
        <v/>
      </c>
      <c r="G643" s="73">
        <v>618.0</v>
      </c>
      <c r="H643" s="10" t="s">
        <v>951</v>
      </c>
      <c r="I643" s="10" t="s">
        <v>1286</v>
      </c>
      <c r="J643" s="10" t="s">
        <v>1495</v>
      </c>
      <c r="K643" s="10" t="s">
        <v>1496</v>
      </c>
      <c r="L643" s="10" t="s">
        <v>1561</v>
      </c>
      <c r="M643" s="10" t="s">
        <v>22</v>
      </c>
      <c r="N643" s="3"/>
      <c r="O643" s="3"/>
      <c r="P643" s="3"/>
      <c r="Q643" s="3"/>
      <c r="R643" s="3"/>
      <c r="S643" s="3"/>
      <c r="T643" s="3"/>
    </row>
    <row r="644" ht="19.5" customHeight="1">
      <c r="A644" s="3"/>
      <c r="B644" s="163" t="str">
        <f>IFERROR(RANK('Categories ID'!$C644,'Categories ID'!$C$20:$C$1937,1),"")</f>
        <v/>
      </c>
      <c r="C644" s="164" t="str">
        <f>IF(MIN('Categories ID'!$D644:$F644)&lt;&gt;0,MIN('Categories ID'!$D644:$F644),"")</f>
        <v/>
      </c>
      <c r="D644" s="164" t="str">
        <f>IFERROR(SEARCH($G$3,'Categories ID'!$J644)+ROW()/100000,"")</f>
        <v/>
      </c>
      <c r="E644" s="164" t="str">
        <f>IFERROR(SEARCH($G$3,'Categories ID'!$K644)+ROW()/100000,"")</f>
        <v/>
      </c>
      <c r="F644" s="164" t="str">
        <f>IFERROR(SEARCH($G$3,'Categories ID'!$L644)+ROW()/100000,"")</f>
        <v/>
      </c>
      <c r="G644" s="73">
        <v>549.0</v>
      </c>
      <c r="H644" s="10" t="s">
        <v>951</v>
      </c>
      <c r="I644" s="10" t="s">
        <v>1286</v>
      </c>
      <c r="J644" s="10" t="s">
        <v>1495</v>
      </c>
      <c r="K644" s="10" t="s">
        <v>1496</v>
      </c>
      <c r="L644" s="10" t="s">
        <v>1557</v>
      </c>
      <c r="M644" s="10" t="s">
        <v>22</v>
      </c>
      <c r="N644" s="3"/>
      <c r="O644" s="3"/>
      <c r="P644" s="3"/>
      <c r="Q644" s="3"/>
      <c r="R644" s="3"/>
      <c r="S644" s="3"/>
      <c r="T644" s="3"/>
    </row>
    <row r="645" ht="19.5" customHeight="1">
      <c r="A645" s="3"/>
      <c r="B645" s="165" t="str">
        <f>IFERROR(RANK('Categories ID'!$C645,'Categories ID'!$C$20:$C$1937,1),"")</f>
        <v/>
      </c>
      <c r="C645" s="166" t="str">
        <f>IF(MIN('Categories ID'!$D645:$F645)&lt;&gt;0,MIN('Categories ID'!$D645:$F645),"")</f>
        <v/>
      </c>
      <c r="D645" s="166" t="str">
        <f>IFERROR(SEARCH($G$3,'Categories ID'!$J645)+ROW()/100000,"")</f>
        <v/>
      </c>
      <c r="E645" s="166" t="str">
        <f>IFERROR(SEARCH($G$3,'Categories ID'!$K645)+ROW()/100000,"")</f>
        <v/>
      </c>
      <c r="F645" s="166" t="str">
        <f>IFERROR(SEARCH($G$3,'Categories ID'!$L645)+ROW()/100000,"")</f>
        <v/>
      </c>
      <c r="G645" s="73">
        <v>312.0</v>
      </c>
      <c r="H645" s="10" t="s">
        <v>951</v>
      </c>
      <c r="I645" s="10" t="s">
        <v>1286</v>
      </c>
      <c r="J645" s="10" t="s">
        <v>1495</v>
      </c>
      <c r="K645" s="10" t="s">
        <v>1496</v>
      </c>
      <c r="L645" s="10" t="s">
        <v>1497</v>
      </c>
      <c r="M645" s="10" t="s">
        <v>22</v>
      </c>
      <c r="N645" s="3"/>
      <c r="O645" s="3"/>
      <c r="P645" s="3"/>
      <c r="Q645" s="3"/>
      <c r="R645" s="3"/>
      <c r="S645" s="3"/>
      <c r="T645" s="3"/>
    </row>
    <row r="646" ht="19.5" customHeight="1">
      <c r="A646" s="3"/>
      <c r="B646" s="163" t="str">
        <f>IFERROR(RANK('Categories ID'!$C646,'Categories ID'!$C$20:$C$1937,1),"")</f>
        <v/>
      </c>
      <c r="C646" s="164" t="str">
        <f>IF(MIN('Categories ID'!$D646:$F646)&lt;&gt;0,MIN('Categories ID'!$D646:$F646),"")</f>
        <v/>
      </c>
      <c r="D646" s="164" t="str">
        <f>IFERROR(SEARCH($G$3,'Categories ID'!$J646)+ROW()/100000,"")</f>
        <v/>
      </c>
      <c r="E646" s="164" t="str">
        <f>IFERROR(SEARCH($G$3,'Categories ID'!$K646)+ROW()/100000,"")</f>
        <v/>
      </c>
      <c r="F646" s="164" t="str">
        <f>IFERROR(SEARCH($G$3,'Categories ID'!$L646)+ROW()/100000,"")</f>
        <v/>
      </c>
      <c r="G646" s="73">
        <v>3528.0</v>
      </c>
      <c r="H646" s="10" t="s">
        <v>951</v>
      </c>
      <c r="I646" s="10" t="s">
        <v>1286</v>
      </c>
      <c r="J646" s="10" t="s">
        <v>1495</v>
      </c>
      <c r="K646" s="10" t="s">
        <v>1496</v>
      </c>
      <c r="L646" s="10" t="s">
        <v>1581</v>
      </c>
      <c r="M646" s="10" t="s">
        <v>22</v>
      </c>
      <c r="N646" s="3"/>
      <c r="O646" s="3"/>
      <c r="P646" s="3"/>
      <c r="Q646" s="3"/>
      <c r="R646" s="3"/>
      <c r="S646" s="3"/>
      <c r="T646" s="3"/>
    </row>
    <row r="647" ht="19.5" customHeight="1">
      <c r="A647" s="3"/>
      <c r="B647" s="165" t="str">
        <f>IFERROR(RANK('Categories ID'!$C647,'Categories ID'!$C$20:$C$1937,1),"")</f>
        <v/>
      </c>
      <c r="C647" s="166" t="str">
        <f>IF(MIN('Categories ID'!$D647:$F647)&lt;&gt;0,MIN('Categories ID'!$D647:$F647),"")</f>
        <v/>
      </c>
      <c r="D647" s="166" t="str">
        <f>IFERROR(SEARCH($G$3,'Categories ID'!$J647)+ROW()/100000,"")</f>
        <v/>
      </c>
      <c r="E647" s="166" t="str">
        <f>IFERROR(SEARCH($G$3,'Categories ID'!$K647)+ROW()/100000,"")</f>
        <v/>
      </c>
      <c r="F647" s="166" t="str">
        <f>IFERROR(SEARCH($G$3,'Categories ID'!$L647)+ROW()/100000,"")</f>
        <v/>
      </c>
      <c r="G647" s="73">
        <v>386.0</v>
      </c>
      <c r="H647" s="10" t="s">
        <v>951</v>
      </c>
      <c r="I647" s="10" t="s">
        <v>1286</v>
      </c>
      <c r="J647" s="10" t="s">
        <v>1495</v>
      </c>
      <c r="K647" s="10" t="s">
        <v>1515</v>
      </c>
      <c r="L647" s="10" t="s">
        <v>1531</v>
      </c>
      <c r="M647" s="10" t="s">
        <v>22</v>
      </c>
      <c r="N647" s="3"/>
      <c r="O647" s="3"/>
      <c r="P647" s="3"/>
      <c r="Q647" s="3"/>
      <c r="R647" s="3"/>
      <c r="S647" s="3"/>
      <c r="T647" s="3"/>
    </row>
    <row r="648" ht="19.5" customHeight="1">
      <c r="A648" s="3"/>
      <c r="B648" s="163" t="str">
        <f>IFERROR(RANK('Categories ID'!$C648,'Categories ID'!$C$20:$C$1937,1),"")</f>
        <v/>
      </c>
      <c r="C648" s="164" t="str">
        <f>IF(MIN('Categories ID'!$D648:$F648)&lt;&gt;0,MIN('Categories ID'!$D648:$F648),"")</f>
        <v/>
      </c>
      <c r="D648" s="164" t="str">
        <f>IFERROR(SEARCH($G$3,'Categories ID'!$J648)+ROW()/100000,"")</f>
        <v/>
      </c>
      <c r="E648" s="164" t="str">
        <f>IFERROR(SEARCH($G$3,'Categories ID'!$K648)+ROW()/100000,"")</f>
        <v/>
      </c>
      <c r="F648" s="164" t="str">
        <f>IFERROR(SEARCH($G$3,'Categories ID'!$L648)+ROW()/100000,"")</f>
        <v/>
      </c>
      <c r="G648" s="73">
        <v>381.0</v>
      </c>
      <c r="H648" s="10" t="s">
        <v>951</v>
      </c>
      <c r="I648" s="10" t="s">
        <v>1286</v>
      </c>
      <c r="J648" s="10" t="s">
        <v>1495</v>
      </c>
      <c r="K648" s="10" t="s">
        <v>1515</v>
      </c>
      <c r="L648" s="10" t="s">
        <v>1516</v>
      </c>
      <c r="M648" s="10" t="s">
        <v>22</v>
      </c>
      <c r="N648" s="3"/>
      <c r="O648" s="3"/>
      <c r="P648" s="3"/>
      <c r="Q648" s="3"/>
      <c r="R648" s="3"/>
      <c r="S648" s="3"/>
      <c r="T648" s="3"/>
    </row>
    <row r="649" ht="19.5" customHeight="1">
      <c r="A649" s="3"/>
      <c r="B649" s="165" t="str">
        <f>IFERROR(RANK('Categories ID'!$C649,'Categories ID'!$C$20:$C$1937,1),"")</f>
        <v/>
      </c>
      <c r="C649" s="166" t="str">
        <f>IF(MIN('Categories ID'!$D649:$F649)&lt;&gt;0,MIN('Categories ID'!$D649:$F649),"")</f>
        <v/>
      </c>
      <c r="D649" s="166" t="str">
        <f>IFERROR(SEARCH($G$3,'Categories ID'!$J649)+ROW()/100000,"")</f>
        <v/>
      </c>
      <c r="E649" s="166" t="str">
        <f>IFERROR(SEARCH($G$3,'Categories ID'!$K649)+ROW()/100000,"")</f>
        <v/>
      </c>
      <c r="F649" s="166" t="str">
        <f>IFERROR(SEARCH($G$3,'Categories ID'!$L649)+ROW()/100000,"")</f>
        <v/>
      </c>
      <c r="G649" s="73">
        <v>382.0</v>
      </c>
      <c r="H649" s="10" t="s">
        <v>951</v>
      </c>
      <c r="I649" s="10" t="s">
        <v>1286</v>
      </c>
      <c r="J649" s="10" t="s">
        <v>1495</v>
      </c>
      <c r="K649" s="10" t="s">
        <v>1515</v>
      </c>
      <c r="L649" s="10" t="s">
        <v>1519</v>
      </c>
      <c r="M649" s="10" t="s">
        <v>22</v>
      </c>
      <c r="N649" s="3"/>
      <c r="O649" s="3"/>
      <c r="P649" s="3"/>
      <c r="Q649" s="3"/>
      <c r="R649" s="3"/>
      <c r="S649" s="3"/>
      <c r="T649" s="3"/>
    </row>
    <row r="650" ht="19.5" customHeight="1">
      <c r="A650" s="3"/>
      <c r="B650" s="163" t="str">
        <f>IFERROR(RANK('Categories ID'!$C650,'Categories ID'!$C$20:$C$1937,1),"")</f>
        <v/>
      </c>
      <c r="C650" s="164" t="str">
        <f>IF(MIN('Categories ID'!$D650:$F650)&lt;&gt;0,MIN('Categories ID'!$D650:$F650),"")</f>
        <v/>
      </c>
      <c r="D650" s="164" t="str">
        <f>IFERROR(SEARCH($G$3,'Categories ID'!$J650)+ROW()/100000,"")</f>
        <v/>
      </c>
      <c r="E650" s="164" t="str">
        <f>IFERROR(SEARCH($G$3,'Categories ID'!$K650)+ROW()/100000,"")</f>
        <v/>
      </c>
      <c r="F650" s="164" t="str">
        <f>IFERROR(SEARCH($G$3,'Categories ID'!$L650)+ROW()/100000,"")</f>
        <v/>
      </c>
      <c r="G650" s="73">
        <v>535.0</v>
      </c>
      <c r="H650" s="10" t="s">
        <v>951</v>
      </c>
      <c r="I650" s="10" t="s">
        <v>1286</v>
      </c>
      <c r="J650" s="10" t="s">
        <v>1495</v>
      </c>
      <c r="K650" s="10" t="s">
        <v>1515</v>
      </c>
      <c r="L650" s="10" t="s">
        <v>1553</v>
      </c>
      <c r="M650" s="10" t="s">
        <v>22</v>
      </c>
      <c r="N650" s="3"/>
      <c r="O650" s="3"/>
      <c r="P650" s="3"/>
      <c r="Q650" s="3"/>
      <c r="R650" s="3"/>
      <c r="S650" s="3"/>
      <c r="T650" s="3"/>
    </row>
    <row r="651" ht="19.5" customHeight="1">
      <c r="A651" s="3"/>
      <c r="B651" s="165" t="str">
        <f>IFERROR(RANK('Categories ID'!$C651,'Categories ID'!$C$20:$C$1937,1),"")</f>
        <v/>
      </c>
      <c r="C651" s="166" t="str">
        <f>IF(MIN('Categories ID'!$D651:$F651)&lt;&gt;0,MIN('Categories ID'!$D651:$F651),"")</f>
        <v/>
      </c>
      <c r="D651" s="166" t="str">
        <f>IFERROR(SEARCH($G$3,'Categories ID'!$J651)+ROW()/100000,"")</f>
        <v/>
      </c>
      <c r="E651" s="166" t="str">
        <f>IFERROR(SEARCH($G$3,'Categories ID'!$K651)+ROW()/100000,"")</f>
        <v/>
      </c>
      <c r="F651" s="166" t="str">
        <f>IFERROR(SEARCH($G$3,'Categories ID'!$L651)+ROW()/100000,"")</f>
        <v/>
      </c>
      <c r="G651" s="73">
        <v>626.0</v>
      </c>
      <c r="H651" s="10" t="s">
        <v>951</v>
      </c>
      <c r="I651" s="10" t="s">
        <v>1286</v>
      </c>
      <c r="J651" s="10" t="s">
        <v>1495</v>
      </c>
      <c r="K651" s="10" t="s">
        <v>1515</v>
      </c>
      <c r="L651" s="10" t="s">
        <v>1567</v>
      </c>
      <c r="M651" s="10" t="s">
        <v>22</v>
      </c>
      <c r="N651" s="3"/>
      <c r="O651" s="3"/>
      <c r="P651" s="3"/>
      <c r="Q651" s="3"/>
      <c r="R651" s="3"/>
      <c r="S651" s="3"/>
      <c r="T651" s="3"/>
    </row>
    <row r="652" ht="19.5" customHeight="1">
      <c r="A652" s="3"/>
      <c r="B652" s="163" t="str">
        <f>IFERROR(RANK('Categories ID'!$C652,'Categories ID'!$C$20:$C$1937,1),"")</f>
        <v/>
      </c>
      <c r="C652" s="164" t="str">
        <f>IF(MIN('Categories ID'!$D652:$F652)&lt;&gt;0,MIN('Categories ID'!$D652:$F652),"")</f>
        <v/>
      </c>
      <c r="D652" s="164" t="str">
        <f>IFERROR(SEARCH($G$3,'Categories ID'!$J652)+ROW()/100000,"")</f>
        <v/>
      </c>
      <c r="E652" s="164" t="str">
        <f>IFERROR(SEARCH($G$3,'Categories ID'!$K652)+ROW()/100000,"")</f>
        <v/>
      </c>
      <c r="F652" s="164" t="str">
        <f>IFERROR(SEARCH($G$3,'Categories ID'!$L652)+ROW()/100000,"")</f>
        <v/>
      </c>
      <c r="G652" s="73">
        <v>2333.0</v>
      </c>
      <c r="H652" s="10" t="s">
        <v>951</v>
      </c>
      <c r="I652" s="10" t="s">
        <v>1286</v>
      </c>
      <c r="J652" s="10" t="s">
        <v>1495</v>
      </c>
      <c r="K652" s="10" t="s">
        <v>1515</v>
      </c>
      <c r="L652" s="10" t="s">
        <v>1579</v>
      </c>
      <c r="M652" s="10" t="s">
        <v>22</v>
      </c>
      <c r="N652" s="3"/>
      <c r="O652" s="3"/>
      <c r="P652" s="3"/>
      <c r="Q652" s="3"/>
      <c r="R652" s="3"/>
      <c r="S652" s="3"/>
      <c r="T652" s="3"/>
    </row>
    <row r="653" ht="19.5" customHeight="1">
      <c r="A653" s="3"/>
      <c r="B653" s="165" t="str">
        <f>IFERROR(RANK('Categories ID'!$C653,'Categories ID'!$C$20:$C$1937,1),"")</f>
        <v/>
      </c>
      <c r="C653" s="166" t="str">
        <f>IF(MIN('Categories ID'!$D653:$F653)&lt;&gt;0,MIN('Categories ID'!$D653:$F653),"")</f>
        <v/>
      </c>
      <c r="D653" s="166" t="str">
        <f>IFERROR(SEARCH($G$3,'Categories ID'!$J653)+ROW()/100000,"")</f>
        <v/>
      </c>
      <c r="E653" s="166" t="str">
        <f>IFERROR(SEARCH($G$3,'Categories ID'!$K653)+ROW()/100000,"")</f>
        <v/>
      </c>
      <c r="F653" s="166" t="str">
        <f>IFERROR(SEARCH($G$3,'Categories ID'!$L653)+ROW()/100000,"")</f>
        <v/>
      </c>
      <c r="G653" s="73">
        <v>530.0</v>
      </c>
      <c r="H653" s="10" t="s">
        <v>951</v>
      </c>
      <c r="I653" s="10" t="s">
        <v>1286</v>
      </c>
      <c r="J653" s="10" t="s">
        <v>1495</v>
      </c>
      <c r="K653" s="10" t="s">
        <v>1511</v>
      </c>
      <c r="L653" s="10" t="s">
        <v>1545</v>
      </c>
      <c r="M653" s="10" t="s">
        <v>22</v>
      </c>
      <c r="N653" s="3"/>
      <c r="O653" s="3"/>
      <c r="P653" s="3"/>
      <c r="Q653" s="3"/>
      <c r="R653" s="3"/>
      <c r="S653" s="3"/>
      <c r="T653" s="3"/>
    </row>
    <row r="654" ht="19.5" customHeight="1">
      <c r="A654" s="3"/>
      <c r="B654" s="163" t="str">
        <f>IFERROR(RANK('Categories ID'!$C654,'Categories ID'!$C$20:$C$1937,1),"")</f>
        <v/>
      </c>
      <c r="C654" s="164" t="str">
        <f>IF(MIN('Categories ID'!$D654:$F654)&lt;&gt;0,MIN('Categories ID'!$D654:$F654),"")</f>
        <v/>
      </c>
      <c r="D654" s="164" t="str">
        <f>IFERROR(SEARCH($G$3,'Categories ID'!$J654)+ROW()/100000,"")</f>
        <v/>
      </c>
      <c r="E654" s="164" t="str">
        <f>IFERROR(SEARCH($G$3,'Categories ID'!$K654)+ROW()/100000,"")</f>
        <v/>
      </c>
      <c r="F654" s="164" t="str">
        <f>IFERROR(SEARCH($G$3,'Categories ID'!$L654)+ROW()/100000,"")</f>
        <v/>
      </c>
      <c r="G654" s="73">
        <v>379.0</v>
      </c>
      <c r="H654" s="10" t="s">
        <v>951</v>
      </c>
      <c r="I654" s="10" t="s">
        <v>1286</v>
      </c>
      <c r="J654" s="10" t="s">
        <v>1495</v>
      </c>
      <c r="K654" s="10" t="s">
        <v>1511</v>
      </c>
      <c r="L654" s="10" t="s">
        <v>1512</v>
      </c>
      <c r="M654" s="10" t="s">
        <v>22</v>
      </c>
      <c r="N654" s="3"/>
      <c r="O654" s="3"/>
      <c r="P654" s="3"/>
      <c r="Q654" s="3"/>
      <c r="R654" s="3"/>
      <c r="S654" s="3"/>
      <c r="T654" s="3"/>
    </row>
    <row r="655" ht="19.5" customHeight="1">
      <c r="A655" s="3"/>
      <c r="B655" s="165" t="str">
        <f>IFERROR(RANK('Categories ID'!$C655,'Categories ID'!$C$20:$C$1937,1),"")</f>
        <v/>
      </c>
      <c r="C655" s="166" t="str">
        <f>IF(MIN('Categories ID'!$D655:$F655)&lt;&gt;0,MIN('Categories ID'!$D655:$F655),"")</f>
        <v/>
      </c>
      <c r="D655" s="166" t="str">
        <f>IFERROR(SEARCH($G$3,'Categories ID'!$J655)+ROW()/100000,"")</f>
        <v/>
      </c>
      <c r="E655" s="166" t="str">
        <f>IFERROR(SEARCH($G$3,'Categories ID'!$K655)+ROW()/100000,"")</f>
        <v/>
      </c>
      <c r="F655" s="166" t="str">
        <f>IFERROR(SEARCH($G$3,'Categories ID'!$L655)+ROW()/100000,"")</f>
        <v/>
      </c>
      <c r="G655" s="73">
        <v>424.0</v>
      </c>
      <c r="H655" s="10" t="s">
        <v>951</v>
      </c>
      <c r="I655" s="10" t="s">
        <v>1286</v>
      </c>
      <c r="J655" s="10" t="s">
        <v>1495</v>
      </c>
      <c r="K655" s="10" t="s">
        <v>1535</v>
      </c>
      <c r="L655" s="10" t="s">
        <v>1536</v>
      </c>
      <c r="M655" s="10" t="s">
        <v>22</v>
      </c>
      <c r="N655" s="3"/>
      <c r="O655" s="3"/>
      <c r="P655" s="3"/>
      <c r="Q655" s="3"/>
      <c r="R655" s="3"/>
      <c r="S655" s="3"/>
      <c r="T655" s="3"/>
    </row>
    <row r="656" ht="19.5" customHeight="1">
      <c r="A656" s="3"/>
      <c r="B656" s="163" t="str">
        <f>IFERROR(RANK('Categories ID'!$C656,'Categories ID'!$C$20:$C$1937,1),"")</f>
        <v/>
      </c>
      <c r="C656" s="164" t="str">
        <f>IF(MIN('Categories ID'!$D656:$F656)&lt;&gt;0,MIN('Categories ID'!$D656:$F656),"")</f>
        <v/>
      </c>
      <c r="D656" s="164" t="str">
        <f>IFERROR(SEARCH($G$3,'Categories ID'!$J656)+ROW()/100000,"")</f>
        <v/>
      </c>
      <c r="E656" s="164" t="str">
        <f>IFERROR(SEARCH($G$3,'Categories ID'!$K656)+ROW()/100000,"")</f>
        <v/>
      </c>
      <c r="F656" s="164" t="str">
        <f>IFERROR(SEARCH($G$3,'Categories ID'!$L656)+ROW()/100000,"")</f>
        <v/>
      </c>
      <c r="G656" s="73">
        <v>425.0</v>
      </c>
      <c r="H656" s="10" t="s">
        <v>951</v>
      </c>
      <c r="I656" s="10" t="s">
        <v>1286</v>
      </c>
      <c r="J656" s="10" t="s">
        <v>1495</v>
      </c>
      <c r="K656" s="10" t="s">
        <v>1535</v>
      </c>
      <c r="L656" s="10" t="s">
        <v>1539</v>
      </c>
      <c r="M656" s="10" t="s">
        <v>22</v>
      </c>
      <c r="N656" s="3"/>
      <c r="O656" s="3"/>
      <c r="P656" s="3"/>
      <c r="Q656" s="3"/>
      <c r="R656" s="3"/>
      <c r="S656" s="3"/>
      <c r="T656" s="3"/>
    </row>
    <row r="657" ht="19.5" customHeight="1">
      <c r="A657" s="3"/>
      <c r="B657" s="165" t="str">
        <f>IFERROR(RANK('Categories ID'!$C657,'Categories ID'!$C$20:$C$1937,1),"")</f>
        <v/>
      </c>
      <c r="C657" s="166" t="str">
        <f>IF(MIN('Categories ID'!$D657:$F657)&lt;&gt;0,MIN('Categories ID'!$D657:$F657),"")</f>
        <v/>
      </c>
      <c r="D657" s="166" t="str">
        <f>IFERROR(SEARCH($G$3,'Categories ID'!$J657)+ROW()/100000,"")</f>
        <v/>
      </c>
      <c r="E657" s="166" t="str">
        <f>IFERROR(SEARCH($G$3,'Categories ID'!$K657)+ROW()/100000,"")</f>
        <v/>
      </c>
      <c r="F657" s="166" t="str">
        <f>IFERROR(SEARCH($G$3,'Categories ID'!$L657)+ROW()/100000,"")</f>
        <v/>
      </c>
      <c r="G657" s="73">
        <v>554.0</v>
      </c>
      <c r="H657" s="10" t="s">
        <v>951</v>
      </c>
      <c r="I657" s="10" t="s">
        <v>1286</v>
      </c>
      <c r="J657" s="10" t="s">
        <v>1495</v>
      </c>
      <c r="K657" s="10" t="s">
        <v>1535</v>
      </c>
      <c r="L657" s="10" t="s">
        <v>4716</v>
      </c>
      <c r="M657" s="10" t="s">
        <v>22</v>
      </c>
      <c r="N657" s="3"/>
      <c r="O657" s="3"/>
      <c r="P657" s="3"/>
      <c r="Q657" s="3"/>
      <c r="R657" s="3"/>
      <c r="S657" s="3"/>
      <c r="T657" s="3"/>
    </row>
    <row r="658" ht="19.5" customHeight="1">
      <c r="A658" s="3"/>
      <c r="B658" s="163" t="str">
        <f>IFERROR(RANK('Categories ID'!$C658,'Categories ID'!$C$20:$C$1937,1),"")</f>
        <v/>
      </c>
      <c r="C658" s="164" t="str">
        <f>IF(MIN('Categories ID'!$D658:$F658)&lt;&gt;0,MIN('Categories ID'!$D658:$F658),"")</f>
        <v/>
      </c>
      <c r="D658" s="164" t="str">
        <f>IFERROR(SEARCH($G$3,'Categories ID'!$J658)+ROW()/100000,"")</f>
        <v/>
      </c>
      <c r="E658" s="164" t="str">
        <f>IFERROR(SEARCH($G$3,'Categories ID'!$K658)+ROW()/100000,"")</f>
        <v/>
      </c>
      <c r="F658" s="164" t="str">
        <f>IFERROR(SEARCH($G$3,'Categories ID'!$L658)+ROW()/100000,"")</f>
        <v/>
      </c>
      <c r="G658" s="73">
        <v>1768.0</v>
      </c>
      <c r="H658" s="10" t="s">
        <v>951</v>
      </c>
      <c r="I658" s="10" t="s">
        <v>1286</v>
      </c>
      <c r="J658" s="10" t="s">
        <v>1495</v>
      </c>
      <c r="K658" s="10" t="s">
        <v>1541</v>
      </c>
      <c r="L658" s="10" t="s">
        <v>1577</v>
      </c>
      <c r="M658" s="10" t="s">
        <v>22</v>
      </c>
      <c r="N658" s="3"/>
      <c r="O658" s="3"/>
      <c r="P658" s="3"/>
      <c r="Q658" s="3"/>
      <c r="R658" s="3"/>
      <c r="S658" s="3"/>
      <c r="T658" s="3"/>
    </row>
    <row r="659" ht="19.5" customHeight="1">
      <c r="A659" s="3"/>
      <c r="B659" s="165" t="str">
        <f>IFERROR(RANK('Categories ID'!$C659,'Categories ID'!$C$20:$C$1937,1),"")</f>
        <v/>
      </c>
      <c r="C659" s="166" t="str">
        <f>IF(MIN('Categories ID'!$D659:$F659)&lt;&gt;0,MIN('Categories ID'!$D659:$F659),"")</f>
        <v/>
      </c>
      <c r="D659" s="166" t="str">
        <f>IFERROR(SEARCH($G$3,'Categories ID'!$J659)+ROW()/100000,"")</f>
        <v/>
      </c>
      <c r="E659" s="166" t="str">
        <f>IFERROR(SEARCH($G$3,'Categories ID'!$K659)+ROW()/100000,"")</f>
        <v/>
      </c>
      <c r="F659" s="166" t="str">
        <f>IFERROR(SEARCH($G$3,'Categories ID'!$L659)+ROW()/100000,"")</f>
        <v/>
      </c>
      <c r="G659" s="73">
        <v>1146.0</v>
      </c>
      <c r="H659" s="10" t="s">
        <v>951</v>
      </c>
      <c r="I659" s="10" t="s">
        <v>1286</v>
      </c>
      <c r="J659" s="10" t="s">
        <v>1495</v>
      </c>
      <c r="K659" s="10" t="s">
        <v>1541</v>
      </c>
      <c r="L659" s="10" t="s">
        <v>1571</v>
      </c>
      <c r="M659" s="10" t="s">
        <v>22</v>
      </c>
      <c r="N659" s="3"/>
      <c r="O659" s="3"/>
      <c r="P659" s="3"/>
      <c r="Q659" s="3"/>
      <c r="R659" s="3"/>
      <c r="S659" s="3"/>
      <c r="T659" s="3"/>
    </row>
    <row r="660" ht="19.5" customHeight="1">
      <c r="A660" s="3"/>
      <c r="B660" s="163" t="str">
        <f>IFERROR(RANK('Categories ID'!$C660,'Categories ID'!$C$20:$C$1937,1),"")</f>
        <v/>
      </c>
      <c r="C660" s="164" t="str">
        <f>IF(MIN('Categories ID'!$D660:$F660)&lt;&gt;0,MIN('Categories ID'!$D660:$F660),"")</f>
        <v/>
      </c>
      <c r="D660" s="164" t="str">
        <f>IFERROR(SEARCH($G$3,'Categories ID'!$J660)+ROW()/100000,"")</f>
        <v/>
      </c>
      <c r="E660" s="164" t="str">
        <f>IFERROR(SEARCH($G$3,'Categories ID'!$K660)+ROW()/100000,"")</f>
        <v/>
      </c>
      <c r="F660" s="164" t="str">
        <f>IFERROR(SEARCH($G$3,'Categories ID'!$L660)+ROW()/100000,"")</f>
        <v/>
      </c>
      <c r="G660" s="73">
        <v>457.0</v>
      </c>
      <c r="H660" s="10" t="s">
        <v>951</v>
      </c>
      <c r="I660" s="10" t="s">
        <v>1286</v>
      </c>
      <c r="J660" s="10" t="s">
        <v>1495</v>
      </c>
      <c r="K660" s="10" t="s">
        <v>1541</v>
      </c>
      <c r="L660" s="10" t="s">
        <v>1542</v>
      </c>
      <c r="M660" s="10" t="s">
        <v>22</v>
      </c>
      <c r="N660" s="3"/>
      <c r="O660" s="3"/>
      <c r="P660" s="3"/>
      <c r="Q660" s="3"/>
      <c r="R660" s="3"/>
      <c r="S660" s="3"/>
      <c r="T660" s="3"/>
    </row>
    <row r="661" ht="19.5" customHeight="1">
      <c r="A661" s="3"/>
      <c r="B661" s="165" t="str">
        <f>IFERROR(RANK('Categories ID'!$C661,'Categories ID'!$C$20:$C$1937,1),"")</f>
        <v/>
      </c>
      <c r="C661" s="166" t="str">
        <f>IF(MIN('Categories ID'!$D661:$F661)&lt;&gt;0,MIN('Categories ID'!$D661:$F661),"")</f>
        <v/>
      </c>
      <c r="D661" s="166" t="str">
        <f>IFERROR(SEARCH($G$3,'Categories ID'!$J661)+ROW()/100000,"")</f>
        <v/>
      </c>
      <c r="E661" s="166" t="str">
        <f>IFERROR(SEARCH($G$3,'Categories ID'!$K661)+ROW()/100000,"")</f>
        <v/>
      </c>
      <c r="F661" s="166" t="str">
        <f>IFERROR(SEARCH($G$3,'Categories ID'!$L661)+ROW()/100000,"")</f>
        <v/>
      </c>
      <c r="G661" s="73">
        <v>1342.0</v>
      </c>
      <c r="H661" s="10" t="s">
        <v>951</v>
      </c>
      <c r="I661" s="10" t="s">
        <v>1286</v>
      </c>
      <c r="J661" s="10" t="s">
        <v>1495</v>
      </c>
      <c r="K661" s="10" t="s">
        <v>1541</v>
      </c>
      <c r="L661" s="10" t="s">
        <v>1573</v>
      </c>
      <c r="M661" s="10" t="s">
        <v>22</v>
      </c>
      <c r="N661" s="3"/>
      <c r="O661" s="3"/>
      <c r="P661" s="3"/>
      <c r="Q661" s="3"/>
      <c r="R661" s="3"/>
      <c r="S661" s="3"/>
      <c r="T661" s="3"/>
    </row>
    <row r="662" ht="19.5" customHeight="1">
      <c r="A662" s="3"/>
      <c r="B662" s="163" t="str">
        <f>IFERROR(RANK('Categories ID'!$C662,'Categories ID'!$C$20:$C$1937,1),"")</f>
        <v/>
      </c>
      <c r="C662" s="164" t="str">
        <f>IF(MIN('Categories ID'!$D662:$F662)&lt;&gt;0,MIN('Categories ID'!$D662:$F662),"")</f>
        <v/>
      </c>
      <c r="D662" s="164" t="str">
        <f>IFERROR(SEARCH($G$3,'Categories ID'!$J662)+ROW()/100000,"")</f>
        <v/>
      </c>
      <c r="E662" s="164" t="str">
        <f>IFERROR(SEARCH($G$3,'Categories ID'!$K662)+ROW()/100000,"")</f>
        <v/>
      </c>
      <c r="F662" s="164" t="str">
        <f>IFERROR(SEARCH($G$3,'Categories ID'!$L662)+ROW()/100000,"")</f>
        <v/>
      </c>
      <c r="G662" s="73">
        <v>1343.0</v>
      </c>
      <c r="H662" s="10" t="s">
        <v>951</v>
      </c>
      <c r="I662" s="10" t="s">
        <v>1286</v>
      </c>
      <c r="J662" s="10" t="s">
        <v>1495</v>
      </c>
      <c r="K662" s="10" t="s">
        <v>1541</v>
      </c>
      <c r="L662" s="10" t="s">
        <v>1575</v>
      </c>
      <c r="M662" s="10" t="s">
        <v>22</v>
      </c>
      <c r="N662" s="3"/>
      <c r="O662" s="3"/>
      <c r="P662" s="3"/>
      <c r="Q662" s="3"/>
      <c r="R662" s="3"/>
      <c r="S662" s="3"/>
      <c r="T662" s="3"/>
    </row>
    <row r="663" ht="19.5" customHeight="1">
      <c r="A663" s="3"/>
      <c r="B663" s="165" t="str">
        <f>IFERROR(RANK('Categories ID'!$C663,'Categories ID'!$C$20:$C$1937,1),"")</f>
        <v/>
      </c>
      <c r="C663" s="166" t="str">
        <f>IF(MIN('Categories ID'!$D663:$F663)&lt;&gt;0,MIN('Categories ID'!$D663:$F663),"")</f>
        <v/>
      </c>
      <c r="D663" s="166" t="str">
        <f>IFERROR(SEARCH($G$3,'Categories ID'!$J663)+ROW()/100000,"")</f>
        <v/>
      </c>
      <c r="E663" s="166" t="str">
        <f>IFERROR(SEARCH($G$3,'Categories ID'!$K663)+ROW()/100000,"")</f>
        <v/>
      </c>
      <c r="F663" s="166" t="str">
        <f>IFERROR(SEARCH($G$3,'Categories ID'!$L663)+ROW()/100000,"")</f>
        <v/>
      </c>
      <c r="G663" s="73">
        <v>325.0</v>
      </c>
      <c r="H663" s="10" t="s">
        <v>951</v>
      </c>
      <c r="I663" s="10" t="s">
        <v>1286</v>
      </c>
      <c r="J663" s="10" t="s">
        <v>1495</v>
      </c>
      <c r="K663" s="10" t="s">
        <v>1507</v>
      </c>
      <c r="L663" s="10" t="s">
        <v>1508</v>
      </c>
      <c r="M663" s="10" t="s">
        <v>22</v>
      </c>
      <c r="N663" s="3"/>
      <c r="O663" s="3"/>
      <c r="P663" s="3"/>
      <c r="Q663" s="3"/>
      <c r="R663" s="3"/>
      <c r="S663" s="3"/>
      <c r="T663" s="3"/>
    </row>
    <row r="664" ht="19.5" customHeight="1">
      <c r="A664" s="3"/>
      <c r="B664" s="163" t="str">
        <f>IFERROR(RANK('Categories ID'!$C664,'Categories ID'!$C$20:$C$1937,1),"")</f>
        <v/>
      </c>
      <c r="C664" s="164" t="str">
        <f>IF(MIN('Categories ID'!$D664:$F664)&lt;&gt;0,MIN('Categories ID'!$D664:$F664),"")</f>
        <v/>
      </c>
      <c r="D664" s="164" t="str">
        <f>IFERROR(SEARCH($G$3,'Categories ID'!$J664)+ROW()/100000,"")</f>
        <v/>
      </c>
      <c r="E664" s="164" t="str">
        <f>IFERROR(SEARCH($G$3,'Categories ID'!$K664)+ROW()/100000,"")</f>
        <v/>
      </c>
      <c r="F664" s="164" t="str">
        <f>IFERROR(SEARCH($G$3,'Categories ID'!$L664)+ROW()/100000,"")</f>
        <v/>
      </c>
      <c r="G664" s="73">
        <v>533.0</v>
      </c>
      <c r="H664" s="10" t="s">
        <v>951</v>
      </c>
      <c r="I664" s="10" t="s">
        <v>1286</v>
      </c>
      <c r="J664" s="10" t="s">
        <v>1495</v>
      </c>
      <c r="K664" s="10" t="s">
        <v>1507</v>
      </c>
      <c r="L664" s="10" t="s">
        <v>1549</v>
      </c>
      <c r="M664" s="10" t="s">
        <v>22</v>
      </c>
      <c r="N664" s="3"/>
      <c r="O664" s="3"/>
      <c r="P664" s="3"/>
      <c r="Q664" s="3"/>
      <c r="R664" s="3"/>
      <c r="S664" s="3"/>
      <c r="T664" s="3"/>
    </row>
    <row r="665" ht="19.5" customHeight="1">
      <c r="A665" s="3"/>
      <c r="B665" s="165" t="str">
        <f>IFERROR(RANK('Categories ID'!$C665,'Categories ID'!$C$20:$C$1937,1),"")</f>
        <v/>
      </c>
      <c r="C665" s="166" t="str">
        <f>IF(MIN('Categories ID'!$D665:$F665)&lt;&gt;0,MIN('Categories ID'!$D665:$F665),"")</f>
        <v/>
      </c>
      <c r="D665" s="166" t="str">
        <f>IFERROR(SEARCH($G$3,'Categories ID'!$J665)+ROW()/100000,"")</f>
        <v/>
      </c>
      <c r="E665" s="166" t="str">
        <f>IFERROR(SEARCH($G$3,'Categories ID'!$K665)+ROW()/100000,"")</f>
        <v/>
      </c>
      <c r="F665" s="166" t="str">
        <f>IFERROR(SEARCH($G$3,'Categories ID'!$L665)+ROW()/100000,"")</f>
        <v/>
      </c>
      <c r="G665" s="73">
        <v>548.0</v>
      </c>
      <c r="H665" s="10" t="s">
        <v>951</v>
      </c>
      <c r="I665" s="10" t="s">
        <v>1286</v>
      </c>
      <c r="J665" s="10" t="s">
        <v>1495</v>
      </c>
      <c r="K665" s="10" t="s">
        <v>1507</v>
      </c>
      <c r="L665" s="10" t="s">
        <v>1555</v>
      </c>
      <c r="M665" s="10" t="s">
        <v>22</v>
      </c>
      <c r="N665" s="3"/>
      <c r="O665" s="3"/>
      <c r="P665" s="3"/>
      <c r="Q665" s="3"/>
      <c r="R665" s="3"/>
      <c r="S665" s="3"/>
      <c r="T665" s="3"/>
    </row>
    <row r="666" ht="19.5" customHeight="1">
      <c r="A666" s="3"/>
      <c r="B666" s="163" t="str">
        <f>IFERROR(RANK('Categories ID'!$C666,'Categories ID'!$C$20:$C$1937,1),"")</f>
        <v/>
      </c>
      <c r="C666" s="164" t="str">
        <f>IF(MIN('Categories ID'!$D666:$F666)&lt;&gt;0,MIN('Categories ID'!$D666:$F666),"")</f>
        <v/>
      </c>
      <c r="D666" s="164" t="str">
        <f>IFERROR(SEARCH($G$3,'Categories ID'!$J666)+ROW()/100000,"")</f>
        <v/>
      </c>
      <c r="E666" s="164" t="str">
        <f>IFERROR(SEARCH($G$3,'Categories ID'!$K666)+ROW()/100000,"")</f>
        <v/>
      </c>
      <c r="F666" s="164" t="str">
        <f>IFERROR(SEARCH($G$3,'Categories ID'!$L666)+ROW()/100000,"")</f>
        <v/>
      </c>
      <c r="G666" s="73">
        <v>620.0</v>
      </c>
      <c r="H666" s="10" t="s">
        <v>951</v>
      </c>
      <c r="I666" s="10" t="s">
        <v>1286</v>
      </c>
      <c r="J666" s="10" t="s">
        <v>1495</v>
      </c>
      <c r="K666" s="10" t="s">
        <v>1501</v>
      </c>
      <c r="L666" s="10" t="s">
        <v>1563</v>
      </c>
      <c r="M666" s="10" t="s">
        <v>22</v>
      </c>
      <c r="N666" s="3"/>
      <c r="O666" s="3"/>
      <c r="P666" s="3"/>
      <c r="Q666" s="3"/>
      <c r="R666" s="3"/>
      <c r="S666" s="3"/>
      <c r="T666" s="3"/>
    </row>
    <row r="667" ht="19.5" customHeight="1">
      <c r="A667" s="3"/>
      <c r="B667" s="165" t="str">
        <f>IFERROR(RANK('Categories ID'!$C667,'Categories ID'!$C$20:$C$1937,1),"")</f>
        <v/>
      </c>
      <c r="C667" s="166" t="str">
        <f>IF(MIN('Categories ID'!$D667:$F667)&lt;&gt;0,MIN('Categories ID'!$D667:$F667),"")</f>
        <v/>
      </c>
      <c r="D667" s="166" t="str">
        <f>IFERROR(SEARCH($G$3,'Categories ID'!$J667)+ROW()/100000,"")</f>
        <v/>
      </c>
      <c r="E667" s="166" t="str">
        <f>IFERROR(SEARCH($G$3,'Categories ID'!$K667)+ROW()/100000,"")</f>
        <v/>
      </c>
      <c r="F667" s="166" t="str">
        <f>IFERROR(SEARCH($G$3,'Categories ID'!$L667)+ROW()/100000,"")</f>
        <v/>
      </c>
      <c r="G667" s="73">
        <v>532.0</v>
      </c>
      <c r="H667" s="10" t="s">
        <v>951</v>
      </c>
      <c r="I667" s="10" t="s">
        <v>1286</v>
      </c>
      <c r="J667" s="10" t="s">
        <v>1495</v>
      </c>
      <c r="K667" s="10" t="s">
        <v>1501</v>
      </c>
      <c r="L667" s="10" t="s">
        <v>1547</v>
      </c>
      <c r="M667" s="10" t="s">
        <v>22</v>
      </c>
      <c r="N667" s="3"/>
      <c r="O667" s="3"/>
      <c r="P667" s="3"/>
      <c r="Q667" s="3"/>
      <c r="R667" s="3"/>
      <c r="S667" s="3"/>
      <c r="T667" s="3"/>
    </row>
    <row r="668" ht="19.5" customHeight="1">
      <c r="A668" s="3"/>
      <c r="B668" s="163" t="str">
        <f>IFERROR(RANK('Categories ID'!$C668,'Categories ID'!$C$20:$C$1937,1),"")</f>
        <v/>
      </c>
      <c r="C668" s="164" t="str">
        <f>IF(MIN('Categories ID'!$D668:$F668)&lt;&gt;0,MIN('Categories ID'!$D668:$F668),"")</f>
        <v/>
      </c>
      <c r="D668" s="164" t="str">
        <f>IFERROR(SEARCH($G$3,'Categories ID'!$J668)+ROW()/100000,"")</f>
        <v/>
      </c>
      <c r="E668" s="164" t="str">
        <f>IFERROR(SEARCH($G$3,'Categories ID'!$K668)+ROW()/100000,"")</f>
        <v/>
      </c>
      <c r="F668" s="164" t="str">
        <f>IFERROR(SEARCH($G$3,'Categories ID'!$L668)+ROW()/100000,"")</f>
        <v/>
      </c>
      <c r="G668" s="73">
        <v>313.0</v>
      </c>
      <c r="H668" s="10" t="s">
        <v>951</v>
      </c>
      <c r="I668" s="10" t="s">
        <v>1286</v>
      </c>
      <c r="J668" s="10" t="s">
        <v>1495</v>
      </c>
      <c r="K668" s="10" t="s">
        <v>1501</v>
      </c>
      <c r="L668" s="10" t="s">
        <v>1502</v>
      </c>
      <c r="M668" s="10" t="s">
        <v>22</v>
      </c>
      <c r="N668" s="3"/>
      <c r="O668" s="3"/>
      <c r="P668" s="3"/>
      <c r="Q668" s="3"/>
      <c r="R668" s="3"/>
      <c r="S668" s="3"/>
      <c r="T668" s="3"/>
    </row>
    <row r="669" ht="19.5" customHeight="1">
      <c r="A669" s="3"/>
      <c r="B669" s="165" t="str">
        <f>IFERROR(RANK('Categories ID'!$C669,'Categories ID'!$C$20:$C$1937,1),"")</f>
        <v/>
      </c>
      <c r="C669" s="166" t="str">
        <f>IF(MIN('Categories ID'!$D669:$F669)&lt;&gt;0,MIN('Categories ID'!$D669:$F669),"")</f>
        <v/>
      </c>
      <c r="D669" s="166" t="str">
        <f>IFERROR(SEARCH($G$3,'Categories ID'!$J669)+ROW()/100000,"")</f>
        <v/>
      </c>
      <c r="E669" s="166" t="str">
        <f>IFERROR(SEARCH($G$3,'Categories ID'!$K669)+ROW()/100000,"")</f>
        <v/>
      </c>
      <c r="F669" s="166" t="str">
        <f>IFERROR(SEARCH($G$3,'Categories ID'!$L669)+ROW()/100000,"")</f>
        <v/>
      </c>
      <c r="G669" s="73">
        <v>314.0</v>
      </c>
      <c r="H669" s="10" t="s">
        <v>951</v>
      </c>
      <c r="I669" s="10" t="s">
        <v>1286</v>
      </c>
      <c r="J669" s="10" t="s">
        <v>1495</v>
      </c>
      <c r="K669" s="10" t="s">
        <v>1501</v>
      </c>
      <c r="L669" s="10" t="s">
        <v>1505</v>
      </c>
      <c r="M669" s="10" t="s">
        <v>22</v>
      </c>
      <c r="N669" s="3"/>
      <c r="O669" s="3"/>
      <c r="P669" s="3"/>
      <c r="Q669" s="3"/>
      <c r="R669" s="3"/>
      <c r="S669" s="3"/>
      <c r="T669" s="3"/>
    </row>
    <row r="670" ht="19.5" customHeight="1">
      <c r="A670" s="3"/>
      <c r="B670" s="163" t="str">
        <f>IFERROR(RANK('Categories ID'!$C670,'Categories ID'!$C$20:$C$1937,1),"")</f>
        <v/>
      </c>
      <c r="C670" s="164" t="str">
        <f>IF(MIN('Categories ID'!$D670:$F670)&lt;&gt;0,MIN('Categories ID'!$D670:$F670),"")</f>
        <v/>
      </c>
      <c r="D670" s="164" t="str">
        <f>IFERROR(SEARCH($G$3,'Categories ID'!$J670)+ROW()/100000,"")</f>
        <v/>
      </c>
      <c r="E670" s="164" t="str">
        <f>IFERROR(SEARCH($G$3,'Categories ID'!$K670)+ROW()/100000,"")</f>
        <v/>
      </c>
      <c r="F670" s="164" t="str">
        <f>IFERROR(SEARCH($G$3,'Categories ID'!$L670)+ROW()/100000,"")</f>
        <v/>
      </c>
      <c r="G670" s="73">
        <v>385.0</v>
      </c>
      <c r="H670" s="10" t="s">
        <v>951</v>
      </c>
      <c r="I670" s="10" t="s">
        <v>1286</v>
      </c>
      <c r="J670" s="10" t="s">
        <v>1495</v>
      </c>
      <c r="K670" s="10" t="s">
        <v>1501</v>
      </c>
      <c r="L670" s="10" t="s">
        <v>1529</v>
      </c>
      <c r="M670" s="10" t="s">
        <v>22</v>
      </c>
      <c r="N670" s="3"/>
      <c r="O670" s="3"/>
      <c r="P670" s="3"/>
      <c r="Q670" s="3"/>
      <c r="R670" s="3"/>
      <c r="S670" s="3"/>
      <c r="T670" s="3"/>
    </row>
    <row r="671" ht="19.5" customHeight="1">
      <c r="A671" s="3"/>
      <c r="B671" s="165" t="str">
        <f>IFERROR(RANK('Categories ID'!$C671,'Categories ID'!$C$20:$C$1937,1),"")</f>
        <v/>
      </c>
      <c r="C671" s="166" t="str">
        <f>IF(MIN('Categories ID'!$D671:$F671)&lt;&gt;0,MIN('Categories ID'!$D671:$F671),"")</f>
        <v/>
      </c>
      <c r="D671" s="166" t="str">
        <f>IFERROR(SEARCH($G$3,'Categories ID'!$J671)+ROW()/100000,"")</f>
        <v/>
      </c>
      <c r="E671" s="166" t="str">
        <f>IFERROR(SEARCH($G$3,'Categories ID'!$K671)+ROW()/100000,"")</f>
        <v/>
      </c>
      <c r="F671" s="166" t="str">
        <f>IFERROR(SEARCH($G$3,'Categories ID'!$L671)+ROW()/100000,"")</f>
        <v/>
      </c>
      <c r="G671" s="73">
        <v>402.0</v>
      </c>
      <c r="H671" s="10" t="s">
        <v>951</v>
      </c>
      <c r="I671" s="10" t="s">
        <v>1583</v>
      </c>
      <c r="J671" s="10" t="s">
        <v>1584</v>
      </c>
      <c r="K671" s="10" t="s">
        <v>1621</v>
      </c>
      <c r="L671" s="10" t="s">
        <v>1633</v>
      </c>
      <c r="M671" s="10" t="s">
        <v>22</v>
      </c>
      <c r="N671" s="3"/>
      <c r="O671" s="3"/>
      <c r="P671" s="3"/>
      <c r="Q671" s="3"/>
      <c r="R671" s="3"/>
      <c r="S671" s="3"/>
      <c r="T671" s="3"/>
    </row>
    <row r="672" ht="19.5" customHeight="1">
      <c r="A672" s="3"/>
      <c r="B672" s="163" t="str">
        <f>IFERROR(RANK('Categories ID'!$C672,'Categories ID'!$C$20:$C$1937,1),"")</f>
        <v/>
      </c>
      <c r="C672" s="164" t="str">
        <f>IF(MIN('Categories ID'!$D672:$F672)&lt;&gt;0,MIN('Categories ID'!$D672:$F672),"")</f>
        <v/>
      </c>
      <c r="D672" s="164" t="str">
        <f>IFERROR(SEARCH($G$3,'Categories ID'!$J672)+ROW()/100000,"")</f>
        <v/>
      </c>
      <c r="E672" s="164" t="str">
        <f>IFERROR(SEARCH($G$3,'Categories ID'!$K672)+ROW()/100000,"")</f>
        <v/>
      </c>
      <c r="F672" s="164" t="str">
        <f>IFERROR(SEARCH($G$3,'Categories ID'!$L672)+ROW()/100000,"")</f>
        <v/>
      </c>
      <c r="G672" s="73">
        <v>403.0</v>
      </c>
      <c r="H672" s="10" t="s">
        <v>951</v>
      </c>
      <c r="I672" s="10" t="s">
        <v>1583</v>
      </c>
      <c r="J672" s="10" t="s">
        <v>1584</v>
      </c>
      <c r="K672" s="10" t="s">
        <v>1621</v>
      </c>
      <c r="L672" s="10" t="s">
        <v>1635</v>
      </c>
      <c r="M672" s="10" t="s">
        <v>22</v>
      </c>
      <c r="N672" s="3"/>
      <c r="O672" s="3"/>
      <c r="P672" s="3"/>
      <c r="Q672" s="3"/>
      <c r="R672" s="3"/>
      <c r="S672" s="3"/>
      <c r="T672" s="3"/>
    </row>
    <row r="673" ht="19.5" customHeight="1">
      <c r="A673" s="3"/>
      <c r="B673" s="165" t="str">
        <f>IFERROR(RANK('Categories ID'!$C673,'Categories ID'!$C$20:$C$1937,1),"")</f>
        <v/>
      </c>
      <c r="C673" s="166" t="str">
        <f>IF(MIN('Categories ID'!$D673:$F673)&lt;&gt;0,MIN('Categories ID'!$D673:$F673),"")</f>
        <v/>
      </c>
      <c r="D673" s="166" t="str">
        <f>IFERROR(SEARCH($G$3,'Categories ID'!$J673)+ROW()/100000,"")</f>
        <v/>
      </c>
      <c r="E673" s="166" t="str">
        <f>IFERROR(SEARCH($G$3,'Categories ID'!$K673)+ROW()/100000,"")</f>
        <v/>
      </c>
      <c r="F673" s="166" t="str">
        <f>IFERROR(SEARCH($G$3,'Categories ID'!$L673)+ROW()/100000,"")</f>
        <v/>
      </c>
      <c r="G673" s="73">
        <v>397.0</v>
      </c>
      <c r="H673" s="10" t="s">
        <v>951</v>
      </c>
      <c r="I673" s="10" t="s">
        <v>1583</v>
      </c>
      <c r="J673" s="10" t="s">
        <v>1584</v>
      </c>
      <c r="K673" s="10" t="s">
        <v>1621</v>
      </c>
      <c r="L673" s="10" t="s">
        <v>1622</v>
      </c>
      <c r="M673" s="10" t="s">
        <v>22</v>
      </c>
      <c r="N673" s="3"/>
      <c r="O673" s="3"/>
      <c r="P673" s="3"/>
      <c r="Q673" s="3"/>
      <c r="R673" s="3"/>
      <c r="S673" s="3"/>
      <c r="T673" s="3"/>
    </row>
    <row r="674" ht="19.5" customHeight="1">
      <c r="A674" s="3"/>
      <c r="B674" s="163" t="str">
        <f>IFERROR(RANK('Categories ID'!$C674,'Categories ID'!$C$20:$C$1937,1),"")</f>
        <v/>
      </c>
      <c r="C674" s="164" t="str">
        <f>IF(MIN('Categories ID'!$D674:$F674)&lt;&gt;0,MIN('Categories ID'!$D674:$F674),"")</f>
        <v/>
      </c>
      <c r="D674" s="164" t="str">
        <f>IFERROR(SEARCH($G$3,'Categories ID'!$J674)+ROW()/100000,"")</f>
        <v/>
      </c>
      <c r="E674" s="164" t="str">
        <f>IFERROR(SEARCH($G$3,'Categories ID'!$K674)+ROW()/100000,"")</f>
        <v/>
      </c>
      <c r="F674" s="164" t="str">
        <f>IFERROR(SEARCH($G$3,'Categories ID'!$L674)+ROW()/100000,"")</f>
        <v/>
      </c>
      <c r="G674" s="73">
        <v>399.0</v>
      </c>
      <c r="H674" s="10" t="s">
        <v>951</v>
      </c>
      <c r="I674" s="10" t="s">
        <v>1583</v>
      </c>
      <c r="J674" s="10" t="s">
        <v>1584</v>
      </c>
      <c r="K674" s="10" t="s">
        <v>1621</v>
      </c>
      <c r="L674" s="10" t="s">
        <v>1627</v>
      </c>
      <c r="M674" s="10" t="s">
        <v>22</v>
      </c>
      <c r="N674" s="3"/>
      <c r="O674" s="3"/>
      <c r="P674" s="3"/>
      <c r="Q674" s="3"/>
      <c r="R674" s="3"/>
      <c r="S674" s="3"/>
      <c r="T674" s="3"/>
    </row>
    <row r="675" ht="19.5" customHeight="1">
      <c r="A675" s="3"/>
      <c r="B675" s="165" t="str">
        <f>IFERROR(RANK('Categories ID'!$C675,'Categories ID'!$C$20:$C$1937,1),"")</f>
        <v/>
      </c>
      <c r="C675" s="166" t="str">
        <f>IF(MIN('Categories ID'!$D675:$F675)&lt;&gt;0,MIN('Categories ID'!$D675:$F675),"")</f>
        <v/>
      </c>
      <c r="D675" s="166" t="str">
        <f>IFERROR(SEARCH($G$3,'Categories ID'!$J675)+ROW()/100000,"")</f>
        <v/>
      </c>
      <c r="E675" s="166" t="str">
        <f>IFERROR(SEARCH($G$3,'Categories ID'!$K675)+ROW()/100000,"")</f>
        <v/>
      </c>
      <c r="F675" s="166" t="str">
        <f>IFERROR(SEARCH($G$3,'Categories ID'!$L675)+ROW()/100000,"")</f>
        <v/>
      </c>
      <c r="G675" s="73">
        <v>400.0</v>
      </c>
      <c r="H675" s="10" t="s">
        <v>951</v>
      </c>
      <c r="I675" s="10" t="s">
        <v>1583</v>
      </c>
      <c r="J675" s="10" t="s">
        <v>1584</v>
      </c>
      <c r="K675" s="10" t="s">
        <v>1621</v>
      </c>
      <c r="L675" s="10" t="s">
        <v>1629</v>
      </c>
      <c r="M675" s="10" t="s">
        <v>22</v>
      </c>
      <c r="N675" s="3"/>
      <c r="O675" s="3"/>
      <c r="P675" s="3"/>
      <c r="Q675" s="3"/>
      <c r="R675" s="3"/>
      <c r="S675" s="3"/>
      <c r="T675" s="3"/>
    </row>
    <row r="676" ht="19.5" customHeight="1">
      <c r="A676" s="3"/>
      <c r="B676" s="163" t="str">
        <f>IFERROR(RANK('Categories ID'!$C676,'Categories ID'!$C$20:$C$1937,1),"")</f>
        <v/>
      </c>
      <c r="C676" s="164" t="str">
        <f>IF(MIN('Categories ID'!$D676:$F676)&lt;&gt;0,MIN('Categories ID'!$D676:$F676),"")</f>
        <v/>
      </c>
      <c r="D676" s="164" t="str">
        <f>IFERROR(SEARCH($G$3,'Categories ID'!$J676)+ROW()/100000,"")</f>
        <v/>
      </c>
      <c r="E676" s="164" t="str">
        <f>IFERROR(SEARCH($G$3,'Categories ID'!$K676)+ROW()/100000,"")</f>
        <v/>
      </c>
      <c r="F676" s="164" t="str">
        <f>IFERROR(SEARCH($G$3,'Categories ID'!$L676)+ROW()/100000,"")</f>
        <v/>
      </c>
      <c r="G676" s="73">
        <v>401.0</v>
      </c>
      <c r="H676" s="10" t="s">
        <v>951</v>
      </c>
      <c r="I676" s="10" t="s">
        <v>1583</v>
      </c>
      <c r="J676" s="10" t="s">
        <v>1584</v>
      </c>
      <c r="K676" s="10" t="s">
        <v>1621</v>
      </c>
      <c r="L676" s="10" t="s">
        <v>1631</v>
      </c>
      <c r="M676" s="10" t="s">
        <v>22</v>
      </c>
      <c r="N676" s="3"/>
      <c r="O676" s="3"/>
      <c r="P676" s="3"/>
      <c r="Q676" s="3"/>
      <c r="R676" s="3"/>
      <c r="S676" s="3"/>
      <c r="T676" s="3"/>
    </row>
    <row r="677" ht="19.5" customHeight="1">
      <c r="A677" s="3"/>
      <c r="B677" s="165" t="str">
        <f>IFERROR(RANK('Categories ID'!$C677,'Categories ID'!$C$20:$C$1937,1),"")</f>
        <v/>
      </c>
      <c r="C677" s="166" t="str">
        <f>IF(MIN('Categories ID'!$D677:$F677)&lt;&gt;0,MIN('Categories ID'!$D677:$F677),"")</f>
        <v/>
      </c>
      <c r="D677" s="166" t="str">
        <f>IFERROR(SEARCH($G$3,'Categories ID'!$J677)+ROW()/100000,"")</f>
        <v/>
      </c>
      <c r="E677" s="166" t="str">
        <f>IFERROR(SEARCH($G$3,'Categories ID'!$K677)+ROW()/100000,"")</f>
        <v/>
      </c>
      <c r="F677" s="166" t="str">
        <f>IFERROR(SEARCH($G$3,'Categories ID'!$L677)+ROW()/100000,"")</f>
        <v/>
      </c>
      <c r="G677" s="73">
        <v>552.0</v>
      </c>
      <c r="H677" s="10" t="s">
        <v>951</v>
      </c>
      <c r="I677" s="10" t="s">
        <v>1583</v>
      </c>
      <c r="J677" s="10" t="s">
        <v>1584</v>
      </c>
      <c r="K677" s="10" t="s">
        <v>1644</v>
      </c>
      <c r="L677" s="10" t="s">
        <v>22</v>
      </c>
      <c r="M677" s="10" t="s">
        <v>22</v>
      </c>
      <c r="N677" s="3"/>
      <c r="O677" s="3"/>
      <c r="P677" s="3"/>
      <c r="Q677" s="3"/>
      <c r="R677" s="3"/>
      <c r="S677" s="3"/>
      <c r="T677" s="3"/>
    </row>
    <row r="678" ht="19.5" customHeight="1">
      <c r="A678" s="3"/>
      <c r="B678" s="163" t="str">
        <f>IFERROR(RANK('Categories ID'!$C678,'Categories ID'!$C$20:$C$1937,1),"")</f>
        <v/>
      </c>
      <c r="C678" s="164" t="str">
        <f>IF(MIN('Categories ID'!$D678:$F678)&lt;&gt;0,MIN('Categories ID'!$D678:$F678),"")</f>
        <v/>
      </c>
      <c r="D678" s="164" t="str">
        <f>IFERROR(SEARCH($G$3,'Categories ID'!$J678)+ROW()/100000,"")</f>
        <v/>
      </c>
      <c r="E678" s="164" t="str">
        <f>IFERROR(SEARCH($G$3,'Categories ID'!$K678)+ROW()/100000,"")</f>
        <v/>
      </c>
      <c r="F678" s="164" t="str">
        <f>IFERROR(SEARCH($G$3,'Categories ID'!$L678)+ROW()/100000,"")</f>
        <v/>
      </c>
      <c r="G678" s="73">
        <v>507.0</v>
      </c>
      <c r="H678" s="10" t="s">
        <v>951</v>
      </c>
      <c r="I678" s="10" t="s">
        <v>1583</v>
      </c>
      <c r="J678" s="10" t="s">
        <v>1584</v>
      </c>
      <c r="K678" s="10" t="s">
        <v>1585</v>
      </c>
      <c r="L678" s="10" t="s">
        <v>1643</v>
      </c>
      <c r="M678" s="10" t="s">
        <v>22</v>
      </c>
      <c r="N678" s="3"/>
      <c r="O678" s="3"/>
      <c r="P678" s="3"/>
      <c r="Q678" s="3"/>
      <c r="R678" s="3"/>
      <c r="S678" s="3"/>
      <c r="T678" s="3"/>
    </row>
    <row r="679" ht="19.5" customHeight="1">
      <c r="A679" s="3"/>
      <c r="B679" s="165" t="str">
        <f>IFERROR(RANK('Categories ID'!$C679,'Categories ID'!$C$20:$C$1937,1),"")</f>
        <v/>
      </c>
      <c r="C679" s="166" t="str">
        <f>IF(MIN('Categories ID'!$D679:$F679)&lt;&gt;0,MIN('Categories ID'!$D679:$F679),"")</f>
        <v/>
      </c>
      <c r="D679" s="166" t="str">
        <f>IFERROR(SEARCH($G$3,'Categories ID'!$J679)+ROW()/100000,"")</f>
        <v/>
      </c>
      <c r="E679" s="166" t="str">
        <f>IFERROR(SEARCH($G$3,'Categories ID'!$K679)+ROW()/100000,"")</f>
        <v/>
      </c>
      <c r="F679" s="166" t="str">
        <f>IFERROR(SEARCH($G$3,'Categories ID'!$L679)+ROW()/100000,"")</f>
        <v/>
      </c>
      <c r="G679" s="73">
        <v>374.0</v>
      </c>
      <c r="H679" s="10" t="s">
        <v>951</v>
      </c>
      <c r="I679" s="10" t="s">
        <v>1583</v>
      </c>
      <c r="J679" s="10" t="s">
        <v>1584</v>
      </c>
      <c r="K679" s="10" t="s">
        <v>1585</v>
      </c>
      <c r="L679" s="10" t="s">
        <v>1609</v>
      </c>
      <c r="M679" s="10" t="s">
        <v>22</v>
      </c>
      <c r="N679" s="3"/>
      <c r="O679" s="3"/>
      <c r="P679" s="3"/>
      <c r="Q679" s="3"/>
      <c r="R679" s="3"/>
      <c r="S679" s="3"/>
      <c r="T679" s="3"/>
    </row>
    <row r="680" ht="19.5" customHeight="1">
      <c r="A680" s="3"/>
      <c r="B680" s="163" t="str">
        <f>IFERROR(RANK('Categories ID'!$C680,'Categories ID'!$C$20:$C$1937,1),"")</f>
        <v/>
      </c>
      <c r="C680" s="164" t="str">
        <f>IF(MIN('Categories ID'!$D680:$F680)&lt;&gt;0,MIN('Categories ID'!$D680:$F680),"")</f>
        <v/>
      </c>
      <c r="D680" s="164" t="str">
        <f>IFERROR(SEARCH($G$3,'Categories ID'!$J680)+ROW()/100000,"")</f>
        <v/>
      </c>
      <c r="E680" s="164" t="str">
        <f>IFERROR(SEARCH($G$3,'Categories ID'!$K680)+ROW()/100000,"")</f>
        <v/>
      </c>
      <c r="F680" s="164" t="str">
        <f>IFERROR(SEARCH($G$3,'Categories ID'!$L680)+ROW()/100000,"")</f>
        <v/>
      </c>
      <c r="G680" s="73">
        <v>375.0</v>
      </c>
      <c r="H680" s="10" t="s">
        <v>951</v>
      </c>
      <c r="I680" s="10" t="s">
        <v>1583</v>
      </c>
      <c r="J680" s="10" t="s">
        <v>1584</v>
      </c>
      <c r="K680" s="10" t="s">
        <v>1585</v>
      </c>
      <c r="L680" s="10" t="s">
        <v>1611</v>
      </c>
      <c r="M680" s="10" t="s">
        <v>22</v>
      </c>
      <c r="N680" s="3"/>
      <c r="O680" s="3"/>
      <c r="P680" s="3"/>
      <c r="Q680" s="3"/>
      <c r="R680" s="3"/>
      <c r="S680" s="3"/>
      <c r="T680" s="3"/>
    </row>
    <row r="681" ht="19.5" customHeight="1">
      <c r="A681" s="3"/>
      <c r="B681" s="165" t="str">
        <f>IFERROR(RANK('Categories ID'!$C681,'Categories ID'!$C$20:$C$1937,1),"")</f>
        <v/>
      </c>
      <c r="C681" s="166" t="str">
        <f>IF(MIN('Categories ID'!$D681:$F681)&lt;&gt;0,MIN('Categories ID'!$D681:$F681),"")</f>
        <v/>
      </c>
      <c r="D681" s="166" t="str">
        <f>IFERROR(SEARCH($G$3,'Categories ID'!$J681)+ROW()/100000,"")</f>
        <v/>
      </c>
      <c r="E681" s="166" t="str">
        <f>IFERROR(SEARCH($G$3,'Categories ID'!$K681)+ROW()/100000,"")</f>
        <v/>
      </c>
      <c r="F681" s="166" t="str">
        <f>IFERROR(SEARCH($G$3,'Categories ID'!$L681)+ROW()/100000,"")</f>
        <v/>
      </c>
      <c r="G681" s="73">
        <v>339.0</v>
      </c>
      <c r="H681" s="10" t="s">
        <v>951</v>
      </c>
      <c r="I681" s="10" t="s">
        <v>1583</v>
      </c>
      <c r="J681" s="10" t="s">
        <v>1584</v>
      </c>
      <c r="K681" s="10" t="s">
        <v>1585</v>
      </c>
      <c r="L681" s="10" t="s">
        <v>1608</v>
      </c>
      <c r="M681" s="10" t="s">
        <v>22</v>
      </c>
      <c r="N681" s="3"/>
      <c r="O681" s="3"/>
      <c r="P681" s="3"/>
      <c r="Q681" s="3"/>
      <c r="R681" s="3"/>
      <c r="S681" s="3"/>
      <c r="T681" s="3"/>
    </row>
    <row r="682" ht="19.5" customHeight="1">
      <c r="A682" s="3"/>
      <c r="B682" s="163" t="str">
        <f>IFERROR(RANK('Categories ID'!$C682,'Categories ID'!$C$20:$C$1937,1),"")</f>
        <v/>
      </c>
      <c r="C682" s="164" t="str">
        <f>IF(MIN('Categories ID'!$D682:$F682)&lt;&gt;0,MIN('Categories ID'!$D682:$F682),"")</f>
        <v/>
      </c>
      <c r="D682" s="164" t="str">
        <f>IFERROR(SEARCH($G$3,'Categories ID'!$J682)+ROW()/100000,"")</f>
        <v/>
      </c>
      <c r="E682" s="164" t="str">
        <f>IFERROR(SEARCH($G$3,'Categories ID'!$K682)+ROW()/100000,"")</f>
        <v/>
      </c>
      <c r="F682" s="164" t="str">
        <f>IFERROR(SEARCH($G$3,'Categories ID'!$L682)+ROW()/100000,"")</f>
        <v/>
      </c>
      <c r="G682" s="73">
        <v>410.0</v>
      </c>
      <c r="H682" s="10" t="s">
        <v>951</v>
      </c>
      <c r="I682" s="10" t="s">
        <v>1583</v>
      </c>
      <c r="J682" s="10" t="s">
        <v>1584</v>
      </c>
      <c r="K682" s="10" t="s">
        <v>1585</v>
      </c>
      <c r="L682" s="10" t="s">
        <v>1639</v>
      </c>
      <c r="M682" s="10" t="s">
        <v>22</v>
      </c>
      <c r="N682" s="3"/>
      <c r="O682" s="3"/>
      <c r="P682" s="3"/>
      <c r="Q682" s="3"/>
      <c r="R682" s="3"/>
      <c r="S682" s="3"/>
      <c r="T682" s="3"/>
    </row>
    <row r="683" ht="19.5" customHeight="1">
      <c r="A683" s="3"/>
      <c r="B683" s="165" t="str">
        <f>IFERROR(RANK('Categories ID'!$C683,'Categories ID'!$C$20:$C$1937,1),"")</f>
        <v/>
      </c>
      <c r="C683" s="166" t="str">
        <f>IF(MIN('Categories ID'!$D683:$F683)&lt;&gt;0,MIN('Categories ID'!$D683:$F683),"")</f>
        <v/>
      </c>
      <c r="D683" s="166" t="str">
        <f>IFERROR(SEARCH($G$3,'Categories ID'!$J683)+ROW()/100000,"")</f>
        <v/>
      </c>
      <c r="E683" s="166" t="str">
        <f>IFERROR(SEARCH($G$3,'Categories ID'!$K683)+ROW()/100000,"")</f>
        <v/>
      </c>
      <c r="F683" s="166" t="str">
        <f>IFERROR(SEARCH($G$3,'Categories ID'!$L683)+ROW()/100000,"")</f>
        <v/>
      </c>
      <c r="G683" s="73">
        <v>414.0</v>
      </c>
      <c r="H683" s="10" t="s">
        <v>951</v>
      </c>
      <c r="I683" s="10" t="s">
        <v>1583</v>
      </c>
      <c r="J683" s="10" t="s">
        <v>1584</v>
      </c>
      <c r="K683" s="10" t="s">
        <v>1585</v>
      </c>
      <c r="L683" s="10" t="s">
        <v>1641</v>
      </c>
      <c r="M683" s="10" t="s">
        <v>22</v>
      </c>
      <c r="N683" s="3"/>
      <c r="O683" s="3"/>
      <c r="P683" s="3"/>
      <c r="Q683" s="3"/>
      <c r="R683" s="3"/>
      <c r="S683" s="3"/>
      <c r="T683" s="3"/>
    </row>
    <row r="684" ht="19.5" customHeight="1">
      <c r="A684" s="3"/>
      <c r="B684" s="163" t="str">
        <f>IFERROR(RANK('Categories ID'!$C684,'Categories ID'!$C$20:$C$1937,1),"")</f>
        <v/>
      </c>
      <c r="C684" s="164" t="str">
        <f>IF(MIN('Categories ID'!$D684:$F684)&lt;&gt;0,MIN('Categories ID'!$D684:$F684),"")</f>
        <v/>
      </c>
      <c r="D684" s="164" t="str">
        <f>IFERROR(SEARCH($G$3,'Categories ID'!$J684)+ROW()/100000,"")</f>
        <v/>
      </c>
      <c r="E684" s="164" t="str">
        <f>IFERROR(SEARCH($G$3,'Categories ID'!$K684)+ROW()/100000,"")</f>
        <v/>
      </c>
      <c r="F684" s="164" t="str">
        <f>IFERROR(SEARCH($G$3,'Categories ID'!$L684)+ROW()/100000,"")</f>
        <v/>
      </c>
      <c r="G684" s="73">
        <v>58.0</v>
      </c>
      <c r="H684" s="10" t="s">
        <v>951</v>
      </c>
      <c r="I684" s="10" t="s">
        <v>1583</v>
      </c>
      <c r="J684" s="10" t="s">
        <v>1584</v>
      </c>
      <c r="K684" s="10" t="s">
        <v>1585</v>
      </c>
      <c r="L684" s="10" t="s">
        <v>1602</v>
      </c>
      <c r="M684" s="10" t="s">
        <v>22</v>
      </c>
      <c r="N684" s="3"/>
      <c r="O684" s="3"/>
      <c r="P684" s="3"/>
      <c r="Q684" s="3"/>
      <c r="R684" s="3"/>
      <c r="S684" s="3"/>
      <c r="T684" s="3"/>
    </row>
    <row r="685" ht="19.5" customHeight="1">
      <c r="A685" s="3"/>
      <c r="B685" s="165" t="str">
        <f>IFERROR(RANK('Categories ID'!$C685,'Categories ID'!$C$20:$C$1937,1),"")</f>
        <v/>
      </c>
      <c r="C685" s="166" t="str">
        <f>IF(MIN('Categories ID'!$D685:$F685)&lt;&gt;0,MIN('Categories ID'!$D685:$F685),"")</f>
        <v/>
      </c>
      <c r="D685" s="166" t="str">
        <f>IFERROR(SEARCH($G$3,'Categories ID'!$J685)+ROW()/100000,"")</f>
        <v/>
      </c>
      <c r="E685" s="166" t="str">
        <f>IFERROR(SEARCH($G$3,'Categories ID'!$K685)+ROW()/100000,"")</f>
        <v/>
      </c>
      <c r="F685" s="166" t="str">
        <f>IFERROR(SEARCH($G$3,'Categories ID'!$L685)+ROW()/100000,"")</f>
        <v/>
      </c>
      <c r="G685" s="73">
        <v>70.0</v>
      </c>
      <c r="H685" s="10" t="s">
        <v>951</v>
      </c>
      <c r="I685" s="10" t="s">
        <v>1583</v>
      </c>
      <c r="J685" s="10" t="s">
        <v>1584</v>
      </c>
      <c r="K685" s="10" t="s">
        <v>1585</v>
      </c>
      <c r="L685" s="10" t="s">
        <v>1605</v>
      </c>
      <c r="M685" s="10" t="s">
        <v>22</v>
      </c>
      <c r="N685" s="3"/>
      <c r="O685" s="3"/>
      <c r="P685" s="3"/>
      <c r="Q685" s="3"/>
      <c r="R685" s="3"/>
      <c r="S685" s="3"/>
      <c r="T685" s="3"/>
    </row>
    <row r="686" ht="19.5" customHeight="1">
      <c r="A686" s="3"/>
      <c r="B686" s="163" t="str">
        <f>IFERROR(RANK('Categories ID'!$C686,'Categories ID'!$C$20:$C$1937,1),"")</f>
        <v/>
      </c>
      <c r="C686" s="164" t="str">
        <f>IF(MIN('Categories ID'!$D686:$F686)&lt;&gt;0,MIN('Categories ID'!$D686:$F686),"")</f>
        <v/>
      </c>
      <c r="D686" s="164" t="str">
        <f>IFERROR(SEARCH($G$3,'Categories ID'!$J686)+ROW()/100000,"")</f>
        <v/>
      </c>
      <c r="E686" s="164" t="str">
        <f>IFERROR(SEARCH($G$3,'Categories ID'!$K686)+ROW()/100000,"")</f>
        <v/>
      </c>
      <c r="F686" s="164" t="str">
        <f>IFERROR(SEARCH($G$3,'Categories ID'!$L686)+ROW()/100000,"")</f>
        <v/>
      </c>
      <c r="G686" s="73">
        <v>65.0</v>
      </c>
      <c r="H686" s="10" t="s">
        <v>951</v>
      </c>
      <c r="I686" s="10" t="s">
        <v>1583</v>
      </c>
      <c r="J686" s="10" t="s">
        <v>1584</v>
      </c>
      <c r="K686" s="10" t="s">
        <v>1585</v>
      </c>
      <c r="L686" s="10" t="s">
        <v>1604</v>
      </c>
      <c r="M686" s="10" t="s">
        <v>22</v>
      </c>
      <c r="N686" s="3"/>
      <c r="O686" s="3"/>
      <c r="P686" s="3"/>
      <c r="Q686" s="3"/>
      <c r="R686" s="3"/>
      <c r="S686" s="3"/>
      <c r="T686" s="3"/>
    </row>
    <row r="687" ht="19.5" customHeight="1">
      <c r="A687" s="3"/>
      <c r="B687" s="165" t="str">
        <f>IFERROR(RANK('Categories ID'!$C687,'Categories ID'!$C$20:$C$1937,1),"")</f>
        <v/>
      </c>
      <c r="C687" s="166" t="str">
        <f>IF(MIN('Categories ID'!$D687:$F687)&lt;&gt;0,MIN('Categories ID'!$D687:$F687),"")</f>
        <v/>
      </c>
      <c r="D687" s="166" t="str">
        <f>IFERROR(SEARCH($G$3,'Categories ID'!$J687)+ROW()/100000,"")</f>
        <v/>
      </c>
      <c r="E687" s="166" t="str">
        <f>IFERROR(SEARCH($G$3,'Categories ID'!$K687)+ROW()/100000,"")</f>
        <v/>
      </c>
      <c r="F687" s="166" t="str">
        <f>IFERROR(SEARCH($G$3,'Categories ID'!$L687)+ROW()/100000,"")</f>
        <v/>
      </c>
      <c r="G687" s="73">
        <v>36.0</v>
      </c>
      <c r="H687" s="10" t="s">
        <v>951</v>
      </c>
      <c r="I687" s="10" t="s">
        <v>1583</v>
      </c>
      <c r="J687" s="10" t="s">
        <v>1584</v>
      </c>
      <c r="K687" s="10" t="s">
        <v>1585</v>
      </c>
      <c r="L687" s="10" t="s">
        <v>1592</v>
      </c>
      <c r="M687" s="10" t="s">
        <v>22</v>
      </c>
      <c r="N687" s="3"/>
      <c r="O687" s="3"/>
      <c r="P687" s="3"/>
      <c r="Q687" s="3"/>
      <c r="R687" s="3"/>
      <c r="S687" s="3"/>
      <c r="T687" s="3"/>
    </row>
    <row r="688" ht="19.5" customHeight="1">
      <c r="A688" s="3"/>
      <c r="B688" s="163" t="str">
        <f>IFERROR(RANK('Categories ID'!$C688,'Categories ID'!$C$20:$C$1937,1),"")</f>
        <v/>
      </c>
      <c r="C688" s="164" t="str">
        <f>IF(MIN('Categories ID'!$D688:$F688)&lt;&gt;0,MIN('Categories ID'!$D688:$F688),"")</f>
        <v/>
      </c>
      <c r="D688" s="164" t="str">
        <f>IFERROR(SEARCH($G$3,'Categories ID'!$J688)+ROW()/100000,"")</f>
        <v/>
      </c>
      <c r="E688" s="164" t="str">
        <f>IFERROR(SEARCH($G$3,'Categories ID'!$K688)+ROW()/100000,"")</f>
        <v/>
      </c>
      <c r="F688" s="164" t="str">
        <f>IFERROR(SEARCH($G$3,'Categories ID'!$L688)+ROW()/100000,"")</f>
        <v/>
      </c>
      <c r="G688" s="73">
        <v>37.0</v>
      </c>
      <c r="H688" s="10" t="s">
        <v>951</v>
      </c>
      <c r="I688" s="10" t="s">
        <v>1583</v>
      </c>
      <c r="J688" s="10" t="s">
        <v>1584</v>
      </c>
      <c r="K688" s="10" t="s">
        <v>1585</v>
      </c>
      <c r="L688" s="10" t="s">
        <v>1594</v>
      </c>
      <c r="M688" s="10" t="s">
        <v>22</v>
      </c>
      <c r="N688" s="3"/>
      <c r="O688" s="3"/>
      <c r="P688" s="3"/>
      <c r="Q688" s="3"/>
      <c r="R688" s="3"/>
      <c r="S688" s="3"/>
      <c r="T688" s="3"/>
    </row>
    <row r="689" ht="19.5" customHeight="1">
      <c r="A689" s="3"/>
      <c r="B689" s="165" t="str">
        <f>IFERROR(RANK('Categories ID'!$C689,'Categories ID'!$C$20:$C$1937,1),"")</f>
        <v/>
      </c>
      <c r="C689" s="166" t="str">
        <f>IF(MIN('Categories ID'!$D689:$F689)&lt;&gt;0,MIN('Categories ID'!$D689:$F689),"")</f>
        <v/>
      </c>
      <c r="D689" s="166" t="str">
        <f>IFERROR(SEARCH($G$3,'Categories ID'!$J689)+ROW()/100000,"")</f>
        <v/>
      </c>
      <c r="E689" s="166" t="str">
        <f>IFERROR(SEARCH($G$3,'Categories ID'!$K689)+ROW()/100000,"")</f>
        <v/>
      </c>
      <c r="F689" s="166" t="str">
        <f>IFERROR(SEARCH($G$3,'Categories ID'!$L689)+ROW()/100000,"")</f>
        <v/>
      </c>
      <c r="G689" s="73">
        <v>38.0</v>
      </c>
      <c r="H689" s="10" t="s">
        <v>951</v>
      </c>
      <c r="I689" s="10" t="s">
        <v>1583</v>
      </c>
      <c r="J689" s="10" t="s">
        <v>1584</v>
      </c>
      <c r="K689" s="10" t="s">
        <v>1585</v>
      </c>
      <c r="L689" s="10" t="s">
        <v>1596</v>
      </c>
      <c r="M689" s="10" t="s">
        <v>22</v>
      </c>
      <c r="N689" s="3"/>
      <c r="O689" s="3"/>
      <c r="P689" s="3"/>
      <c r="Q689" s="3"/>
      <c r="R689" s="3"/>
      <c r="S689" s="3"/>
      <c r="T689" s="3"/>
    </row>
    <row r="690" ht="19.5" customHeight="1">
      <c r="A690" s="3"/>
      <c r="B690" s="163" t="str">
        <f>IFERROR(RANK('Categories ID'!$C690,'Categories ID'!$C$20:$C$1937,1),"")</f>
        <v/>
      </c>
      <c r="C690" s="164" t="str">
        <f>IF(MIN('Categories ID'!$D690:$F690)&lt;&gt;0,MIN('Categories ID'!$D690:$F690),"")</f>
        <v/>
      </c>
      <c r="D690" s="164" t="str">
        <f>IFERROR(SEARCH($G$3,'Categories ID'!$J690)+ROW()/100000,"")</f>
        <v/>
      </c>
      <c r="E690" s="164" t="str">
        <f>IFERROR(SEARCH($G$3,'Categories ID'!$K690)+ROW()/100000,"")</f>
        <v/>
      </c>
      <c r="F690" s="164" t="str">
        <f>IFERROR(SEARCH($G$3,'Categories ID'!$L690)+ROW()/100000,"")</f>
        <v/>
      </c>
      <c r="G690" s="73">
        <v>39.0</v>
      </c>
      <c r="H690" s="10" t="s">
        <v>951</v>
      </c>
      <c r="I690" s="10" t="s">
        <v>1583</v>
      </c>
      <c r="J690" s="10" t="s">
        <v>1584</v>
      </c>
      <c r="K690" s="10" t="s">
        <v>1585</v>
      </c>
      <c r="L690" s="10" t="s">
        <v>1598</v>
      </c>
      <c r="M690" s="10" t="s">
        <v>22</v>
      </c>
      <c r="N690" s="3"/>
      <c r="O690" s="3"/>
      <c r="P690" s="3"/>
      <c r="Q690" s="3"/>
      <c r="R690" s="3"/>
      <c r="S690" s="3"/>
      <c r="T690" s="3"/>
    </row>
    <row r="691" ht="19.5" customHeight="1">
      <c r="A691" s="3"/>
      <c r="B691" s="165" t="str">
        <f>IFERROR(RANK('Categories ID'!$C691,'Categories ID'!$C$20:$C$1937,1),"")</f>
        <v/>
      </c>
      <c r="C691" s="166" t="str">
        <f>IF(MIN('Categories ID'!$D691:$F691)&lt;&gt;0,MIN('Categories ID'!$D691:$F691),"")</f>
        <v/>
      </c>
      <c r="D691" s="166" t="str">
        <f>IFERROR(SEARCH($G$3,'Categories ID'!$J691)+ROW()/100000,"")</f>
        <v/>
      </c>
      <c r="E691" s="166" t="str">
        <f>IFERROR(SEARCH($G$3,'Categories ID'!$K691)+ROW()/100000,"")</f>
        <v/>
      </c>
      <c r="F691" s="166" t="str">
        <f>IFERROR(SEARCH($G$3,'Categories ID'!$L691)+ROW()/100000,"")</f>
        <v/>
      </c>
      <c r="G691" s="73">
        <v>42.0</v>
      </c>
      <c r="H691" s="10" t="s">
        <v>951</v>
      </c>
      <c r="I691" s="10" t="s">
        <v>1583</v>
      </c>
      <c r="J691" s="10" t="s">
        <v>1584</v>
      </c>
      <c r="K691" s="10" t="s">
        <v>1585</v>
      </c>
      <c r="L691" s="10" t="s">
        <v>1600</v>
      </c>
      <c r="M691" s="10" t="s">
        <v>22</v>
      </c>
      <c r="N691" s="3"/>
      <c r="O691" s="3"/>
      <c r="P691" s="3"/>
      <c r="Q691" s="3"/>
      <c r="R691" s="3"/>
      <c r="S691" s="3"/>
      <c r="T691" s="3"/>
    </row>
    <row r="692" ht="19.5" customHeight="1">
      <c r="A692" s="3"/>
      <c r="B692" s="163" t="str">
        <f>IFERROR(RANK('Categories ID'!$C692,'Categories ID'!$C$20:$C$1937,1),"")</f>
        <v/>
      </c>
      <c r="C692" s="164" t="str">
        <f>IF(MIN('Categories ID'!$D692:$F692)&lt;&gt;0,MIN('Categories ID'!$D692:$F692),"")</f>
        <v/>
      </c>
      <c r="D692" s="164" t="str">
        <f>IFERROR(SEARCH($G$3,'Categories ID'!$J692)+ROW()/100000,"")</f>
        <v/>
      </c>
      <c r="E692" s="164" t="str">
        <f>IFERROR(SEARCH($G$3,'Categories ID'!$K692)+ROW()/100000,"")</f>
        <v/>
      </c>
      <c r="F692" s="164" t="str">
        <f>IFERROR(SEARCH($G$3,'Categories ID'!$L692)+ROW()/100000,"")</f>
        <v/>
      </c>
      <c r="G692" s="73">
        <v>43.0</v>
      </c>
      <c r="H692" s="10" t="s">
        <v>951</v>
      </c>
      <c r="I692" s="10" t="s">
        <v>1583</v>
      </c>
      <c r="J692" s="10" t="s">
        <v>1584</v>
      </c>
      <c r="K692" s="10" t="s">
        <v>1585</v>
      </c>
      <c r="L692" s="10" t="s">
        <v>1601</v>
      </c>
      <c r="M692" s="10" t="s">
        <v>22</v>
      </c>
      <c r="N692" s="3"/>
      <c r="O692" s="3"/>
      <c r="P692" s="3"/>
      <c r="Q692" s="3"/>
      <c r="R692" s="3"/>
      <c r="S692" s="3"/>
      <c r="T692" s="3"/>
    </row>
    <row r="693" ht="19.5" customHeight="1">
      <c r="A693" s="3"/>
      <c r="B693" s="165" t="str">
        <f>IFERROR(RANK('Categories ID'!$C693,'Categories ID'!$C$20:$C$1937,1),"")</f>
        <v/>
      </c>
      <c r="C693" s="166" t="str">
        <f>IF(MIN('Categories ID'!$D693:$F693)&lt;&gt;0,MIN('Categories ID'!$D693:$F693),"")</f>
        <v/>
      </c>
      <c r="D693" s="166" t="str">
        <f>IFERROR(SEARCH($G$3,'Categories ID'!$J693)+ROW()/100000,"")</f>
        <v/>
      </c>
      <c r="E693" s="166" t="str">
        <f>IFERROR(SEARCH($G$3,'Categories ID'!$K693)+ROW()/100000,"")</f>
        <v/>
      </c>
      <c r="F693" s="166" t="str">
        <f>IFERROR(SEARCH($G$3,'Categories ID'!$L693)+ROW()/100000,"")</f>
        <v/>
      </c>
      <c r="G693" s="73">
        <v>33.0</v>
      </c>
      <c r="H693" s="10" t="s">
        <v>951</v>
      </c>
      <c r="I693" s="10" t="s">
        <v>1583</v>
      </c>
      <c r="J693" s="10" t="s">
        <v>1584</v>
      </c>
      <c r="K693" s="10" t="s">
        <v>1585</v>
      </c>
      <c r="L693" s="10" t="s">
        <v>1586</v>
      </c>
      <c r="M693" s="10" t="s">
        <v>22</v>
      </c>
      <c r="N693" s="3"/>
      <c r="O693" s="3"/>
      <c r="P693" s="3"/>
      <c r="Q693" s="3"/>
      <c r="R693" s="3"/>
      <c r="S693" s="3"/>
      <c r="T693" s="3"/>
    </row>
    <row r="694" ht="19.5" customHeight="1">
      <c r="A694" s="3"/>
      <c r="B694" s="163" t="str">
        <f>IFERROR(RANK('Categories ID'!$C694,'Categories ID'!$C$20:$C$1937,1),"")</f>
        <v/>
      </c>
      <c r="C694" s="164" t="str">
        <f>IF(MIN('Categories ID'!$D694:$F694)&lt;&gt;0,MIN('Categories ID'!$D694:$F694),"")</f>
        <v/>
      </c>
      <c r="D694" s="164" t="str">
        <f>IFERROR(SEARCH($G$3,'Categories ID'!$J694)+ROW()/100000,"")</f>
        <v/>
      </c>
      <c r="E694" s="164" t="str">
        <f>IFERROR(SEARCH($G$3,'Categories ID'!$K694)+ROW()/100000,"")</f>
        <v/>
      </c>
      <c r="F694" s="164" t="str">
        <f>IFERROR(SEARCH($G$3,'Categories ID'!$L694)+ROW()/100000,"")</f>
        <v/>
      </c>
      <c r="G694" s="73">
        <v>34.0</v>
      </c>
      <c r="H694" s="10" t="s">
        <v>951</v>
      </c>
      <c r="I694" s="10" t="s">
        <v>1583</v>
      </c>
      <c r="J694" s="10" t="s">
        <v>1584</v>
      </c>
      <c r="K694" s="10" t="s">
        <v>1585</v>
      </c>
      <c r="L694" s="10" t="s">
        <v>1590</v>
      </c>
      <c r="M694" s="10" t="s">
        <v>22</v>
      </c>
      <c r="N694" s="3"/>
      <c r="O694" s="3"/>
      <c r="P694" s="3"/>
      <c r="Q694" s="3"/>
      <c r="R694" s="3"/>
      <c r="S694" s="3"/>
      <c r="T694" s="3"/>
    </row>
    <row r="695" ht="19.5" customHeight="1">
      <c r="A695" s="3"/>
      <c r="B695" s="165" t="str">
        <f>IFERROR(RANK('Categories ID'!$C695,'Categories ID'!$C$20:$C$1937,1),"")</f>
        <v/>
      </c>
      <c r="C695" s="166" t="str">
        <f>IF(MIN('Categories ID'!$D695:$F695)&lt;&gt;0,MIN('Categories ID'!$D695:$F695),"")</f>
        <v/>
      </c>
      <c r="D695" s="166" t="str">
        <f>IFERROR(SEARCH($G$3,'Categories ID'!$J695)+ROW()/100000,"")</f>
        <v/>
      </c>
      <c r="E695" s="166" t="str">
        <f>IFERROR(SEARCH($G$3,'Categories ID'!$K695)+ROW()/100000,"")</f>
        <v/>
      </c>
      <c r="F695" s="166" t="str">
        <f>IFERROR(SEARCH($G$3,'Categories ID'!$L695)+ROW()/100000,"")</f>
        <v/>
      </c>
      <c r="G695" s="73">
        <v>304.0</v>
      </c>
      <c r="H695" s="10" t="s">
        <v>951</v>
      </c>
      <c r="I695" s="10" t="s">
        <v>1583</v>
      </c>
      <c r="J695" s="10" t="s">
        <v>1584</v>
      </c>
      <c r="K695" s="10" t="s">
        <v>1585</v>
      </c>
      <c r="L695" s="10" t="s">
        <v>1606</v>
      </c>
      <c r="M695" s="10" t="s">
        <v>22</v>
      </c>
      <c r="N695" s="3"/>
      <c r="O695" s="3"/>
      <c r="P695" s="3"/>
      <c r="Q695" s="3"/>
      <c r="R695" s="3"/>
      <c r="S695" s="3"/>
      <c r="T695" s="3"/>
    </row>
    <row r="696" ht="19.5" customHeight="1">
      <c r="A696" s="3"/>
      <c r="B696" s="163" t="str">
        <f>IFERROR(RANK('Categories ID'!$C696,'Categories ID'!$C$20:$C$1937,1),"")</f>
        <v/>
      </c>
      <c r="C696" s="164" t="str">
        <f>IF(MIN('Categories ID'!$D696:$F696)&lt;&gt;0,MIN('Categories ID'!$D696:$F696),"")</f>
        <v/>
      </c>
      <c r="D696" s="164" t="str">
        <f>IFERROR(SEARCH($G$3,'Categories ID'!$J696)+ROW()/100000,"")</f>
        <v/>
      </c>
      <c r="E696" s="164" t="str">
        <f>IFERROR(SEARCH($G$3,'Categories ID'!$K696)+ROW()/100000,"")</f>
        <v/>
      </c>
      <c r="F696" s="164" t="str">
        <f>IFERROR(SEARCH($G$3,'Categories ID'!$L696)+ROW()/100000,"")</f>
        <v/>
      </c>
      <c r="G696" s="73">
        <v>404.0</v>
      </c>
      <c r="H696" s="10" t="s">
        <v>951</v>
      </c>
      <c r="I696" s="10" t="s">
        <v>1583</v>
      </c>
      <c r="J696" s="10" t="s">
        <v>1584</v>
      </c>
      <c r="K696" s="10" t="s">
        <v>1613</v>
      </c>
      <c r="L696" s="10" t="s">
        <v>1637</v>
      </c>
      <c r="M696" s="10" t="s">
        <v>22</v>
      </c>
      <c r="N696" s="3"/>
      <c r="O696" s="3"/>
      <c r="P696" s="3"/>
      <c r="Q696" s="3"/>
      <c r="R696" s="3"/>
      <c r="S696" s="3"/>
      <c r="T696" s="3"/>
    </row>
    <row r="697" ht="19.5" customHeight="1">
      <c r="A697" s="3"/>
      <c r="B697" s="165" t="str">
        <f>IFERROR(RANK('Categories ID'!$C697,'Categories ID'!$C$20:$C$1937,1),"")</f>
        <v/>
      </c>
      <c r="C697" s="166" t="str">
        <f>IF(MIN('Categories ID'!$D697:$F697)&lt;&gt;0,MIN('Categories ID'!$D697:$F697),"")</f>
        <v/>
      </c>
      <c r="D697" s="166" t="str">
        <f>IFERROR(SEARCH($G$3,'Categories ID'!$J697)+ROW()/100000,"")</f>
        <v/>
      </c>
      <c r="E697" s="166" t="str">
        <f>IFERROR(SEARCH($G$3,'Categories ID'!$K697)+ROW()/100000,"")</f>
        <v/>
      </c>
      <c r="F697" s="166" t="str">
        <f>IFERROR(SEARCH($G$3,'Categories ID'!$L697)+ROW()/100000,"")</f>
        <v/>
      </c>
      <c r="G697" s="73">
        <v>398.0</v>
      </c>
      <c r="H697" s="10" t="s">
        <v>951</v>
      </c>
      <c r="I697" s="10" t="s">
        <v>1583</v>
      </c>
      <c r="J697" s="10" t="s">
        <v>1584</v>
      </c>
      <c r="K697" s="10" t="s">
        <v>1613</v>
      </c>
      <c r="L697" s="10" t="s">
        <v>1625</v>
      </c>
      <c r="M697" s="10" t="s">
        <v>22</v>
      </c>
      <c r="N697" s="3"/>
      <c r="O697" s="3"/>
      <c r="P697" s="3"/>
      <c r="Q697" s="3"/>
      <c r="R697" s="3"/>
      <c r="S697" s="3"/>
      <c r="T697" s="3"/>
    </row>
    <row r="698" ht="19.5" customHeight="1">
      <c r="A698" s="3"/>
      <c r="B698" s="163" t="str">
        <f>IFERROR(RANK('Categories ID'!$C698,'Categories ID'!$C$20:$C$1937,1),"")</f>
        <v/>
      </c>
      <c r="C698" s="164" t="str">
        <f>IF(MIN('Categories ID'!$D698:$F698)&lt;&gt;0,MIN('Categories ID'!$D698:$F698),"")</f>
        <v/>
      </c>
      <c r="D698" s="164" t="str">
        <f>IFERROR(SEARCH($G$3,'Categories ID'!$J698)+ROW()/100000,"")</f>
        <v/>
      </c>
      <c r="E698" s="164" t="str">
        <f>IFERROR(SEARCH($G$3,'Categories ID'!$K698)+ROW()/100000,"")</f>
        <v/>
      </c>
      <c r="F698" s="164" t="str">
        <f>IFERROR(SEARCH($G$3,'Categories ID'!$L698)+ROW()/100000,"")</f>
        <v/>
      </c>
      <c r="G698" s="73">
        <v>392.0</v>
      </c>
      <c r="H698" s="10" t="s">
        <v>951</v>
      </c>
      <c r="I698" s="10" t="s">
        <v>1583</v>
      </c>
      <c r="J698" s="10" t="s">
        <v>1584</v>
      </c>
      <c r="K698" s="10" t="s">
        <v>1613</v>
      </c>
      <c r="L698" s="10" t="s">
        <v>1614</v>
      </c>
      <c r="M698" s="10" t="s">
        <v>22</v>
      </c>
      <c r="N698" s="3"/>
      <c r="O698" s="3"/>
      <c r="P698" s="3"/>
      <c r="Q698" s="3"/>
      <c r="R698" s="3"/>
      <c r="S698" s="3"/>
      <c r="T698" s="3"/>
    </row>
    <row r="699" ht="19.5" customHeight="1">
      <c r="A699" s="3"/>
      <c r="B699" s="165" t="str">
        <f>IFERROR(RANK('Categories ID'!$C699,'Categories ID'!$C$20:$C$1937,1),"")</f>
        <v/>
      </c>
      <c r="C699" s="166" t="str">
        <f>IF(MIN('Categories ID'!$D699:$F699)&lt;&gt;0,MIN('Categories ID'!$D699:$F699),"")</f>
        <v/>
      </c>
      <c r="D699" s="166" t="str">
        <f>IFERROR(SEARCH($G$3,'Categories ID'!$J699)+ROW()/100000,"")</f>
        <v/>
      </c>
      <c r="E699" s="166" t="str">
        <f>IFERROR(SEARCH($G$3,'Categories ID'!$K699)+ROW()/100000,"")</f>
        <v/>
      </c>
      <c r="F699" s="166" t="str">
        <f>IFERROR(SEARCH($G$3,'Categories ID'!$L699)+ROW()/100000,"")</f>
        <v/>
      </c>
      <c r="G699" s="73">
        <v>393.0</v>
      </c>
      <c r="H699" s="10" t="s">
        <v>951</v>
      </c>
      <c r="I699" s="10" t="s">
        <v>1583</v>
      </c>
      <c r="J699" s="10" t="s">
        <v>1584</v>
      </c>
      <c r="K699" s="10" t="s">
        <v>1613</v>
      </c>
      <c r="L699" s="10" t="s">
        <v>1616</v>
      </c>
      <c r="M699" s="10" t="s">
        <v>22</v>
      </c>
      <c r="N699" s="3"/>
      <c r="O699" s="3"/>
      <c r="P699" s="3"/>
      <c r="Q699" s="3"/>
      <c r="R699" s="3"/>
      <c r="S699" s="3"/>
      <c r="T699" s="3"/>
    </row>
    <row r="700" ht="19.5" customHeight="1">
      <c r="A700" s="3"/>
      <c r="B700" s="163" t="str">
        <f>IFERROR(RANK('Categories ID'!$C700,'Categories ID'!$C$20:$C$1937,1),"")</f>
        <v/>
      </c>
      <c r="C700" s="164" t="str">
        <f>IF(MIN('Categories ID'!$D700:$F700)&lt;&gt;0,MIN('Categories ID'!$D700:$F700),"")</f>
        <v/>
      </c>
      <c r="D700" s="164" t="str">
        <f>IFERROR(SEARCH($G$3,'Categories ID'!$J700)+ROW()/100000,"")</f>
        <v/>
      </c>
      <c r="E700" s="164" t="str">
        <f>IFERROR(SEARCH($G$3,'Categories ID'!$K700)+ROW()/100000,"")</f>
        <v/>
      </c>
      <c r="F700" s="164" t="str">
        <f>IFERROR(SEARCH($G$3,'Categories ID'!$L700)+ROW()/100000,"")</f>
        <v/>
      </c>
      <c r="G700" s="73">
        <v>394.0</v>
      </c>
      <c r="H700" s="10" t="s">
        <v>951</v>
      </c>
      <c r="I700" s="10" t="s">
        <v>1583</v>
      </c>
      <c r="J700" s="10" t="s">
        <v>1584</v>
      </c>
      <c r="K700" s="10" t="s">
        <v>1613</v>
      </c>
      <c r="L700" s="10" t="s">
        <v>1617</v>
      </c>
      <c r="M700" s="10" t="s">
        <v>22</v>
      </c>
      <c r="N700" s="3"/>
      <c r="O700" s="3"/>
      <c r="P700" s="3"/>
      <c r="Q700" s="3"/>
      <c r="R700" s="3"/>
      <c r="S700" s="3"/>
      <c r="T700" s="3"/>
    </row>
    <row r="701" ht="19.5" customHeight="1">
      <c r="A701" s="3"/>
      <c r="B701" s="165" t="str">
        <f>IFERROR(RANK('Categories ID'!$C701,'Categories ID'!$C$20:$C$1937,1),"")</f>
        <v/>
      </c>
      <c r="C701" s="166" t="str">
        <f>IF(MIN('Categories ID'!$D701:$F701)&lt;&gt;0,MIN('Categories ID'!$D701:$F701),"")</f>
        <v/>
      </c>
      <c r="D701" s="166" t="str">
        <f>IFERROR(SEARCH($G$3,'Categories ID'!$J701)+ROW()/100000,"")</f>
        <v/>
      </c>
      <c r="E701" s="166" t="str">
        <f>IFERROR(SEARCH($G$3,'Categories ID'!$K701)+ROW()/100000,"")</f>
        <v/>
      </c>
      <c r="F701" s="166" t="str">
        <f>IFERROR(SEARCH($G$3,'Categories ID'!$L701)+ROW()/100000,"")</f>
        <v/>
      </c>
      <c r="G701" s="73">
        <v>395.0</v>
      </c>
      <c r="H701" s="10" t="s">
        <v>951</v>
      </c>
      <c r="I701" s="10" t="s">
        <v>1583</v>
      </c>
      <c r="J701" s="10" t="s">
        <v>1584</v>
      </c>
      <c r="K701" s="10" t="s">
        <v>1613</v>
      </c>
      <c r="L701" s="10" t="s">
        <v>1619</v>
      </c>
      <c r="M701" s="10" t="s">
        <v>22</v>
      </c>
      <c r="N701" s="3"/>
      <c r="O701" s="3"/>
      <c r="P701" s="3"/>
      <c r="Q701" s="3"/>
      <c r="R701" s="3"/>
      <c r="S701" s="3"/>
      <c r="T701" s="3"/>
    </row>
    <row r="702" ht="19.5" customHeight="1">
      <c r="A702" s="3"/>
      <c r="B702" s="163">
        <f>IFERROR(RANK('Categories ID'!$C702,'Categories ID'!$C$20:$C$1937,1),"")</f>
        <v>1</v>
      </c>
      <c r="C702" s="164">
        <f>IF(MIN('Categories ID'!$D702:$F702)&lt;&gt;0,MIN('Categories ID'!$D702:$F702),"")</f>
        <v>1.00702</v>
      </c>
      <c r="D702" s="164">
        <f>IFERROR(SEARCH($G$3,'Categories ID'!$J702)+ROW()/100000,"")</f>
        <v>1.00702</v>
      </c>
      <c r="E702" s="164">
        <f>IFERROR(SEARCH($G$3,'Categories ID'!$K702)+ROW()/100000,"")</f>
        <v>1.00702</v>
      </c>
      <c r="F702" s="164" t="str">
        <f>IFERROR(SEARCH($G$3,'Categories ID'!$L702)+ROW()/100000,"")</f>
        <v/>
      </c>
      <c r="G702" s="73">
        <v>50.0</v>
      </c>
      <c r="H702" s="10" t="s">
        <v>951</v>
      </c>
      <c r="I702" s="10" t="s">
        <v>1583</v>
      </c>
      <c r="J702" s="10" t="s">
        <v>1648</v>
      </c>
      <c r="K702" s="10" t="s">
        <v>1649</v>
      </c>
      <c r="L702" s="10" t="s">
        <v>22</v>
      </c>
      <c r="M702" s="10" t="s">
        <v>22</v>
      </c>
      <c r="N702" s="3"/>
      <c r="O702" s="3"/>
      <c r="P702" s="3"/>
      <c r="Q702" s="3"/>
      <c r="R702" s="3"/>
      <c r="S702" s="3"/>
      <c r="T702" s="3"/>
    </row>
    <row r="703" ht="19.5" customHeight="1">
      <c r="A703" s="3"/>
      <c r="B703" s="165" t="str">
        <f>IFERROR(RANK('Categories ID'!$C703,'Categories ID'!$C$20:$C$1937,1),"")</f>
        <v/>
      </c>
      <c r="C703" s="166" t="str">
        <f>IF(MIN('Categories ID'!$D703:$F703)&lt;&gt;0,MIN('Categories ID'!$D703:$F703),"")</f>
        <v/>
      </c>
      <c r="D703" s="166" t="str">
        <f>IFERROR(SEARCH($G$3,'Categories ID'!$J703)+ROW()/100000,"")</f>
        <v/>
      </c>
      <c r="E703" s="166" t="str">
        <f>IFERROR(SEARCH($G$3,'Categories ID'!$K703)+ROW()/100000,"")</f>
        <v/>
      </c>
      <c r="F703" s="166" t="str">
        <f>IFERROR(SEARCH($G$3,'Categories ID'!$L703)+ROW()/100000,"")</f>
        <v/>
      </c>
      <c r="G703" s="73">
        <v>91.0</v>
      </c>
      <c r="H703" s="10" t="s">
        <v>951</v>
      </c>
      <c r="I703" s="10" t="s">
        <v>1583</v>
      </c>
      <c r="J703" s="10" t="s">
        <v>1651</v>
      </c>
      <c r="K703" s="10" t="s">
        <v>1652</v>
      </c>
      <c r="L703" s="10" t="s">
        <v>22</v>
      </c>
      <c r="M703" s="10" t="s">
        <v>22</v>
      </c>
      <c r="N703" s="3"/>
      <c r="O703" s="3"/>
      <c r="P703" s="3"/>
      <c r="Q703" s="3"/>
      <c r="R703" s="3"/>
      <c r="S703" s="3"/>
      <c r="T703" s="3"/>
    </row>
    <row r="704" ht="19.5" customHeight="1">
      <c r="A704" s="3"/>
      <c r="B704" s="163" t="str">
        <f>IFERROR(RANK('Categories ID'!$C704,'Categories ID'!$C$20:$C$1937,1),"")</f>
        <v/>
      </c>
      <c r="C704" s="164" t="str">
        <f>IF(MIN('Categories ID'!$D704:$F704)&lt;&gt;0,MIN('Categories ID'!$D704:$F704),"")</f>
        <v/>
      </c>
      <c r="D704" s="164" t="str">
        <f>IFERROR(SEARCH($G$3,'Categories ID'!$J704)+ROW()/100000,"")</f>
        <v/>
      </c>
      <c r="E704" s="164" t="str">
        <f>IFERROR(SEARCH($G$3,'Categories ID'!$K704)+ROW()/100000,"")</f>
        <v/>
      </c>
      <c r="F704" s="164" t="str">
        <f>IFERROR(SEARCH($G$3,'Categories ID'!$L704)+ROW()/100000,"")</f>
        <v/>
      </c>
      <c r="G704" s="73">
        <v>49.0</v>
      </c>
      <c r="H704" s="10" t="s">
        <v>951</v>
      </c>
      <c r="I704" s="10" t="s">
        <v>1583</v>
      </c>
      <c r="J704" s="10" t="s">
        <v>1654</v>
      </c>
      <c r="K704" s="10" t="s">
        <v>1655</v>
      </c>
      <c r="L704" s="10" t="s">
        <v>22</v>
      </c>
      <c r="M704" s="10" t="s">
        <v>22</v>
      </c>
      <c r="N704" s="3"/>
      <c r="O704" s="3"/>
      <c r="P704" s="3"/>
      <c r="Q704" s="3"/>
      <c r="R704" s="3"/>
      <c r="S704" s="3"/>
      <c r="T704" s="3"/>
    </row>
    <row r="705" ht="19.5" customHeight="1">
      <c r="A705" s="3"/>
      <c r="B705" s="165" t="str">
        <f>IFERROR(RANK('Categories ID'!$C705,'Categories ID'!$C$20:$C$1937,1),"")</f>
        <v/>
      </c>
      <c r="C705" s="166" t="str">
        <f>IF(MIN('Categories ID'!$D705:$F705)&lt;&gt;0,MIN('Categories ID'!$D705:$F705),"")</f>
        <v/>
      </c>
      <c r="D705" s="166" t="str">
        <f>IFERROR(SEARCH($G$3,'Categories ID'!$J705)+ROW()/100000,"")</f>
        <v/>
      </c>
      <c r="E705" s="166" t="str">
        <f>IFERROR(SEARCH($G$3,'Categories ID'!$K705)+ROW()/100000,"")</f>
        <v/>
      </c>
      <c r="F705" s="166" t="str">
        <f>IFERROR(SEARCH($G$3,'Categories ID'!$L705)+ROW()/100000,"")</f>
        <v/>
      </c>
      <c r="G705" s="73">
        <v>207.0</v>
      </c>
      <c r="H705" s="10" t="s">
        <v>951</v>
      </c>
      <c r="I705" s="10" t="s">
        <v>1583</v>
      </c>
      <c r="J705" s="10" t="s">
        <v>1654</v>
      </c>
      <c r="K705" s="10" t="s">
        <v>1658</v>
      </c>
      <c r="L705" s="10" t="s">
        <v>22</v>
      </c>
      <c r="M705" s="10" t="s">
        <v>22</v>
      </c>
      <c r="N705" s="3"/>
      <c r="O705" s="3"/>
      <c r="P705" s="3"/>
      <c r="Q705" s="3"/>
      <c r="R705" s="3"/>
      <c r="S705" s="3"/>
      <c r="T705" s="3"/>
    </row>
    <row r="706" ht="19.5" customHeight="1">
      <c r="A706" s="3"/>
      <c r="B706" s="163" t="str">
        <f>IFERROR(RANK('Categories ID'!$C706,'Categories ID'!$C$20:$C$1937,1),"")</f>
        <v/>
      </c>
      <c r="C706" s="164" t="str">
        <f>IF(MIN('Categories ID'!$D706:$F706)&lt;&gt;0,MIN('Categories ID'!$D706:$F706),"")</f>
        <v/>
      </c>
      <c r="D706" s="164" t="str">
        <f>IFERROR(SEARCH($G$3,'Categories ID'!$J706)+ROW()/100000,"")</f>
        <v/>
      </c>
      <c r="E706" s="164" t="str">
        <f>IFERROR(SEARCH($G$3,'Categories ID'!$K706)+ROW()/100000,"")</f>
        <v/>
      </c>
      <c r="F706" s="164" t="str">
        <f>IFERROR(SEARCH($G$3,'Categories ID'!$L706)+ROW()/100000,"")</f>
        <v/>
      </c>
      <c r="G706" s="73">
        <v>585.0</v>
      </c>
      <c r="H706" s="10" t="s">
        <v>951</v>
      </c>
      <c r="I706" s="10" t="s">
        <v>1583</v>
      </c>
      <c r="J706" s="10" t="s">
        <v>1660</v>
      </c>
      <c r="K706" s="10" t="s">
        <v>1681</v>
      </c>
      <c r="L706" s="10" t="s">
        <v>1704</v>
      </c>
      <c r="M706" s="10" t="s">
        <v>22</v>
      </c>
      <c r="N706" s="3"/>
      <c r="O706" s="3"/>
      <c r="P706" s="3"/>
      <c r="Q706" s="3"/>
      <c r="R706" s="3"/>
      <c r="S706" s="3"/>
      <c r="T706" s="3"/>
    </row>
    <row r="707" ht="19.5" customHeight="1">
      <c r="A707" s="3"/>
      <c r="B707" s="165" t="str">
        <f>IFERROR(RANK('Categories ID'!$C707,'Categories ID'!$C$20:$C$1937,1),"")</f>
        <v/>
      </c>
      <c r="C707" s="166" t="str">
        <f>IF(MIN('Categories ID'!$D707:$F707)&lt;&gt;0,MIN('Categories ID'!$D707:$F707),"")</f>
        <v/>
      </c>
      <c r="D707" s="166" t="str">
        <f>IFERROR(SEARCH($G$3,'Categories ID'!$J707)+ROW()/100000,"")</f>
        <v/>
      </c>
      <c r="E707" s="166" t="str">
        <f>IFERROR(SEARCH($G$3,'Categories ID'!$K707)+ROW()/100000,"")</f>
        <v/>
      </c>
      <c r="F707" s="166" t="str">
        <f>IFERROR(SEARCH($G$3,'Categories ID'!$L707)+ROW()/100000,"")</f>
        <v/>
      </c>
      <c r="G707" s="73">
        <v>484.0</v>
      </c>
      <c r="H707" s="10" t="s">
        <v>951</v>
      </c>
      <c r="I707" s="10" t="s">
        <v>1583</v>
      </c>
      <c r="J707" s="10" t="s">
        <v>1660</v>
      </c>
      <c r="K707" s="10" t="s">
        <v>1681</v>
      </c>
      <c r="L707" s="10" t="s">
        <v>1700</v>
      </c>
      <c r="M707" s="10" t="s">
        <v>22</v>
      </c>
      <c r="N707" s="3"/>
      <c r="O707" s="3"/>
      <c r="P707" s="3"/>
      <c r="Q707" s="3"/>
      <c r="R707" s="3"/>
      <c r="S707" s="3"/>
      <c r="T707" s="3"/>
    </row>
    <row r="708" ht="19.5" customHeight="1">
      <c r="A708" s="3"/>
      <c r="B708" s="163" t="str">
        <f>IFERROR(RANK('Categories ID'!$C708,'Categories ID'!$C$20:$C$1937,1),"")</f>
        <v/>
      </c>
      <c r="C708" s="164" t="str">
        <f>IF(MIN('Categories ID'!$D708:$F708)&lt;&gt;0,MIN('Categories ID'!$D708:$F708),"")</f>
        <v/>
      </c>
      <c r="D708" s="164" t="str">
        <f>IFERROR(SEARCH($G$3,'Categories ID'!$J708)+ROW()/100000,"")</f>
        <v/>
      </c>
      <c r="E708" s="164" t="str">
        <f>IFERROR(SEARCH($G$3,'Categories ID'!$K708)+ROW()/100000,"")</f>
        <v/>
      </c>
      <c r="F708" s="164" t="str">
        <f>IFERROR(SEARCH($G$3,'Categories ID'!$L708)+ROW()/100000,"")</f>
        <v/>
      </c>
      <c r="G708" s="73">
        <v>480.0</v>
      </c>
      <c r="H708" s="10" t="s">
        <v>951</v>
      </c>
      <c r="I708" s="10" t="s">
        <v>1583</v>
      </c>
      <c r="J708" s="10" t="s">
        <v>1660</v>
      </c>
      <c r="K708" s="10" t="s">
        <v>1681</v>
      </c>
      <c r="L708" s="10" t="s">
        <v>1698</v>
      </c>
      <c r="M708" s="10" t="s">
        <v>22</v>
      </c>
      <c r="N708" s="3"/>
      <c r="O708" s="3"/>
      <c r="P708" s="3"/>
      <c r="Q708" s="3"/>
      <c r="R708" s="3"/>
      <c r="S708" s="3"/>
      <c r="T708" s="3"/>
    </row>
    <row r="709" ht="19.5" customHeight="1">
      <c r="A709" s="3"/>
      <c r="B709" s="165" t="str">
        <f>IFERROR(RANK('Categories ID'!$C709,'Categories ID'!$C$20:$C$1937,1),"")</f>
        <v/>
      </c>
      <c r="C709" s="166" t="str">
        <f>IF(MIN('Categories ID'!$D709:$F709)&lt;&gt;0,MIN('Categories ID'!$D709:$F709),"")</f>
        <v/>
      </c>
      <c r="D709" s="166" t="str">
        <f>IFERROR(SEARCH($G$3,'Categories ID'!$J709)+ROW()/100000,"")</f>
        <v/>
      </c>
      <c r="E709" s="166" t="str">
        <f>IFERROR(SEARCH($G$3,'Categories ID'!$K709)+ROW()/100000,"")</f>
        <v/>
      </c>
      <c r="F709" s="166" t="str">
        <f>IFERROR(SEARCH($G$3,'Categories ID'!$L709)+ROW()/100000,"")</f>
        <v/>
      </c>
      <c r="G709" s="73">
        <v>505.0</v>
      </c>
      <c r="H709" s="10" t="s">
        <v>951</v>
      </c>
      <c r="I709" s="10" t="s">
        <v>1583</v>
      </c>
      <c r="J709" s="10" t="s">
        <v>1660</v>
      </c>
      <c r="K709" s="10" t="s">
        <v>1681</v>
      </c>
      <c r="L709" s="10" t="s">
        <v>1702</v>
      </c>
      <c r="M709" s="10" t="s">
        <v>22</v>
      </c>
      <c r="N709" s="3"/>
      <c r="O709" s="3"/>
      <c r="P709" s="3"/>
      <c r="Q709" s="3"/>
      <c r="R709" s="3"/>
      <c r="S709" s="3"/>
      <c r="T709" s="3"/>
    </row>
    <row r="710" ht="19.5" customHeight="1">
      <c r="A710" s="3"/>
      <c r="B710" s="163" t="str">
        <f>IFERROR(RANK('Categories ID'!$C710,'Categories ID'!$C$20:$C$1937,1),"")</f>
        <v/>
      </c>
      <c r="C710" s="164" t="str">
        <f>IF(MIN('Categories ID'!$D710:$F710)&lt;&gt;0,MIN('Categories ID'!$D710:$F710),"")</f>
        <v/>
      </c>
      <c r="D710" s="164" t="str">
        <f>IFERROR(SEARCH($G$3,'Categories ID'!$J710)+ROW()/100000,"")</f>
        <v/>
      </c>
      <c r="E710" s="164" t="str">
        <f>IFERROR(SEARCH($G$3,'Categories ID'!$K710)+ROW()/100000,"")</f>
        <v/>
      </c>
      <c r="F710" s="164" t="str">
        <f>IFERROR(SEARCH($G$3,'Categories ID'!$L710)+ROW()/100000,"")</f>
        <v/>
      </c>
      <c r="G710" s="73">
        <v>416.0</v>
      </c>
      <c r="H710" s="10" t="s">
        <v>951</v>
      </c>
      <c r="I710" s="10" t="s">
        <v>1583</v>
      </c>
      <c r="J710" s="10" t="s">
        <v>1660</v>
      </c>
      <c r="K710" s="10" t="s">
        <v>1681</v>
      </c>
      <c r="L710" s="10" t="s">
        <v>1694</v>
      </c>
      <c r="M710" s="10" t="s">
        <v>22</v>
      </c>
      <c r="N710" s="3"/>
      <c r="O710" s="3"/>
      <c r="P710" s="3"/>
      <c r="Q710" s="3"/>
      <c r="R710" s="3"/>
      <c r="S710" s="3"/>
      <c r="T710" s="3"/>
    </row>
    <row r="711" ht="19.5" customHeight="1">
      <c r="A711" s="3"/>
      <c r="B711" s="165" t="str">
        <f>IFERROR(RANK('Categories ID'!$C711,'Categories ID'!$C$20:$C$1937,1),"")</f>
        <v/>
      </c>
      <c r="C711" s="166" t="str">
        <f>IF(MIN('Categories ID'!$D711:$F711)&lt;&gt;0,MIN('Categories ID'!$D711:$F711),"")</f>
        <v/>
      </c>
      <c r="D711" s="166" t="str">
        <f>IFERROR(SEARCH($G$3,'Categories ID'!$J711)+ROW()/100000,"")</f>
        <v/>
      </c>
      <c r="E711" s="166" t="str">
        <f>IFERROR(SEARCH($G$3,'Categories ID'!$K711)+ROW()/100000,"")</f>
        <v/>
      </c>
      <c r="F711" s="166" t="str">
        <f>IFERROR(SEARCH($G$3,'Categories ID'!$L711)+ROW()/100000,"")</f>
        <v/>
      </c>
      <c r="G711" s="73">
        <v>411.0</v>
      </c>
      <c r="H711" s="10" t="s">
        <v>951</v>
      </c>
      <c r="I711" s="10" t="s">
        <v>1583</v>
      </c>
      <c r="J711" s="10" t="s">
        <v>1660</v>
      </c>
      <c r="K711" s="10" t="s">
        <v>1681</v>
      </c>
      <c r="L711" s="10" t="s">
        <v>1690</v>
      </c>
      <c r="M711" s="10" t="s">
        <v>22</v>
      </c>
      <c r="N711" s="3"/>
      <c r="O711" s="3"/>
      <c r="P711" s="3"/>
      <c r="Q711" s="3"/>
      <c r="R711" s="3"/>
      <c r="S711" s="3"/>
      <c r="T711" s="3"/>
    </row>
    <row r="712" ht="19.5" customHeight="1">
      <c r="A712" s="3"/>
      <c r="B712" s="163" t="str">
        <f>IFERROR(RANK('Categories ID'!$C712,'Categories ID'!$C$20:$C$1937,1),"")</f>
        <v/>
      </c>
      <c r="C712" s="164" t="str">
        <f>IF(MIN('Categories ID'!$D712:$F712)&lt;&gt;0,MIN('Categories ID'!$D712:$F712),"")</f>
        <v/>
      </c>
      <c r="D712" s="164" t="str">
        <f>IFERROR(SEARCH($G$3,'Categories ID'!$J712)+ROW()/100000,"")</f>
        <v/>
      </c>
      <c r="E712" s="164" t="str">
        <f>IFERROR(SEARCH($G$3,'Categories ID'!$K712)+ROW()/100000,"")</f>
        <v/>
      </c>
      <c r="F712" s="164" t="str">
        <f>IFERROR(SEARCH($G$3,'Categories ID'!$L712)+ROW()/100000,"")</f>
        <v/>
      </c>
      <c r="G712" s="73">
        <v>413.0</v>
      </c>
      <c r="H712" s="10" t="s">
        <v>951</v>
      </c>
      <c r="I712" s="10" t="s">
        <v>1583</v>
      </c>
      <c r="J712" s="10" t="s">
        <v>1660</v>
      </c>
      <c r="K712" s="10" t="s">
        <v>1681</v>
      </c>
      <c r="L712" s="10" t="s">
        <v>1692</v>
      </c>
      <c r="M712" s="10" t="s">
        <v>22</v>
      </c>
      <c r="N712" s="3"/>
      <c r="O712" s="3"/>
      <c r="P712" s="3"/>
      <c r="Q712" s="3"/>
      <c r="R712" s="3"/>
      <c r="S712" s="3"/>
      <c r="T712" s="3"/>
    </row>
    <row r="713" ht="19.5" customHeight="1">
      <c r="A713" s="3"/>
      <c r="B713" s="165" t="str">
        <f>IFERROR(RANK('Categories ID'!$C713,'Categories ID'!$C$20:$C$1937,1),"")</f>
        <v/>
      </c>
      <c r="C713" s="166" t="str">
        <f>IF(MIN('Categories ID'!$D713:$F713)&lt;&gt;0,MIN('Categories ID'!$D713:$F713),"")</f>
        <v/>
      </c>
      <c r="D713" s="166" t="str">
        <f>IFERROR(SEARCH($G$3,'Categories ID'!$J713)+ROW()/100000,"")</f>
        <v/>
      </c>
      <c r="E713" s="166" t="str">
        <f>IFERROR(SEARCH($G$3,'Categories ID'!$K713)+ROW()/100000,"")</f>
        <v/>
      </c>
      <c r="F713" s="166" t="str">
        <f>IFERROR(SEARCH($G$3,'Categories ID'!$L713)+ROW()/100000,"")</f>
        <v/>
      </c>
      <c r="G713" s="73">
        <v>409.0</v>
      </c>
      <c r="H713" s="10" t="s">
        <v>951</v>
      </c>
      <c r="I713" s="10" t="s">
        <v>1583</v>
      </c>
      <c r="J713" s="10" t="s">
        <v>1660</v>
      </c>
      <c r="K713" s="10" t="s">
        <v>1681</v>
      </c>
      <c r="L713" s="10" t="s">
        <v>1688</v>
      </c>
      <c r="M713" s="10" t="s">
        <v>22</v>
      </c>
      <c r="N713" s="3"/>
      <c r="O713" s="3"/>
      <c r="P713" s="3"/>
      <c r="Q713" s="3"/>
      <c r="R713" s="3"/>
      <c r="S713" s="3"/>
      <c r="T713" s="3"/>
    </row>
    <row r="714" ht="19.5" customHeight="1">
      <c r="A714" s="3"/>
      <c r="B714" s="163" t="str">
        <f>IFERROR(RANK('Categories ID'!$C714,'Categories ID'!$C$20:$C$1937,1),"")</f>
        <v/>
      </c>
      <c r="C714" s="164" t="str">
        <f>IF(MIN('Categories ID'!$D714:$F714)&lt;&gt;0,MIN('Categories ID'!$D714:$F714),"")</f>
        <v/>
      </c>
      <c r="D714" s="164" t="str">
        <f>IFERROR(SEARCH($G$3,'Categories ID'!$J714)+ROW()/100000,"")</f>
        <v/>
      </c>
      <c r="E714" s="164" t="str">
        <f>IFERROR(SEARCH($G$3,'Categories ID'!$K714)+ROW()/100000,"")</f>
        <v/>
      </c>
      <c r="F714" s="164" t="str">
        <f>IFERROR(SEARCH($G$3,'Categories ID'!$L714)+ROW()/100000,"")</f>
        <v/>
      </c>
      <c r="G714" s="73">
        <v>3406.0</v>
      </c>
      <c r="H714" s="10" t="s">
        <v>951</v>
      </c>
      <c r="I714" s="10" t="s">
        <v>1583</v>
      </c>
      <c r="J714" s="10" t="s">
        <v>1660</v>
      </c>
      <c r="K714" s="10" t="s">
        <v>1681</v>
      </c>
      <c r="L714" s="10" t="s">
        <v>1709</v>
      </c>
      <c r="M714" s="10" t="s">
        <v>22</v>
      </c>
      <c r="N714" s="3"/>
      <c r="O714" s="3"/>
      <c r="P714" s="3"/>
      <c r="Q714" s="3"/>
      <c r="R714" s="3"/>
      <c r="S714" s="3"/>
      <c r="T714" s="3"/>
    </row>
    <row r="715" ht="19.5" customHeight="1">
      <c r="A715" s="3"/>
      <c r="B715" s="165" t="str">
        <f>IFERROR(RANK('Categories ID'!$C715,'Categories ID'!$C$20:$C$1937,1),"")</f>
        <v/>
      </c>
      <c r="C715" s="166" t="str">
        <f>IF(MIN('Categories ID'!$D715:$F715)&lt;&gt;0,MIN('Categories ID'!$D715:$F715),"")</f>
        <v/>
      </c>
      <c r="D715" s="166" t="str">
        <f>IFERROR(SEARCH($G$3,'Categories ID'!$J715)+ROW()/100000,"")</f>
        <v/>
      </c>
      <c r="E715" s="166" t="str">
        <f>IFERROR(SEARCH($G$3,'Categories ID'!$K715)+ROW()/100000,"")</f>
        <v/>
      </c>
      <c r="F715" s="166" t="str">
        <f>IFERROR(SEARCH($G$3,'Categories ID'!$L715)+ROW()/100000,"")</f>
        <v/>
      </c>
      <c r="G715" s="73">
        <v>292.0</v>
      </c>
      <c r="H715" s="10" t="s">
        <v>951</v>
      </c>
      <c r="I715" s="10" t="s">
        <v>1583</v>
      </c>
      <c r="J715" s="10" t="s">
        <v>1660</v>
      </c>
      <c r="K715" s="10" t="s">
        <v>1681</v>
      </c>
      <c r="L715" s="10" t="s">
        <v>1682</v>
      </c>
      <c r="M715" s="10" t="s">
        <v>22</v>
      </c>
      <c r="N715" s="3"/>
      <c r="O715" s="3"/>
      <c r="P715" s="3"/>
      <c r="Q715" s="3"/>
      <c r="R715" s="3"/>
      <c r="S715" s="3"/>
      <c r="T715" s="3"/>
    </row>
    <row r="716" ht="19.5" customHeight="1">
      <c r="A716" s="3"/>
      <c r="B716" s="163" t="str">
        <f>IFERROR(RANK('Categories ID'!$C716,'Categories ID'!$C$20:$C$1937,1),"")</f>
        <v/>
      </c>
      <c r="C716" s="164" t="str">
        <f>IF(MIN('Categories ID'!$D716:$F716)&lt;&gt;0,MIN('Categories ID'!$D716:$F716),"")</f>
        <v/>
      </c>
      <c r="D716" s="164" t="str">
        <f>IFERROR(SEARCH($G$3,'Categories ID'!$J716)+ROW()/100000,"")</f>
        <v/>
      </c>
      <c r="E716" s="164" t="str">
        <f>IFERROR(SEARCH($G$3,'Categories ID'!$K716)+ROW()/100000,"")</f>
        <v/>
      </c>
      <c r="F716" s="164" t="str">
        <f>IFERROR(SEARCH($G$3,'Categories ID'!$L716)+ROW()/100000,"")</f>
        <v/>
      </c>
      <c r="G716" s="73">
        <v>406.0</v>
      </c>
      <c r="H716" s="10" t="s">
        <v>951</v>
      </c>
      <c r="I716" s="10" t="s">
        <v>1583</v>
      </c>
      <c r="J716" s="10" t="s">
        <v>1660</v>
      </c>
      <c r="K716" s="10" t="s">
        <v>1661</v>
      </c>
      <c r="L716" s="10" t="s">
        <v>1687</v>
      </c>
      <c r="M716" s="10" t="s">
        <v>22</v>
      </c>
      <c r="N716" s="3"/>
      <c r="O716" s="3"/>
      <c r="P716" s="3"/>
      <c r="Q716" s="3"/>
      <c r="R716" s="3"/>
      <c r="S716" s="3"/>
      <c r="T716" s="3"/>
    </row>
    <row r="717" ht="19.5" customHeight="1">
      <c r="A717" s="3"/>
      <c r="B717" s="165" t="str">
        <f>IFERROR(RANK('Categories ID'!$C717,'Categories ID'!$C$20:$C$1937,1),"")</f>
        <v/>
      </c>
      <c r="C717" s="166" t="str">
        <f>IF(MIN('Categories ID'!$D717:$F717)&lt;&gt;0,MIN('Categories ID'!$D717:$F717),"")</f>
        <v/>
      </c>
      <c r="D717" s="166" t="str">
        <f>IFERROR(SEARCH($G$3,'Categories ID'!$J717)+ROW()/100000,"")</f>
        <v/>
      </c>
      <c r="E717" s="166" t="str">
        <f>IFERROR(SEARCH($G$3,'Categories ID'!$K717)+ROW()/100000,"")</f>
        <v/>
      </c>
      <c r="F717" s="166" t="str">
        <f>IFERROR(SEARCH($G$3,'Categories ID'!$L717)+ROW()/100000,"")</f>
        <v/>
      </c>
      <c r="G717" s="73">
        <v>469.0</v>
      </c>
      <c r="H717" s="10" t="s">
        <v>951</v>
      </c>
      <c r="I717" s="10" t="s">
        <v>1583</v>
      </c>
      <c r="J717" s="10" t="s">
        <v>1660</v>
      </c>
      <c r="K717" s="10" t="s">
        <v>1661</v>
      </c>
      <c r="L717" s="10" t="s">
        <v>1696</v>
      </c>
      <c r="M717" s="10" t="s">
        <v>22</v>
      </c>
      <c r="N717" s="3"/>
      <c r="O717" s="3"/>
      <c r="P717" s="3"/>
      <c r="Q717" s="3"/>
      <c r="R717" s="3"/>
      <c r="S717" s="3"/>
      <c r="T717" s="3"/>
    </row>
    <row r="718" ht="19.5" customHeight="1">
      <c r="A718" s="3"/>
      <c r="B718" s="163" t="str">
        <f>IFERROR(RANK('Categories ID'!$C718,'Categories ID'!$C$20:$C$1937,1),"")</f>
        <v/>
      </c>
      <c r="C718" s="164" t="str">
        <f>IF(MIN('Categories ID'!$D718:$F718)&lt;&gt;0,MIN('Categories ID'!$D718:$F718),"")</f>
        <v/>
      </c>
      <c r="D718" s="164" t="str">
        <f>IFERROR(SEARCH($G$3,'Categories ID'!$J718)+ROW()/100000,"")</f>
        <v/>
      </c>
      <c r="E718" s="164" t="str">
        <f>IFERROR(SEARCH($G$3,'Categories ID'!$K718)+ROW()/100000,"")</f>
        <v/>
      </c>
      <c r="F718" s="164" t="str">
        <f>IFERROR(SEARCH($G$3,'Categories ID'!$L718)+ROW()/100000,"")</f>
        <v/>
      </c>
      <c r="G718" s="73">
        <v>588.0</v>
      </c>
      <c r="H718" s="10" t="s">
        <v>951</v>
      </c>
      <c r="I718" s="10" t="s">
        <v>1583</v>
      </c>
      <c r="J718" s="10" t="s">
        <v>1660</v>
      </c>
      <c r="K718" s="10" t="s">
        <v>1661</v>
      </c>
      <c r="L718" s="10" t="s">
        <v>1705</v>
      </c>
      <c r="M718" s="10" t="s">
        <v>22</v>
      </c>
      <c r="N718" s="3"/>
      <c r="O718" s="3"/>
      <c r="P718" s="3"/>
      <c r="Q718" s="3"/>
      <c r="R718" s="3"/>
      <c r="S718" s="3"/>
      <c r="T718" s="3"/>
    </row>
    <row r="719" ht="19.5" customHeight="1">
      <c r="A719" s="3"/>
      <c r="B719" s="165" t="str">
        <f>IFERROR(RANK('Categories ID'!$C719,'Categories ID'!$C$20:$C$1937,1),"")</f>
        <v/>
      </c>
      <c r="C719" s="166" t="str">
        <f>IF(MIN('Categories ID'!$D719:$F719)&lt;&gt;0,MIN('Categories ID'!$D719:$F719),"")</f>
        <v/>
      </c>
      <c r="D719" s="166" t="str">
        <f>IFERROR(SEARCH($G$3,'Categories ID'!$J719)+ROW()/100000,"")</f>
        <v/>
      </c>
      <c r="E719" s="166" t="str">
        <f>IFERROR(SEARCH($G$3,'Categories ID'!$K719)+ROW()/100000,"")</f>
        <v/>
      </c>
      <c r="F719" s="166" t="str">
        <f>IFERROR(SEARCH($G$3,'Categories ID'!$L719)+ROW()/100000,"")</f>
        <v/>
      </c>
      <c r="G719" s="73">
        <v>2592.0</v>
      </c>
      <c r="H719" s="10" t="s">
        <v>951</v>
      </c>
      <c r="I719" s="10" t="s">
        <v>1583</v>
      </c>
      <c r="J719" s="10" t="s">
        <v>1660</v>
      </c>
      <c r="K719" s="10" t="s">
        <v>1661</v>
      </c>
      <c r="L719" s="10" t="s">
        <v>1707</v>
      </c>
      <c r="M719" s="10" t="s">
        <v>22</v>
      </c>
      <c r="N719" s="3"/>
      <c r="O719" s="3"/>
      <c r="P719" s="3"/>
      <c r="Q719" s="3"/>
      <c r="R719" s="3"/>
      <c r="S719" s="3"/>
      <c r="T719" s="3"/>
    </row>
    <row r="720" ht="19.5" customHeight="1">
      <c r="A720" s="3"/>
      <c r="B720" s="163" t="str">
        <f>IFERROR(RANK('Categories ID'!$C720,'Categories ID'!$C$20:$C$1937,1),"")</f>
        <v/>
      </c>
      <c r="C720" s="164" t="str">
        <f>IF(MIN('Categories ID'!$D720:$F720)&lt;&gt;0,MIN('Categories ID'!$D720:$F720),"")</f>
        <v/>
      </c>
      <c r="D720" s="164" t="str">
        <f>IFERROR(SEARCH($G$3,'Categories ID'!$J720)+ROW()/100000,"")</f>
        <v/>
      </c>
      <c r="E720" s="164" t="str">
        <f>IFERROR(SEARCH($G$3,'Categories ID'!$K720)+ROW()/100000,"")</f>
        <v/>
      </c>
      <c r="F720" s="164" t="str">
        <f>IFERROR(SEARCH($G$3,'Categories ID'!$L720)+ROW()/100000,"")</f>
        <v/>
      </c>
      <c r="G720" s="73">
        <v>303.0</v>
      </c>
      <c r="H720" s="10" t="s">
        <v>951</v>
      </c>
      <c r="I720" s="10" t="s">
        <v>1583</v>
      </c>
      <c r="J720" s="10" t="s">
        <v>1660</v>
      </c>
      <c r="K720" s="10" t="s">
        <v>1661</v>
      </c>
      <c r="L720" s="10" t="s">
        <v>1685</v>
      </c>
      <c r="M720" s="10" t="s">
        <v>22</v>
      </c>
      <c r="N720" s="3"/>
      <c r="O720" s="3"/>
      <c r="P720" s="3"/>
      <c r="Q720" s="3"/>
      <c r="R720" s="3"/>
      <c r="S720" s="3"/>
      <c r="T720" s="3"/>
    </row>
    <row r="721" ht="19.5" customHeight="1">
      <c r="A721" s="3"/>
      <c r="B721" s="165" t="str">
        <f>IFERROR(RANK('Categories ID'!$C721,'Categories ID'!$C$20:$C$1937,1),"")</f>
        <v/>
      </c>
      <c r="C721" s="166" t="str">
        <f>IF(MIN('Categories ID'!$D721:$F721)&lt;&gt;0,MIN('Categories ID'!$D721:$F721),"")</f>
        <v/>
      </c>
      <c r="D721" s="166" t="str">
        <f>IFERROR(SEARCH($G$3,'Categories ID'!$J721)+ROW()/100000,"")</f>
        <v/>
      </c>
      <c r="E721" s="166" t="str">
        <f>IFERROR(SEARCH($G$3,'Categories ID'!$K721)+ROW()/100000,"")</f>
        <v/>
      </c>
      <c r="F721" s="166" t="str">
        <f>IFERROR(SEARCH($G$3,'Categories ID'!$L721)+ROW()/100000,"")</f>
        <v/>
      </c>
      <c r="G721" s="73">
        <v>246.0</v>
      </c>
      <c r="H721" s="10" t="s">
        <v>951</v>
      </c>
      <c r="I721" s="10" t="s">
        <v>1583</v>
      </c>
      <c r="J721" s="10" t="s">
        <v>1660</v>
      </c>
      <c r="K721" s="10" t="s">
        <v>1661</v>
      </c>
      <c r="L721" s="10" t="s">
        <v>1679</v>
      </c>
      <c r="M721" s="10" t="s">
        <v>22</v>
      </c>
      <c r="N721" s="3"/>
      <c r="O721" s="3"/>
      <c r="P721" s="3"/>
      <c r="Q721" s="3"/>
      <c r="R721" s="3"/>
      <c r="S721" s="3"/>
      <c r="T721" s="3"/>
    </row>
    <row r="722" ht="19.5" customHeight="1">
      <c r="A722" s="3"/>
      <c r="B722" s="163" t="str">
        <f>IFERROR(RANK('Categories ID'!$C722,'Categories ID'!$C$20:$C$1937,1),"")</f>
        <v/>
      </c>
      <c r="C722" s="164" t="str">
        <f>IF(MIN('Categories ID'!$D722:$F722)&lt;&gt;0,MIN('Categories ID'!$D722:$F722),"")</f>
        <v/>
      </c>
      <c r="D722" s="164" t="str">
        <f>IFERROR(SEARCH($G$3,'Categories ID'!$J722)+ROW()/100000,"")</f>
        <v/>
      </c>
      <c r="E722" s="164" t="str">
        <f>IFERROR(SEARCH($G$3,'Categories ID'!$K722)+ROW()/100000,"")</f>
        <v/>
      </c>
      <c r="F722" s="164" t="str">
        <f>IFERROR(SEARCH($G$3,'Categories ID'!$L722)+ROW()/100000,"")</f>
        <v/>
      </c>
      <c r="G722" s="73">
        <v>181.0</v>
      </c>
      <c r="H722" s="10" t="s">
        <v>951</v>
      </c>
      <c r="I722" s="10" t="s">
        <v>1583</v>
      </c>
      <c r="J722" s="10" t="s">
        <v>1660</v>
      </c>
      <c r="K722" s="10" t="s">
        <v>1661</v>
      </c>
      <c r="L722" s="10" t="s">
        <v>1671</v>
      </c>
      <c r="M722" s="10" t="s">
        <v>22</v>
      </c>
      <c r="N722" s="3"/>
      <c r="O722" s="3"/>
      <c r="P722" s="3"/>
      <c r="Q722" s="3"/>
      <c r="R722" s="3"/>
      <c r="S722" s="3"/>
      <c r="T722" s="3"/>
    </row>
    <row r="723" ht="19.5" customHeight="1">
      <c r="A723" s="3"/>
      <c r="B723" s="165" t="str">
        <f>IFERROR(RANK('Categories ID'!$C723,'Categories ID'!$C$20:$C$1937,1),"")</f>
        <v/>
      </c>
      <c r="C723" s="166" t="str">
        <f>IF(MIN('Categories ID'!$D723:$F723)&lt;&gt;0,MIN('Categories ID'!$D723:$F723),"")</f>
        <v/>
      </c>
      <c r="D723" s="166" t="str">
        <f>IFERROR(SEARCH($G$3,'Categories ID'!$J723)+ROW()/100000,"")</f>
        <v/>
      </c>
      <c r="E723" s="166" t="str">
        <f>IFERROR(SEARCH($G$3,'Categories ID'!$K723)+ROW()/100000,"")</f>
        <v/>
      </c>
      <c r="F723" s="166" t="str">
        <f>IFERROR(SEARCH($G$3,'Categories ID'!$L723)+ROW()/100000,"")</f>
        <v/>
      </c>
      <c r="G723" s="73">
        <v>188.0</v>
      </c>
      <c r="H723" s="10" t="s">
        <v>951</v>
      </c>
      <c r="I723" s="10" t="s">
        <v>1583</v>
      </c>
      <c r="J723" s="10" t="s">
        <v>1660</v>
      </c>
      <c r="K723" s="10" t="s">
        <v>1661</v>
      </c>
      <c r="L723" s="10" t="s">
        <v>1675</v>
      </c>
      <c r="M723" s="10" t="s">
        <v>22</v>
      </c>
      <c r="N723" s="3"/>
      <c r="O723" s="3"/>
      <c r="P723" s="3"/>
      <c r="Q723" s="3"/>
      <c r="R723" s="3"/>
      <c r="S723" s="3"/>
      <c r="T723" s="3"/>
    </row>
    <row r="724" ht="19.5" customHeight="1">
      <c r="A724" s="3"/>
      <c r="B724" s="163" t="str">
        <f>IFERROR(RANK('Categories ID'!$C724,'Categories ID'!$C$20:$C$1937,1),"")</f>
        <v/>
      </c>
      <c r="C724" s="164" t="str">
        <f>IF(MIN('Categories ID'!$D724:$F724)&lt;&gt;0,MIN('Categories ID'!$D724:$F724),"")</f>
        <v/>
      </c>
      <c r="D724" s="164" t="str">
        <f>IFERROR(SEARCH($G$3,'Categories ID'!$J724)+ROW()/100000,"")</f>
        <v/>
      </c>
      <c r="E724" s="164" t="str">
        <f>IFERROR(SEARCH($G$3,'Categories ID'!$K724)+ROW()/100000,"")</f>
        <v/>
      </c>
      <c r="F724" s="164" t="str">
        <f>IFERROR(SEARCH($G$3,'Categories ID'!$L724)+ROW()/100000,"")</f>
        <v/>
      </c>
      <c r="G724" s="73">
        <v>190.0</v>
      </c>
      <c r="H724" s="10" t="s">
        <v>951</v>
      </c>
      <c r="I724" s="10" t="s">
        <v>1583</v>
      </c>
      <c r="J724" s="10" t="s">
        <v>1660</v>
      </c>
      <c r="K724" s="10" t="s">
        <v>1661</v>
      </c>
      <c r="L724" s="10" t="s">
        <v>1677</v>
      </c>
      <c r="M724" s="10" t="s">
        <v>22</v>
      </c>
      <c r="N724" s="3"/>
      <c r="O724" s="3"/>
      <c r="P724" s="3"/>
      <c r="Q724" s="3"/>
      <c r="R724" s="3"/>
      <c r="S724" s="3"/>
      <c r="T724" s="3"/>
    </row>
    <row r="725" ht="19.5" customHeight="1">
      <c r="A725" s="3"/>
      <c r="B725" s="165" t="str">
        <f>IFERROR(RANK('Categories ID'!$C725,'Categories ID'!$C$20:$C$1937,1),"")</f>
        <v/>
      </c>
      <c r="C725" s="166" t="str">
        <f>IF(MIN('Categories ID'!$D725:$F725)&lt;&gt;0,MIN('Categories ID'!$D725:$F725),"")</f>
        <v/>
      </c>
      <c r="D725" s="166" t="str">
        <f>IFERROR(SEARCH($G$3,'Categories ID'!$J725)+ROW()/100000,"")</f>
        <v/>
      </c>
      <c r="E725" s="166" t="str">
        <f>IFERROR(SEARCH($G$3,'Categories ID'!$K725)+ROW()/100000,"")</f>
        <v/>
      </c>
      <c r="F725" s="166" t="str">
        <f>IFERROR(SEARCH($G$3,'Categories ID'!$L725)+ROW()/100000,"")</f>
        <v/>
      </c>
      <c r="G725" s="73">
        <v>186.0</v>
      </c>
      <c r="H725" s="10" t="s">
        <v>951</v>
      </c>
      <c r="I725" s="10" t="s">
        <v>1583</v>
      </c>
      <c r="J725" s="10" t="s">
        <v>1660</v>
      </c>
      <c r="K725" s="10" t="s">
        <v>1661</v>
      </c>
      <c r="L725" s="10" t="s">
        <v>1673</v>
      </c>
      <c r="M725" s="10" t="s">
        <v>22</v>
      </c>
      <c r="N725" s="3"/>
      <c r="O725" s="3"/>
      <c r="P725" s="3"/>
      <c r="Q725" s="3"/>
      <c r="R725" s="3"/>
      <c r="S725" s="3"/>
      <c r="T725" s="3"/>
    </row>
    <row r="726" ht="19.5" customHeight="1">
      <c r="A726" s="3"/>
      <c r="B726" s="163" t="str">
        <f>IFERROR(RANK('Categories ID'!$C726,'Categories ID'!$C$20:$C$1937,1),"")</f>
        <v/>
      </c>
      <c r="C726" s="164" t="str">
        <f>IF(MIN('Categories ID'!$D726:$F726)&lt;&gt;0,MIN('Categories ID'!$D726:$F726),"")</f>
        <v/>
      </c>
      <c r="D726" s="164" t="str">
        <f>IFERROR(SEARCH($G$3,'Categories ID'!$J726)+ROW()/100000,"")</f>
        <v/>
      </c>
      <c r="E726" s="164" t="str">
        <f>IFERROR(SEARCH($G$3,'Categories ID'!$K726)+ROW()/100000,"")</f>
        <v/>
      </c>
      <c r="F726" s="164" t="str">
        <f>IFERROR(SEARCH($G$3,'Categories ID'!$L726)+ROW()/100000,"")</f>
        <v/>
      </c>
      <c r="G726" s="73">
        <v>71.0</v>
      </c>
      <c r="H726" s="10" t="s">
        <v>951</v>
      </c>
      <c r="I726" s="10" t="s">
        <v>1583</v>
      </c>
      <c r="J726" s="10" t="s">
        <v>1660</v>
      </c>
      <c r="K726" s="10" t="s">
        <v>1661</v>
      </c>
      <c r="L726" s="10" t="s">
        <v>1662</v>
      </c>
      <c r="M726" s="10" t="s">
        <v>22</v>
      </c>
      <c r="N726" s="3"/>
      <c r="O726" s="3"/>
      <c r="P726" s="3"/>
      <c r="Q726" s="3"/>
      <c r="R726" s="3"/>
      <c r="S726" s="3"/>
      <c r="T726" s="3"/>
    </row>
    <row r="727" ht="19.5" customHeight="1">
      <c r="A727" s="3"/>
      <c r="B727" s="165" t="str">
        <f>IFERROR(RANK('Categories ID'!$C727,'Categories ID'!$C$20:$C$1937,1),"")</f>
        <v/>
      </c>
      <c r="C727" s="166" t="str">
        <f>IF(MIN('Categories ID'!$D727:$F727)&lt;&gt;0,MIN('Categories ID'!$D727:$F727),"")</f>
        <v/>
      </c>
      <c r="D727" s="166" t="str">
        <f>IFERROR(SEARCH($G$3,'Categories ID'!$J727)+ROW()/100000,"")</f>
        <v/>
      </c>
      <c r="E727" s="166" t="str">
        <f>IFERROR(SEARCH($G$3,'Categories ID'!$K727)+ROW()/100000,"")</f>
        <v/>
      </c>
      <c r="F727" s="166" t="str">
        <f>IFERROR(SEARCH($G$3,'Categories ID'!$L727)+ROW()/100000,"")</f>
        <v/>
      </c>
      <c r="G727" s="73">
        <v>74.0</v>
      </c>
      <c r="H727" s="10" t="s">
        <v>951</v>
      </c>
      <c r="I727" s="10" t="s">
        <v>1583</v>
      </c>
      <c r="J727" s="10" t="s">
        <v>1660</v>
      </c>
      <c r="K727" s="10" t="s">
        <v>1661</v>
      </c>
      <c r="L727" s="10" t="s">
        <v>1666</v>
      </c>
      <c r="M727" s="10" t="s">
        <v>22</v>
      </c>
      <c r="N727" s="3"/>
      <c r="O727" s="3"/>
      <c r="P727" s="3"/>
      <c r="Q727" s="3"/>
      <c r="R727" s="3"/>
      <c r="S727" s="3"/>
      <c r="T727" s="3"/>
    </row>
    <row r="728" ht="19.5" customHeight="1">
      <c r="A728" s="3"/>
      <c r="B728" s="163" t="str">
        <f>IFERROR(RANK('Categories ID'!$C728,'Categories ID'!$C$20:$C$1937,1),"")</f>
        <v/>
      </c>
      <c r="C728" s="164" t="str">
        <f>IF(MIN('Categories ID'!$D728:$F728)&lt;&gt;0,MIN('Categories ID'!$D728:$F728),"")</f>
        <v/>
      </c>
      <c r="D728" s="164" t="str">
        <f>IFERROR(SEARCH($G$3,'Categories ID'!$J728)+ROW()/100000,"")</f>
        <v/>
      </c>
      <c r="E728" s="164" t="str">
        <f>IFERROR(SEARCH($G$3,'Categories ID'!$K728)+ROW()/100000,"")</f>
        <v/>
      </c>
      <c r="F728" s="164" t="str">
        <f>IFERROR(SEARCH($G$3,'Categories ID'!$L728)+ROW()/100000,"")</f>
        <v/>
      </c>
      <c r="G728" s="73">
        <v>75.0</v>
      </c>
      <c r="H728" s="10" t="s">
        <v>951</v>
      </c>
      <c r="I728" s="10" t="s">
        <v>1583</v>
      </c>
      <c r="J728" s="10" t="s">
        <v>1660</v>
      </c>
      <c r="K728" s="10" t="s">
        <v>1661</v>
      </c>
      <c r="L728" s="10" t="s">
        <v>1668</v>
      </c>
      <c r="M728" s="10" t="s">
        <v>22</v>
      </c>
      <c r="N728" s="3"/>
      <c r="O728" s="3"/>
      <c r="P728" s="3"/>
      <c r="Q728" s="3"/>
      <c r="R728" s="3"/>
      <c r="S728" s="3"/>
      <c r="T728" s="3"/>
    </row>
    <row r="729" ht="19.5" customHeight="1">
      <c r="A729" s="3"/>
      <c r="B729" s="165" t="str">
        <f>IFERROR(RANK('Categories ID'!$C729,'Categories ID'!$C$20:$C$1937,1),"")</f>
        <v/>
      </c>
      <c r="C729" s="166" t="str">
        <f>IF(MIN('Categories ID'!$D729:$F729)&lt;&gt;0,MIN('Categories ID'!$D729:$F729),"")</f>
        <v/>
      </c>
      <c r="D729" s="166" t="str">
        <f>IFERROR(SEARCH($G$3,'Categories ID'!$J729)+ROW()/100000,"")</f>
        <v/>
      </c>
      <c r="E729" s="166" t="str">
        <f>IFERROR(SEARCH($G$3,'Categories ID'!$K729)+ROW()/100000,"")</f>
        <v/>
      </c>
      <c r="F729" s="166" t="str">
        <f>IFERROR(SEARCH($G$3,'Categories ID'!$L729)+ROW()/100000,"")</f>
        <v/>
      </c>
      <c r="G729" s="73">
        <v>109.0</v>
      </c>
      <c r="H729" s="10" t="s">
        <v>951</v>
      </c>
      <c r="I729" s="10" t="s">
        <v>1583</v>
      </c>
      <c r="J729" s="10" t="s">
        <v>1660</v>
      </c>
      <c r="K729" s="10" t="s">
        <v>1661</v>
      </c>
      <c r="L729" s="10" t="s">
        <v>1669</v>
      </c>
      <c r="M729" s="10" t="s">
        <v>22</v>
      </c>
      <c r="N729" s="3"/>
      <c r="O729" s="3"/>
      <c r="P729" s="3"/>
      <c r="Q729" s="3"/>
      <c r="R729" s="3"/>
      <c r="S729" s="3"/>
      <c r="T729" s="3"/>
    </row>
    <row r="730" ht="19.5" customHeight="1">
      <c r="A730" s="3"/>
      <c r="B730" s="163" t="str">
        <f>IFERROR(RANK('Categories ID'!$C730,'Categories ID'!$C$20:$C$1937,1),"")</f>
        <v/>
      </c>
      <c r="C730" s="164" t="str">
        <f>IF(MIN('Categories ID'!$D730:$F730)&lt;&gt;0,MIN('Categories ID'!$D730:$F730),"")</f>
        <v/>
      </c>
      <c r="D730" s="164" t="str">
        <f>IFERROR(SEARCH($G$3,'Categories ID'!$J730)+ROW()/100000,"")</f>
        <v/>
      </c>
      <c r="E730" s="164" t="str">
        <f>IFERROR(SEARCH($G$3,'Categories ID'!$K730)+ROW()/100000,"")</f>
        <v/>
      </c>
      <c r="F730" s="164" t="str">
        <f>IFERROR(SEARCH($G$3,'Categories ID'!$L730)+ROW()/100000,"")</f>
        <v/>
      </c>
      <c r="G730" s="73">
        <v>594.0</v>
      </c>
      <c r="H730" s="10" t="s">
        <v>951</v>
      </c>
      <c r="I730" s="10" t="s">
        <v>1583</v>
      </c>
      <c r="J730" s="10" t="s">
        <v>1713</v>
      </c>
      <c r="K730" s="10" t="s">
        <v>1735</v>
      </c>
      <c r="L730" s="10" t="s">
        <v>1736</v>
      </c>
      <c r="M730" s="10" t="s">
        <v>22</v>
      </c>
      <c r="N730" s="3"/>
      <c r="O730" s="3"/>
      <c r="P730" s="3"/>
      <c r="Q730" s="3"/>
      <c r="R730" s="3"/>
      <c r="S730" s="3"/>
      <c r="T730" s="3"/>
    </row>
    <row r="731" ht="19.5" customHeight="1">
      <c r="A731" s="3"/>
      <c r="B731" s="165" t="str">
        <f>IFERROR(RANK('Categories ID'!$C731,'Categories ID'!$C$20:$C$1937,1),"")</f>
        <v/>
      </c>
      <c r="C731" s="166" t="str">
        <f>IF(MIN('Categories ID'!$D731:$F731)&lt;&gt;0,MIN('Categories ID'!$D731:$F731),"")</f>
        <v/>
      </c>
      <c r="D731" s="166" t="str">
        <f>IFERROR(SEARCH($G$3,'Categories ID'!$J731)+ROW()/100000,"")</f>
        <v/>
      </c>
      <c r="E731" s="166" t="str">
        <f>IFERROR(SEARCH($G$3,'Categories ID'!$K731)+ROW()/100000,"")</f>
        <v/>
      </c>
      <c r="F731" s="166" t="str">
        <f>IFERROR(SEARCH($G$3,'Categories ID'!$L731)+ROW()/100000,"")</f>
        <v/>
      </c>
      <c r="G731" s="73">
        <v>1449.0</v>
      </c>
      <c r="H731" s="10" t="s">
        <v>951</v>
      </c>
      <c r="I731" s="10" t="s">
        <v>1583</v>
      </c>
      <c r="J731" s="10" t="s">
        <v>1713</v>
      </c>
      <c r="K731" s="10" t="s">
        <v>1735</v>
      </c>
      <c r="L731" s="10" t="s">
        <v>1739</v>
      </c>
      <c r="M731" s="10" t="s">
        <v>22</v>
      </c>
      <c r="N731" s="3"/>
      <c r="O731" s="3"/>
      <c r="P731" s="3"/>
      <c r="Q731" s="3"/>
      <c r="R731" s="3"/>
      <c r="S731" s="3"/>
      <c r="T731" s="3"/>
    </row>
    <row r="732" ht="19.5" customHeight="1">
      <c r="A732" s="3"/>
      <c r="B732" s="163" t="str">
        <f>IFERROR(RANK('Categories ID'!$C732,'Categories ID'!$C$20:$C$1937,1),"")</f>
        <v/>
      </c>
      <c r="C732" s="164" t="str">
        <f>IF(MIN('Categories ID'!$D732:$F732)&lt;&gt;0,MIN('Categories ID'!$D732:$F732),"")</f>
        <v/>
      </c>
      <c r="D732" s="164" t="str">
        <f>IFERROR(SEARCH($G$3,'Categories ID'!$J732)+ROW()/100000,"")</f>
        <v/>
      </c>
      <c r="E732" s="164" t="str">
        <f>IFERROR(SEARCH($G$3,'Categories ID'!$K732)+ROW()/100000,"")</f>
        <v/>
      </c>
      <c r="F732" s="164" t="str">
        <f>IFERROR(SEARCH($G$3,'Categories ID'!$L732)+ROW()/100000,"")</f>
        <v/>
      </c>
      <c r="G732" s="73">
        <v>1450.0</v>
      </c>
      <c r="H732" s="10" t="s">
        <v>951</v>
      </c>
      <c r="I732" s="10" t="s">
        <v>1583</v>
      </c>
      <c r="J732" s="10" t="s">
        <v>1713</v>
      </c>
      <c r="K732" s="10" t="s">
        <v>1735</v>
      </c>
      <c r="L732" s="10" t="s">
        <v>1741</v>
      </c>
      <c r="M732" s="10" t="s">
        <v>22</v>
      </c>
      <c r="N732" s="3"/>
      <c r="O732" s="3"/>
      <c r="P732" s="3"/>
      <c r="Q732" s="3"/>
      <c r="R732" s="3"/>
      <c r="S732" s="3"/>
      <c r="T732" s="3"/>
    </row>
    <row r="733" ht="19.5" customHeight="1">
      <c r="A733" s="3"/>
      <c r="B733" s="165" t="str">
        <f>IFERROR(RANK('Categories ID'!$C733,'Categories ID'!$C$20:$C$1937,1),"")</f>
        <v/>
      </c>
      <c r="C733" s="166" t="str">
        <f>IF(MIN('Categories ID'!$D733:$F733)&lt;&gt;0,MIN('Categories ID'!$D733:$F733),"")</f>
        <v/>
      </c>
      <c r="D733" s="166" t="str">
        <f>IFERROR(SEARCH($G$3,'Categories ID'!$J733)+ROW()/100000,"")</f>
        <v/>
      </c>
      <c r="E733" s="166" t="str">
        <f>IFERROR(SEARCH($G$3,'Categories ID'!$K733)+ROW()/100000,"")</f>
        <v/>
      </c>
      <c r="F733" s="166" t="str">
        <f>IFERROR(SEARCH($G$3,'Categories ID'!$L733)+ROW()/100000,"")</f>
        <v/>
      </c>
      <c r="G733" s="73">
        <v>1451.0</v>
      </c>
      <c r="H733" s="10" t="s">
        <v>951</v>
      </c>
      <c r="I733" s="10" t="s">
        <v>1583</v>
      </c>
      <c r="J733" s="10" t="s">
        <v>1713</v>
      </c>
      <c r="K733" s="10" t="s">
        <v>1735</v>
      </c>
      <c r="L733" s="10" t="s">
        <v>1743</v>
      </c>
      <c r="M733" s="10" t="s">
        <v>22</v>
      </c>
      <c r="N733" s="3"/>
      <c r="O733" s="3"/>
      <c r="P733" s="3"/>
      <c r="Q733" s="3"/>
      <c r="R733" s="3"/>
      <c r="S733" s="3"/>
      <c r="T733" s="3"/>
    </row>
    <row r="734" ht="19.5" customHeight="1">
      <c r="A734" s="3"/>
      <c r="B734" s="163" t="str">
        <f>IFERROR(RANK('Categories ID'!$C734,'Categories ID'!$C$20:$C$1937,1),"")</f>
        <v/>
      </c>
      <c r="C734" s="164" t="str">
        <f>IF(MIN('Categories ID'!$D734:$F734)&lt;&gt;0,MIN('Categories ID'!$D734:$F734),"")</f>
        <v/>
      </c>
      <c r="D734" s="164" t="str">
        <f>IFERROR(SEARCH($G$3,'Categories ID'!$J734)+ROW()/100000,"")</f>
        <v/>
      </c>
      <c r="E734" s="164" t="str">
        <f>IFERROR(SEARCH($G$3,'Categories ID'!$K734)+ROW()/100000,"")</f>
        <v/>
      </c>
      <c r="F734" s="164" t="str">
        <f>IFERROR(SEARCH($G$3,'Categories ID'!$L734)+ROW()/100000,"")</f>
        <v/>
      </c>
      <c r="G734" s="73">
        <v>1452.0</v>
      </c>
      <c r="H734" s="10" t="s">
        <v>951</v>
      </c>
      <c r="I734" s="10" t="s">
        <v>1583</v>
      </c>
      <c r="J734" s="10" t="s">
        <v>1713</v>
      </c>
      <c r="K734" s="10" t="s">
        <v>1735</v>
      </c>
      <c r="L734" s="10" t="s">
        <v>1745</v>
      </c>
      <c r="M734" s="10" t="s">
        <v>22</v>
      </c>
      <c r="N734" s="3"/>
      <c r="O734" s="3"/>
      <c r="P734" s="3"/>
      <c r="Q734" s="3"/>
      <c r="R734" s="3"/>
      <c r="S734" s="3"/>
      <c r="T734" s="3"/>
    </row>
    <row r="735" ht="19.5" customHeight="1">
      <c r="A735" s="3"/>
      <c r="B735" s="165" t="str">
        <f>IFERROR(RANK('Categories ID'!$C735,'Categories ID'!$C$20:$C$1937,1),"")</f>
        <v/>
      </c>
      <c r="C735" s="166" t="str">
        <f>IF(MIN('Categories ID'!$D735:$F735)&lt;&gt;0,MIN('Categories ID'!$D735:$F735),"")</f>
        <v/>
      </c>
      <c r="D735" s="166" t="str">
        <f>IFERROR(SEARCH($G$3,'Categories ID'!$J735)+ROW()/100000,"")</f>
        <v/>
      </c>
      <c r="E735" s="166" t="str">
        <f>IFERROR(SEARCH($G$3,'Categories ID'!$K735)+ROW()/100000,"")</f>
        <v/>
      </c>
      <c r="F735" s="166" t="str">
        <f>IFERROR(SEARCH($G$3,'Categories ID'!$L735)+ROW()/100000,"")</f>
        <v/>
      </c>
      <c r="G735" s="73">
        <v>308.0</v>
      </c>
      <c r="H735" s="10" t="s">
        <v>951</v>
      </c>
      <c r="I735" s="10" t="s">
        <v>1583</v>
      </c>
      <c r="J735" s="10" t="s">
        <v>1713</v>
      </c>
      <c r="K735" s="10" t="s">
        <v>1714</v>
      </c>
      <c r="L735" s="10" t="s">
        <v>1733</v>
      </c>
      <c r="M735" s="10" t="s">
        <v>22</v>
      </c>
      <c r="N735" s="3"/>
      <c r="O735" s="3"/>
      <c r="P735" s="3"/>
      <c r="Q735" s="3"/>
      <c r="R735" s="3"/>
      <c r="S735" s="3"/>
      <c r="T735" s="3"/>
    </row>
    <row r="736" ht="19.5" customHeight="1">
      <c r="A736" s="3"/>
      <c r="B736" s="163" t="str">
        <f>IFERROR(RANK('Categories ID'!$C736,'Categories ID'!$C$20:$C$1937,1),"")</f>
        <v/>
      </c>
      <c r="C736" s="164" t="str">
        <f>IF(MIN('Categories ID'!$D736:$F736)&lt;&gt;0,MIN('Categories ID'!$D736:$F736),"")</f>
        <v/>
      </c>
      <c r="D736" s="164" t="str">
        <f>IFERROR(SEARCH($G$3,'Categories ID'!$J736)+ROW()/100000,"")</f>
        <v/>
      </c>
      <c r="E736" s="164" t="str">
        <f>IFERROR(SEARCH($G$3,'Categories ID'!$K736)+ROW()/100000,"")</f>
        <v/>
      </c>
      <c r="F736" s="164" t="str">
        <f>IFERROR(SEARCH($G$3,'Categories ID'!$L736)+ROW()/100000,"")</f>
        <v/>
      </c>
      <c r="G736" s="73">
        <v>151.0</v>
      </c>
      <c r="H736" s="10" t="s">
        <v>951</v>
      </c>
      <c r="I736" s="10" t="s">
        <v>1583</v>
      </c>
      <c r="J736" s="10" t="s">
        <v>1713</v>
      </c>
      <c r="K736" s="10" t="s">
        <v>1714</v>
      </c>
      <c r="L736" s="10" t="s">
        <v>1727</v>
      </c>
      <c r="M736" s="10" t="s">
        <v>22</v>
      </c>
      <c r="N736" s="3"/>
      <c r="O736" s="3"/>
      <c r="P736" s="3"/>
      <c r="Q736" s="3"/>
      <c r="R736" s="3"/>
      <c r="S736" s="3"/>
      <c r="T736" s="3"/>
    </row>
    <row r="737" ht="19.5" customHeight="1">
      <c r="A737" s="3"/>
      <c r="B737" s="165" t="str">
        <f>IFERROR(RANK('Categories ID'!$C737,'Categories ID'!$C$20:$C$1937,1),"")</f>
        <v/>
      </c>
      <c r="C737" s="166" t="str">
        <f>IF(MIN('Categories ID'!$D737:$F737)&lt;&gt;0,MIN('Categories ID'!$D737:$F737),"")</f>
        <v/>
      </c>
      <c r="D737" s="166" t="str">
        <f>IFERROR(SEARCH($G$3,'Categories ID'!$J737)+ROW()/100000,"")</f>
        <v/>
      </c>
      <c r="E737" s="166" t="str">
        <f>IFERROR(SEARCH($G$3,'Categories ID'!$K737)+ROW()/100000,"")</f>
        <v/>
      </c>
      <c r="F737" s="166" t="str">
        <f>IFERROR(SEARCH($G$3,'Categories ID'!$L737)+ROW()/100000,"")</f>
        <v/>
      </c>
      <c r="G737" s="73">
        <v>143.0</v>
      </c>
      <c r="H737" s="10" t="s">
        <v>951</v>
      </c>
      <c r="I737" s="10" t="s">
        <v>1583</v>
      </c>
      <c r="J737" s="10" t="s">
        <v>1713</v>
      </c>
      <c r="K737" s="10" t="s">
        <v>1714</v>
      </c>
      <c r="L737" s="10" t="s">
        <v>1725</v>
      </c>
      <c r="M737" s="10" t="s">
        <v>22</v>
      </c>
      <c r="N737" s="3"/>
      <c r="O737" s="3"/>
      <c r="P737" s="3"/>
      <c r="Q737" s="3"/>
      <c r="R737" s="3"/>
      <c r="S737" s="3"/>
      <c r="T737" s="3"/>
    </row>
    <row r="738" ht="19.5" customHeight="1">
      <c r="A738" s="3"/>
      <c r="B738" s="163" t="str">
        <f>IFERROR(RANK('Categories ID'!$C738,'Categories ID'!$C$20:$C$1937,1),"")</f>
        <v/>
      </c>
      <c r="C738" s="164" t="str">
        <f>IF(MIN('Categories ID'!$D738:$F738)&lt;&gt;0,MIN('Categories ID'!$D738:$F738),"")</f>
        <v/>
      </c>
      <c r="D738" s="164" t="str">
        <f>IFERROR(SEARCH($G$3,'Categories ID'!$J738)+ROW()/100000,"")</f>
        <v/>
      </c>
      <c r="E738" s="164" t="str">
        <f>IFERROR(SEARCH($G$3,'Categories ID'!$K738)+ROW()/100000,"")</f>
        <v/>
      </c>
      <c r="F738" s="164" t="str">
        <f>IFERROR(SEARCH($G$3,'Categories ID'!$L738)+ROW()/100000,"")</f>
        <v/>
      </c>
      <c r="G738" s="73">
        <v>177.0</v>
      </c>
      <c r="H738" s="10" t="s">
        <v>951</v>
      </c>
      <c r="I738" s="10" t="s">
        <v>1583</v>
      </c>
      <c r="J738" s="10" t="s">
        <v>1713</v>
      </c>
      <c r="K738" s="10" t="s">
        <v>1714</v>
      </c>
      <c r="L738" s="10" t="s">
        <v>1729</v>
      </c>
      <c r="M738" s="10" t="s">
        <v>22</v>
      </c>
      <c r="N738" s="3"/>
      <c r="O738" s="3"/>
      <c r="P738" s="3"/>
      <c r="Q738" s="3"/>
      <c r="R738" s="3"/>
      <c r="S738" s="3"/>
      <c r="T738" s="3"/>
    </row>
    <row r="739" ht="19.5" customHeight="1">
      <c r="A739" s="3"/>
      <c r="B739" s="165" t="str">
        <f>IFERROR(RANK('Categories ID'!$C739,'Categories ID'!$C$20:$C$1937,1),"")</f>
        <v/>
      </c>
      <c r="C739" s="166" t="str">
        <f>IF(MIN('Categories ID'!$D739:$F739)&lt;&gt;0,MIN('Categories ID'!$D739:$F739),"")</f>
        <v/>
      </c>
      <c r="D739" s="166" t="str">
        <f>IFERROR(SEARCH($G$3,'Categories ID'!$J739)+ROW()/100000,"")</f>
        <v/>
      </c>
      <c r="E739" s="166" t="str">
        <f>IFERROR(SEARCH($G$3,'Categories ID'!$K739)+ROW()/100000,"")</f>
        <v/>
      </c>
      <c r="F739" s="166" t="str">
        <f>IFERROR(SEARCH($G$3,'Categories ID'!$L739)+ROW()/100000,"")</f>
        <v/>
      </c>
      <c r="G739" s="73">
        <v>201.0</v>
      </c>
      <c r="H739" s="10" t="s">
        <v>951</v>
      </c>
      <c r="I739" s="10" t="s">
        <v>1583</v>
      </c>
      <c r="J739" s="10" t="s">
        <v>1713</v>
      </c>
      <c r="K739" s="10" t="s">
        <v>1714</v>
      </c>
      <c r="L739" s="10" t="s">
        <v>1731</v>
      </c>
      <c r="M739" s="10" t="s">
        <v>22</v>
      </c>
      <c r="N739" s="3"/>
      <c r="O739" s="3"/>
      <c r="P739" s="3"/>
      <c r="Q739" s="3"/>
      <c r="R739" s="3"/>
      <c r="S739" s="3"/>
      <c r="T739" s="3"/>
    </row>
    <row r="740" ht="19.5" customHeight="1">
      <c r="A740" s="3"/>
      <c r="B740" s="163" t="str">
        <f>IFERROR(RANK('Categories ID'!$C740,'Categories ID'!$C$20:$C$1937,1),"")</f>
        <v/>
      </c>
      <c r="C740" s="164" t="str">
        <f>IF(MIN('Categories ID'!$D740:$F740)&lt;&gt;0,MIN('Categories ID'!$D740:$F740),"")</f>
        <v/>
      </c>
      <c r="D740" s="164" t="str">
        <f>IFERROR(SEARCH($G$3,'Categories ID'!$J740)+ROW()/100000,"")</f>
        <v/>
      </c>
      <c r="E740" s="164" t="str">
        <f>IFERROR(SEARCH($G$3,'Categories ID'!$K740)+ROW()/100000,"")</f>
        <v/>
      </c>
      <c r="F740" s="164" t="str">
        <f>IFERROR(SEARCH($G$3,'Categories ID'!$L740)+ROW()/100000,"")</f>
        <v/>
      </c>
      <c r="G740" s="73">
        <v>25.0</v>
      </c>
      <c r="H740" s="10" t="s">
        <v>951</v>
      </c>
      <c r="I740" s="10" t="s">
        <v>1583</v>
      </c>
      <c r="J740" s="10" t="s">
        <v>1713</v>
      </c>
      <c r="K740" s="10" t="s">
        <v>1714</v>
      </c>
      <c r="L740" s="10" t="s">
        <v>1718</v>
      </c>
      <c r="M740" s="10" t="s">
        <v>22</v>
      </c>
      <c r="N740" s="3"/>
      <c r="O740" s="3"/>
      <c r="P740" s="3"/>
      <c r="Q740" s="3"/>
      <c r="R740" s="3"/>
      <c r="S740" s="3"/>
      <c r="T740" s="3"/>
    </row>
    <row r="741" ht="19.5" customHeight="1">
      <c r="A741" s="3"/>
      <c r="B741" s="165" t="str">
        <f>IFERROR(RANK('Categories ID'!$C741,'Categories ID'!$C$20:$C$1937,1),"")</f>
        <v/>
      </c>
      <c r="C741" s="166" t="str">
        <f>IF(MIN('Categories ID'!$D741:$F741)&lt;&gt;0,MIN('Categories ID'!$D741:$F741),"")</f>
        <v/>
      </c>
      <c r="D741" s="166" t="str">
        <f>IFERROR(SEARCH($G$3,'Categories ID'!$J741)+ROW()/100000,"")</f>
        <v/>
      </c>
      <c r="E741" s="166" t="str">
        <f>IFERROR(SEARCH($G$3,'Categories ID'!$K741)+ROW()/100000,"")</f>
        <v/>
      </c>
      <c r="F741" s="166" t="str">
        <f>IFERROR(SEARCH($G$3,'Categories ID'!$L741)+ROW()/100000,"")</f>
        <v/>
      </c>
      <c r="G741" s="73">
        <v>26.0</v>
      </c>
      <c r="H741" s="10" t="s">
        <v>951</v>
      </c>
      <c r="I741" s="10" t="s">
        <v>1583</v>
      </c>
      <c r="J741" s="10" t="s">
        <v>1713</v>
      </c>
      <c r="K741" s="10" t="s">
        <v>1714</v>
      </c>
      <c r="L741" s="10" t="s">
        <v>1720</v>
      </c>
      <c r="M741" s="10" t="s">
        <v>22</v>
      </c>
      <c r="N741" s="3"/>
      <c r="O741" s="3"/>
      <c r="P741" s="3"/>
      <c r="Q741" s="3"/>
      <c r="R741" s="3"/>
      <c r="S741" s="3"/>
      <c r="T741" s="3"/>
    </row>
    <row r="742" ht="19.5" customHeight="1">
      <c r="A742" s="3"/>
      <c r="B742" s="163" t="str">
        <f>IFERROR(RANK('Categories ID'!$C742,'Categories ID'!$C$20:$C$1937,1),"")</f>
        <v/>
      </c>
      <c r="C742" s="164" t="str">
        <f>IF(MIN('Categories ID'!$D742:$F742)&lt;&gt;0,MIN('Categories ID'!$D742:$F742),"")</f>
        <v/>
      </c>
      <c r="D742" s="164" t="str">
        <f>IFERROR(SEARCH($G$3,'Categories ID'!$J742)+ROW()/100000,"")</f>
        <v/>
      </c>
      <c r="E742" s="164" t="str">
        <f>IFERROR(SEARCH($G$3,'Categories ID'!$K742)+ROW()/100000,"")</f>
        <v/>
      </c>
      <c r="F742" s="164" t="str">
        <f>IFERROR(SEARCH($G$3,'Categories ID'!$L742)+ROW()/100000,"")</f>
        <v/>
      </c>
      <c r="G742" s="73">
        <v>23.0</v>
      </c>
      <c r="H742" s="10" t="s">
        <v>951</v>
      </c>
      <c r="I742" s="10" t="s">
        <v>1583</v>
      </c>
      <c r="J742" s="10" t="s">
        <v>1713</v>
      </c>
      <c r="K742" s="10" t="s">
        <v>1714</v>
      </c>
      <c r="L742" s="10" t="s">
        <v>1715</v>
      </c>
      <c r="M742" s="10" t="s">
        <v>22</v>
      </c>
      <c r="N742" s="3"/>
      <c r="O742" s="3"/>
      <c r="P742" s="3"/>
      <c r="Q742" s="3"/>
      <c r="R742" s="3"/>
      <c r="S742" s="3"/>
      <c r="T742" s="3"/>
    </row>
    <row r="743" ht="19.5" customHeight="1">
      <c r="A743" s="3"/>
      <c r="B743" s="165" t="str">
        <f>IFERROR(RANK('Categories ID'!$C743,'Categories ID'!$C$20:$C$1937,1),"")</f>
        <v/>
      </c>
      <c r="C743" s="166" t="str">
        <f>IF(MIN('Categories ID'!$D743:$F743)&lt;&gt;0,MIN('Categories ID'!$D743:$F743),"")</f>
        <v/>
      </c>
      <c r="D743" s="166" t="str">
        <f>IFERROR(SEARCH($G$3,'Categories ID'!$J743)+ROW()/100000,"")</f>
        <v/>
      </c>
      <c r="E743" s="166" t="str">
        <f>IFERROR(SEARCH($G$3,'Categories ID'!$K743)+ROW()/100000,"")</f>
        <v/>
      </c>
      <c r="F743" s="166" t="str">
        <f>IFERROR(SEARCH($G$3,'Categories ID'!$L743)+ROW()/100000,"")</f>
        <v/>
      </c>
      <c r="G743" s="73">
        <v>56.0</v>
      </c>
      <c r="H743" s="10" t="s">
        <v>951</v>
      </c>
      <c r="I743" s="10" t="s">
        <v>1583</v>
      </c>
      <c r="J743" s="10" t="s">
        <v>1713</v>
      </c>
      <c r="K743" s="10" t="s">
        <v>1714</v>
      </c>
      <c r="L743" s="10" t="s">
        <v>1721</v>
      </c>
      <c r="M743" s="10" t="s">
        <v>22</v>
      </c>
      <c r="N743" s="3"/>
      <c r="O743" s="3"/>
      <c r="P743" s="3"/>
      <c r="Q743" s="3"/>
      <c r="R743" s="3"/>
      <c r="S743" s="3"/>
      <c r="T743" s="3"/>
    </row>
    <row r="744" ht="19.5" customHeight="1">
      <c r="A744" s="3"/>
      <c r="B744" s="163" t="str">
        <f>IFERROR(RANK('Categories ID'!$C744,'Categories ID'!$C$20:$C$1937,1),"")</f>
        <v/>
      </c>
      <c r="C744" s="164" t="str">
        <f>IF(MIN('Categories ID'!$D744:$F744)&lt;&gt;0,MIN('Categories ID'!$D744:$F744),"")</f>
        <v/>
      </c>
      <c r="D744" s="164" t="str">
        <f>IFERROR(SEARCH($G$3,'Categories ID'!$J744)+ROW()/100000,"")</f>
        <v/>
      </c>
      <c r="E744" s="164" t="str">
        <f>IFERROR(SEARCH($G$3,'Categories ID'!$K744)+ROW()/100000,"")</f>
        <v/>
      </c>
      <c r="F744" s="164" t="str">
        <f>IFERROR(SEARCH($G$3,'Categories ID'!$L744)+ROW()/100000,"")</f>
        <v/>
      </c>
      <c r="G744" s="73">
        <v>57.0</v>
      </c>
      <c r="H744" s="10" t="s">
        <v>951</v>
      </c>
      <c r="I744" s="10" t="s">
        <v>1583</v>
      </c>
      <c r="J744" s="10" t="s">
        <v>1713</v>
      </c>
      <c r="K744" s="10" t="s">
        <v>1714</v>
      </c>
      <c r="L744" s="10" t="s">
        <v>1723</v>
      </c>
      <c r="M744" s="10" t="s">
        <v>22</v>
      </c>
      <c r="N744" s="3"/>
      <c r="O744" s="3"/>
      <c r="P744" s="3"/>
      <c r="Q744" s="3"/>
      <c r="R744" s="3"/>
      <c r="S744" s="3"/>
      <c r="T744" s="3"/>
    </row>
    <row r="745" ht="19.5" customHeight="1">
      <c r="A745" s="3"/>
      <c r="B745" s="165" t="str">
        <f>IFERROR(RANK('Categories ID'!$C745,'Categories ID'!$C$20:$C$1937,1),"")</f>
        <v/>
      </c>
      <c r="C745" s="166" t="str">
        <f>IF(MIN('Categories ID'!$D745:$F745)&lt;&gt;0,MIN('Categories ID'!$D745:$F745),"")</f>
        <v/>
      </c>
      <c r="D745" s="166" t="str">
        <f>IFERROR(SEARCH($G$3,'Categories ID'!$J745)+ROW()/100000,"")</f>
        <v/>
      </c>
      <c r="E745" s="166" t="str">
        <f>IFERROR(SEARCH($G$3,'Categories ID'!$K745)+ROW()/100000,"")</f>
        <v/>
      </c>
      <c r="F745" s="166" t="str">
        <f>IFERROR(SEARCH($G$3,'Categories ID'!$L745)+ROW()/100000,"")</f>
        <v/>
      </c>
      <c r="G745" s="73">
        <v>263.0</v>
      </c>
      <c r="H745" s="10" t="s">
        <v>951</v>
      </c>
      <c r="I745" s="10" t="s">
        <v>1583</v>
      </c>
      <c r="J745" s="10" t="s">
        <v>1747</v>
      </c>
      <c r="K745" s="10" t="s">
        <v>1748</v>
      </c>
      <c r="L745" s="10" t="s">
        <v>1749</v>
      </c>
      <c r="M745" s="10" t="s">
        <v>22</v>
      </c>
      <c r="N745" s="3"/>
      <c r="O745" s="3"/>
      <c r="P745" s="3"/>
      <c r="Q745" s="3"/>
      <c r="R745" s="3"/>
      <c r="S745" s="3"/>
      <c r="T745" s="3"/>
    </row>
    <row r="746" ht="19.5" customHeight="1">
      <c r="A746" s="3"/>
      <c r="B746" s="163" t="str">
        <f>IFERROR(RANK('Categories ID'!$C746,'Categories ID'!$C$20:$C$1937,1),"")</f>
        <v/>
      </c>
      <c r="C746" s="164" t="str">
        <f>IF(MIN('Categories ID'!$D746:$F746)&lt;&gt;0,MIN('Categories ID'!$D746:$F746),"")</f>
        <v/>
      </c>
      <c r="D746" s="164" t="str">
        <f>IFERROR(SEARCH($G$3,'Categories ID'!$J746)+ROW()/100000,"")</f>
        <v/>
      </c>
      <c r="E746" s="164" t="str">
        <f>IFERROR(SEARCH($G$3,'Categories ID'!$K746)+ROW()/100000,"")</f>
        <v/>
      </c>
      <c r="F746" s="164" t="str">
        <f>IFERROR(SEARCH($G$3,'Categories ID'!$L746)+ROW()/100000,"")</f>
        <v/>
      </c>
      <c r="G746" s="73">
        <v>1134.0</v>
      </c>
      <c r="H746" s="10" t="s">
        <v>951</v>
      </c>
      <c r="I746" s="10" t="s">
        <v>1583</v>
      </c>
      <c r="J746" s="10" t="s">
        <v>1747</v>
      </c>
      <c r="K746" s="10" t="s">
        <v>1748</v>
      </c>
      <c r="L746" s="10" t="s">
        <v>1759</v>
      </c>
      <c r="M746" s="10" t="s">
        <v>22</v>
      </c>
      <c r="N746" s="3"/>
      <c r="O746" s="3"/>
      <c r="P746" s="3"/>
      <c r="Q746" s="3"/>
      <c r="R746" s="3"/>
      <c r="S746" s="3"/>
      <c r="T746" s="3"/>
    </row>
    <row r="747" ht="19.5" customHeight="1">
      <c r="A747" s="3"/>
      <c r="B747" s="165" t="str">
        <f>IFERROR(RANK('Categories ID'!$C747,'Categories ID'!$C$20:$C$1937,1),"")</f>
        <v/>
      </c>
      <c r="C747" s="166" t="str">
        <f>IF(MIN('Categories ID'!$D747:$F747)&lt;&gt;0,MIN('Categories ID'!$D747:$F747),"")</f>
        <v/>
      </c>
      <c r="D747" s="166" t="str">
        <f>IFERROR(SEARCH($G$3,'Categories ID'!$J747)+ROW()/100000,"")</f>
        <v/>
      </c>
      <c r="E747" s="166" t="str">
        <f>IFERROR(SEARCH($G$3,'Categories ID'!$K747)+ROW()/100000,"")</f>
        <v/>
      </c>
      <c r="F747" s="166" t="str">
        <f>IFERROR(SEARCH($G$3,'Categories ID'!$L747)+ROW()/100000,"")</f>
        <v/>
      </c>
      <c r="G747" s="73">
        <v>590.0</v>
      </c>
      <c r="H747" s="10" t="s">
        <v>951</v>
      </c>
      <c r="I747" s="10" t="s">
        <v>1583</v>
      </c>
      <c r="J747" s="10" t="s">
        <v>1747</v>
      </c>
      <c r="K747" s="10" t="s">
        <v>1748</v>
      </c>
      <c r="L747" s="10" t="s">
        <v>1755</v>
      </c>
      <c r="M747" s="10" t="s">
        <v>22</v>
      </c>
      <c r="N747" s="3"/>
      <c r="O747" s="3"/>
      <c r="P747" s="3"/>
      <c r="Q747" s="3"/>
      <c r="R747" s="3"/>
      <c r="S747" s="3"/>
      <c r="T747" s="3"/>
    </row>
    <row r="748" ht="19.5" customHeight="1">
      <c r="A748" s="3"/>
      <c r="B748" s="163" t="str">
        <f>IFERROR(RANK('Categories ID'!$C748,'Categories ID'!$C$20:$C$1937,1),"")</f>
        <v/>
      </c>
      <c r="C748" s="164" t="str">
        <f>IF(MIN('Categories ID'!$D748:$F748)&lt;&gt;0,MIN('Categories ID'!$D748:$F748),"")</f>
        <v/>
      </c>
      <c r="D748" s="164" t="str">
        <f>IFERROR(SEARCH($G$3,'Categories ID'!$J748)+ROW()/100000,"")</f>
        <v/>
      </c>
      <c r="E748" s="164" t="str">
        <f>IFERROR(SEARCH($G$3,'Categories ID'!$K748)+ROW()/100000,"")</f>
        <v/>
      </c>
      <c r="F748" s="164" t="str">
        <f>IFERROR(SEARCH($G$3,'Categories ID'!$L748)+ROW()/100000,"")</f>
        <v/>
      </c>
      <c r="G748" s="73">
        <v>591.0</v>
      </c>
      <c r="H748" s="10" t="s">
        <v>951</v>
      </c>
      <c r="I748" s="10" t="s">
        <v>1583</v>
      </c>
      <c r="J748" s="10" t="s">
        <v>1747</v>
      </c>
      <c r="K748" s="10" t="s">
        <v>1748</v>
      </c>
      <c r="L748" s="10" t="s">
        <v>1757</v>
      </c>
      <c r="M748" s="10" t="s">
        <v>22</v>
      </c>
      <c r="N748" s="3"/>
      <c r="O748" s="3"/>
      <c r="P748" s="3"/>
      <c r="Q748" s="3"/>
      <c r="R748" s="3"/>
      <c r="S748" s="3"/>
      <c r="T748" s="3"/>
    </row>
    <row r="749" ht="19.5" customHeight="1">
      <c r="A749" s="3"/>
      <c r="B749" s="165" t="str">
        <f>IFERROR(RANK('Categories ID'!$C749,'Categories ID'!$C$20:$C$1937,1),"")</f>
        <v/>
      </c>
      <c r="C749" s="166" t="str">
        <f>IF(MIN('Categories ID'!$D749:$F749)&lt;&gt;0,MIN('Categories ID'!$D749:$F749),"")</f>
        <v/>
      </c>
      <c r="D749" s="166" t="str">
        <f>IFERROR(SEARCH($G$3,'Categories ID'!$J749)+ROW()/100000,"")</f>
        <v/>
      </c>
      <c r="E749" s="166" t="str">
        <f>IFERROR(SEARCH($G$3,'Categories ID'!$K749)+ROW()/100000,"")</f>
        <v/>
      </c>
      <c r="F749" s="166" t="str">
        <f>IFERROR(SEARCH($G$3,'Categories ID'!$L749)+ROW()/100000,"")</f>
        <v/>
      </c>
      <c r="G749" s="73">
        <v>437.0</v>
      </c>
      <c r="H749" s="10" t="s">
        <v>951</v>
      </c>
      <c r="I749" s="10" t="s">
        <v>1583</v>
      </c>
      <c r="J749" s="10" t="s">
        <v>1747</v>
      </c>
      <c r="K749" s="10" t="s">
        <v>1748</v>
      </c>
      <c r="L749" s="10" t="s">
        <v>1753</v>
      </c>
      <c r="M749" s="10" t="s">
        <v>22</v>
      </c>
      <c r="N749" s="3"/>
      <c r="O749" s="3"/>
      <c r="P749" s="3"/>
      <c r="Q749" s="3"/>
      <c r="R749" s="3"/>
      <c r="S749" s="3"/>
      <c r="T749" s="3"/>
    </row>
    <row r="750" ht="19.5" customHeight="1">
      <c r="A750" s="3"/>
      <c r="B750" s="163" t="str">
        <f>IFERROR(RANK('Categories ID'!$C750,'Categories ID'!$C$20:$C$1937,1),"")</f>
        <v/>
      </c>
      <c r="C750" s="164" t="str">
        <f>IF(MIN('Categories ID'!$D750:$F750)&lt;&gt;0,MIN('Categories ID'!$D750:$F750),"")</f>
        <v/>
      </c>
      <c r="D750" s="164" t="str">
        <f>IFERROR(SEARCH($G$3,'Categories ID'!$J750)+ROW()/100000,"")</f>
        <v/>
      </c>
      <c r="E750" s="164" t="str">
        <f>IFERROR(SEARCH($G$3,'Categories ID'!$K750)+ROW()/100000,"")</f>
        <v/>
      </c>
      <c r="F750" s="164" t="str">
        <f>IFERROR(SEARCH($G$3,'Categories ID'!$L750)+ROW()/100000,"")</f>
        <v/>
      </c>
      <c r="G750" s="73">
        <v>261.0</v>
      </c>
      <c r="H750" s="10" t="s">
        <v>951</v>
      </c>
      <c r="I750" s="10" t="s">
        <v>1583</v>
      </c>
      <c r="J750" s="10" t="s">
        <v>1761</v>
      </c>
      <c r="K750" s="10" t="s">
        <v>1823</v>
      </c>
      <c r="L750" s="10" t="s">
        <v>1824</v>
      </c>
      <c r="M750" s="10" t="s">
        <v>22</v>
      </c>
      <c r="N750" s="3"/>
      <c r="O750" s="3"/>
      <c r="P750" s="3"/>
      <c r="Q750" s="3"/>
      <c r="R750" s="3"/>
      <c r="S750" s="3"/>
      <c r="T750" s="3"/>
    </row>
    <row r="751" ht="19.5" customHeight="1">
      <c r="A751" s="3"/>
      <c r="B751" s="165" t="str">
        <f>IFERROR(RANK('Categories ID'!$C751,'Categories ID'!$C$20:$C$1937,1),"")</f>
        <v/>
      </c>
      <c r="C751" s="166" t="str">
        <f>IF(MIN('Categories ID'!$D751:$F751)&lt;&gt;0,MIN('Categories ID'!$D751:$F751),"")</f>
        <v/>
      </c>
      <c r="D751" s="166" t="str">
        <f>IFERROR(SEARCH($G$3,'Categories ID'!$J751)+ROW()/100000,"")</f>
        <v/>
      </c>
      <c r="E751" s="166" t="str">
        <f>IFERROR(SEARCH($G$3,'Categories ID'!$K751)+ROW()/100000,"")</f>
        <v/>
      </c>
      <c r="F751" s="166" t="str">
        <f>IFERROR(SEARCH($G$3,'Categories ID'!$L751)+ROW()/100000,"")</f>
        <v/>
      </c>
      <c r="G751" s="73">
        <v>296.0</v>
      </c>
      <c r="H751" s="10" t="s">
        <v>951</v>
      </c>
      <c r="I751" s="10" t="s">
        <v>1583</v>
      </c>
      <c r="J751" s="10" t="s">
        <v>1761</v>
      </c>
      <c r="K751" s="10" t="s">
        <v>1823</v>
      </c>
      <c r="L751" s="10" t="s">
        <v>1838</v>
      </c>
      <c r="M751" s="10" t="s">
        <v>22</v>
      </c>
      <c r="N751" s="3"/>
      <c r="O751" s="3"/>
      <c r="P751" s="3"/>
      <c r="Q751" s="3"/>
      <c r="R751" s="3"/>
      <c r="S751" s="3"/>
      <c r="T751" s="3"/>
    </row>
    <row r="752" ht="19.5" customHeight="1">
      <c r="A752" s="3"/>
      <c r="B752" s="163" t="str">
        <f>IFERROR(RANK('Categories ID'!$C752,'Categories ID'!$C$20:$C$1937,1),"")</f>
        <v/>
      </c>
      <c r="C752" s="164" t="str">
        <f>IF(MIN('Categories ID'!$D752:$F752)&lt;&gt;0,MIN('Categories ID'!$D752:$F752),"")</f>
        <v/>
      </c>
      <c r="D752" s="164" t="str">
        <f>IFERROR(SEARCH($G$3,'Categories ID'!$J752)+ROW()/100000,"")</f>
        <v/>
      </c>
      <c r="E752" s="164" t="str">
        <f>IFERROR(SEARCH($G$3,'Categories ID'!$K752)+ROW()/100000,"")</f>
        <v/>
      </c>
      <c r="F752" s="164" t="str">
        <f>IFERROR(SEARCH($G$3,'Categories ID'!$L752)+ROW()/100000,"")</f>
        <v/>
      </c>
      <c r="G752" s="73">
        <v>506.0</v>
      </c>
      <c r="H752" s="10" t="s">
        <v>951</v>
      </c>
      <c r="I752" s="10" t="s">
        <v>1583</v>
      </c>
      <c r="J752" s="10" t="s">
        <v>1761</v>
      </c>
      <c r="K752" s="10" t="s">
        <v>1840</v>
      </c>
      <c r="L752" s="10" t="s">
        <v>1846</v>
      </c>
      <c r="M752" s="10" t="s">
        <v>22</v>
      </c>
      <c r="N752" s="3"/>
      <c r="O752" s="3"/>
      <c r="P752" s="3"/>
      <c r="Q752" s="3"/>
      <c r="R752" s="3"/>
      <c r="S752" s="3"/>
      <c r="T752" s="3"/>
    </row>
    <row r="753" ht="19.5" customHeight="1">
      <c r="A753" s="3"/>
      <c r="B753" s="165" t="str">
        <f>IFERROR(RANK('Categories ID'!$C753,'Categories ID'!$C$20:$C$1937,1),"")</f>
        <v/>
      </c>
      <c r="C753" s="166" t="str">
        <f>IF(MIN('Categories ID'!$D753:$F753)&lt;&gt;0,MIN('Categories ID'!$D753:$F753),"")</f>
        <v/>
      </c>
      <c r="D753" s="166" t="str">
        <f>IFERROR(SEARCH($G$3,'Categories ID'!$J753)+ROW()/100000,"")</f>
        <v/>
      </c>
      <c r="E753" s="166" t="str">
        <f>IFERROR(SEARCH($G$3,'Categories ID'!$K753)+ROW()/100000,"")</f>
        <v/>
      </c>
      <c r="F753" s="166" t="str">
        <f>IFERROR(SEARCH($G$3,'Categories ID'!$L753)+ROW()/100000,"")</f>
        <v/>
      </c>
      <c r="G753" s="73">
        <v>365.0</v>
      </c>
      <c r="H753" s="10" t="s">
        <v>951</v>
      </c>
      <c r="I753" s="10" t="s">
        <v>1583</v>
      </c>
      <c r="J753" s="10" t="s">
        <v>1761</v>
      </c>
      <c r="K753" s="10" t="s">
        <v>1840</v>
      </c>
      <c r="L753" s="10" t="s">
        <v>1841</v>
      </c>
      <c r="M753" s="10" t="s">
        <v>22</v>
      </c>
      <c r="N753" s="3"/>
      <c r="O753" s="3"/>
      <c r="P753" s="3"/>
      <c r="Q753" s="3"/>
      <c r="R753" s="3"/>
      <c r="S753" s="3"/>
      <c r="T753" s="3"/>
    </row>
    <row r="754" ht="19.5" customHeight="1">
      <c r="A754" s="3"/>
      <c r="B754" s="163" t="str">
        <f>IFERROR(RANK('Categories ID'!$C754,'Categories ID'!$C$20:$C$1937,1),"")</f>
        <v/>
      </c>
      <c r="C754" s="164" t="str">
        <f>IF(MIN('Categories ID'!$D754:$F754)&lt;&gt;0,MIN('Categories ID'!$D754:$F754),"")</f>
        <v/>
      </c>
      <c r="D754" s="164" t="str">
        <f>IFERROR(SEARCH($G$3,'Categories ID'!$J754)+ROW()/100000,"")</f>
        <v/>
      </c>
      <c r="E754" s="164" t="str">
        <f>IFERROR(SEARCH($G$3,'Categories ID'!$K754)+ROW()/100000,"")</f>
        <v/>
      </c>
      <c r="F754" s="164" t="str">
        <f>IFERROR(SEARCH($G$3,'Categories ID'!$L754)+ROW()/100000,"")</f>
        <v/>
      </c>
      <c r="G754" s="73">
        <v>421.0</v>
      </c>
      <c r="H754" s="10" t="s">
        <v>951</v>
      </c>
      <c r="I754" s="10" t="s">
        <v>1583</v>
      </c>
      <c r="J754" s="10" t="s">
        <v>1761</v>
      </c>
      <c r="K754" s="10" t="s">
        <v>1762</v>
      </c>
      <c r="L754" s="10" t="s">
        <v>1842</v>
      </c>
      <c r="M754" s="10" t="s">
        <v>22</v>
      </c>
      <c r="N754" s="3"/>
      <c r="O754" s="3"/>
      <c r="P754" s="3"/>
      <c r="Q754" s="3"/>
      <c r="R754" s="3"/>
      <c r="S754" s="3"/>
      <c r="T754" s="3"/>
    </row>
    <row r="755" ht="19.5" customHeight="1">
      <c r="A755" s="3"/>
      <c r="B755" s="165" t="str">
        <f>IFERROR(RANK('Categories ID'!$C755,'Categories ID'!$C$20:$C$1937,1),"")</f>
        <v/>
      </c>
      <c r="C755" s="166" t="str">
        <f>IF(MIN('Categories ID'!$D755:$F755)&lt;&gt;0,MIN('Categories ID'!$D755:$F755),"")</f>
        <v/>
      </c>
      <c r="D755" s="166" t="str">
        <f>IFERROR(SEARCH($G$3,'Categories ID'!$J755)+ROW()/100000,"")</f>
        <v/>
      </c>
      <c r="E755" s="166" t="str">
        <f>IFERROR(SEARCH($G$3,'Categories ID'!$K755)+ROW()/100000,"")</f>
        <v/>
      </c>
      <c r="F755" s="166" t="str">
        <f>IFERROR(SEARCH($G$3,'Categories ID'!$L755)+ROW()/100000,"")</f>
        <v/>
      </c>
      <c r="G755" s="73">
        <v>495.0</v>
      </c>
      <c r="H755" s="10" t="s">
        <v>951</v>
      </c>
      <c r="I755" s="10" t="s">
        <v>1583</v>
      </c>
      <c r="J755" s="10" t="s">
        <v>1761</v>
      </c>
      <c r="K755" s="10" t="s">
        <v>1762</v>
      </c>
      <c r="L755" s="10" t="s">
        <v>1844</v>
      </c>
      <c r="M755" s="10" t="s">
        <v>22</v>
      </c>
      <c r="N755" s="3"/>
      <c r="O755" s="3"/>
      <c r="P755" s="3"/>
      <c r="Q755" s="3"/>
      <c r="R755" s="3"/>
      <c r="S755" s="3"/>
      <c r="T755" s="3"/>
    </row>
    <row r="756" ht="19.5" customHeight="1">
      <c r="A756" s="3"/>
      <c r="B756" s="163" t="str">
        <f>IFERROR(RANK('Categories ID'!$C756,'Categories ID'!$C$20:$C$1937,1),"")</f>
        <v/>
      </c>
      <c r="C756" s="164" t="str">
        <f>IF(MIN('Categories ID'!$D756:$F756)&lt;&gt;0,MIN('Categories ID'!$D756:$F756),"")</f>
        <v/>
      </c>
      <c r="D756" s="164" t="str">
        <f>IFERROR(SEARCH($G$3,'Categories ID'!$J756)+ROW()/100000,"")</f>
        <v/>
      </c>
      <c r="E756" s="164" t="str">
        <f>IFERROR(SEARCH($G$3,'Categories ID'!$K756)+ROW()/100000,"")</f>
        <v/>
      </c>
      <c r="F756" s="164" t="str">
        <f>IFERROR(SEARCH($G$3,'Categories ID'!$L756)+ROW()/100000,"")</f>
        <v/>
      </c>
      <c r="G756" s="73">
        <v>1151.0</v>
      </c>
      <c r="H756" s="10" t="s">
        <v>951</v>
      </c>
      <c r="I756" s="10" t="s">
        <v>1583</v>
      </c>
      <c r="J756" s="10" t="s">
        <v>1761</v>
      </c>
      <c r="K756" s="10" t="s">
        <v>1762</v>
      </c>
      <c r="L756" s="10" t="s">
        <v>1867</v>
      </c>
      <c r="M756" s="10" t="s">
        <v>22</v>
      </c>
      <c r="N756" s="3"/>
      <c r="O756" s="3"/>
      <c r="P756" s="3"/>
      <c r="Q756" s="3"/>
      <c r="R756" s="3"/>
      <c r="S756" s="3"/>
      <c r="T756" s="3"/>
    </row>
    <row r="757" ht="19.5" customHeight="1">
      <c r="A757" s="3"/>
      <c r="B757" s="165" t="str">
        <f>IFERROR(RANK('Categories ID'!$C757,'Categories ID'!$C$20:$C$1937,1),"")</f>
        <v/>
      </c>
      <c r="C757" s="166" t="str">
        <f>IF(MIN('Categories ID'!$D757:$F757)&lt;&gt;0,MIN('Categories ID'!$D757:$F757),"")</f>
        <v/>
      </c>
      <c r="D757" s="166" t="str">
        <f>IFERROR(SEARCH($G$3,'Categories ID'!$J757)+ROW()/100000,"")</f>
        <v/>
      </c>
      <c r="E757" s="166" t="str">
        <f>IFERROR(SEARCH($G$3,'Categories ID'!$K757)+ROW()/100000,"")</f>
        <v/>
      </c>
      <c r="F757" s="166" t="str">
        <f>IFERROR(SEARCH($G$3,'Categories ID'!$L757)+ROW()/100000,"")</f>
        <v/>
      </c>
      <c r="G757" s="73">
        <v>252.0</v>
      </c>
      <c r="H757" s="10" t="s">
        <v>951</v>
      </c>
      <c r="I757" s="10" t="s">
        <v>1583</v>
      </c>
      <c r="J757" s="10" t="s">
        <v>1761</v>
      </c>
      <c r="K757" s="10" t="s">
        <v>1762</v>
      </c>
      <c r="L757" s="10" t="s">
        <v>1807</v>
      </c>
      <c r="M757" s="10" t="s">
        <v>22</v>
      </c>
      <c r="N757" s="3"/>
      <c r="O757" s="3"/>
      <c r="P757" s="3"/>
      <c r="Q757" s="3"/>
      <c r="R757" s="3"/>
      <c r="S757" s="3"/>
      <c r="T757" s="3"/>
    </row>
    <row r="758" ht="19.5" customHeight="1">
      <c r="A758" s="3"/>
      <c r="B758" s="163" t="str">
        <f>IFERROR(RANK('Categories ID'!$C758,'Categories ID'!$C$20:$C$1937,1),"")</f>
        <v/>
      </c>
      <c r="C758" s="164" t="str">
        <f>IF(MIN('Categories ID'!$D758:$F758)&lt;&gt;0,MIN('Categories ID'!$D758:$F758),"")</f>
        <v/>
      </c>
      <c r="D758" s="164" t="str">
        <f>IFERROR(SEARCH($G$3,'Categories ID'!$J758)+ROW()/100000,"")</f>
        <v/>
      </c>
      <c r="E758" s="164" t="str">
        <f>IFERROR(SEARCH($G$3,'Categories ID'!$K758)+ROW()/100000,"")</f>
        <v/>
      </c>
      <c r="F758" s="164" t="str">
        <f>IFERROR(SEARCH($G$3,'Categories ID'!$L758)+ROW()/100000,"")</f>
        <v/>
      </c>
      <c r="G758" s="73">
        <v>253.0</v>
      </c>
      <c r="H758" s="10" t="s">
        <v>951</v>
      </c>
      <c r="I758" s="10" t="s">
        <v>1583</v>
      </c>
      <c r="J758" s="10" t="s">
        <v>1761</v>
      </c>
      <c r="K758" s="10" t="s">
        <v>1762</v>
      </c>
      <c r="L758" s="10" t="s">
        <v>1809</v>
      </c>
      <c r="M758" s="10" t="s">
        <v>22</v>
      </c>
      <c r="N758" s="3"/>
      <c r="O758" s="3"/>
      <c r="P758" s="3"/>
      <c r="Q758" s="3"/>
      <c r="R758" s="3"/>
      <c r="S758" s="3"/>
      <c r="T758" s="3"/>
    </row>
    <row r="759" ht="19.5" customHeight="1">
      <c r="A759" s="3"/>
      <c r="B759" s="165" t="str">
        <f>IFERROR(RANK('Categories ID'!$C759,'Categories ID'!$C$20:$C$1937,1),"")</f>
        <v/>
      </c>
      <c r="C759" s="166" t="str">
        <f>IF(MIN('Categories ID'!$D759:$F759)&lt;&gt;0,MIN('Categories ID'!$D759:$F759),"")</f>
        <v/>
      </c>
      <c r="D759" s="166" t="str">
        <f>IFERROR(SEARCH($G$3,'Categories ID'!$J759)+ROW()/100000,"")</f>
        <v/>
      </c>
      <c r="E759" s="166" t="str">
        <f>IFERROR(SEARCH($G$3,'Categories ID'!$K759)+ROW()/100000,"")</f>
        <v/>
      </c>
      <c r="F759" s="166" t="str">
        <f>IFERROR(SEARCH($G$3,'Categories ID'!$L759)+ROW()/100000,"")</f>
        <v/>
      </c>
      <c r="G759" s="73">
        <v>268.0</v>
      </c>
      <c r="H759" s="10" t="s">
        <v>951</v>
      </c>
      <c r="I759" s="10" t="s">
        <v>1583</v>
      </c>
      <c r="J759" s="10" t="s">
        <v>1761</v>
      </c>
      <c r="K759" s="10" t="s">
        <v>1762</v>
      </c>
      <c r="L759" s="10" t="s">
        <v>1833</v>
      </c>
      <c r="M759" s="10" t="s">
        <v>22</v>
      </c>
      <c r="N759" s="3"/>
      <c r="O759" s="3"/>
      <c r="P759" s="3"/>
      <c r="Q759" s="3"/>
      <c r="R759" s="3"/>
      <c r="S759" s="3"/>
      <c r="T759" s="3"/>
    </row>
    <row r="760" ht="19.5" customHeight="1">
      <c r="A760" s="3"/>
      <c r="B760" s="163" t="str">
        <f>IFERROR(RANK('Categories ID'!$C760,'Categories ID'!$C$20:$C$1937,1),"")</f>
        <v/>
      </c>
      <c r="C760" s="164" t="str">
        <f>IF(MIN('Categories ID'!$D760:$F760)&lt;&gt;0,MIN('Categories ID'!$D760:$F760),"")</f>
        <v/>
      </c>
      <c r="D760" s="164" t="str">
        <f>IFERROR(SEARCH($G$3,'Categories ID'!$J760)+ROW()/100000,"")</f>
        <v/>
      </c>
      <c r="E760" s="164" t="str">
        <f>IFERROR(SEARCH($G$3,'Categories ID'!$K760)+ROW()/100000,"")</f>
        <v/>
      </c>
      <c r="F760" s="164" t="str">
        <f>IFERROR(SEARCH($G$3,'Categories ID'!$L760)+ROW()/100000,"")</f>
        <v/>
      </c>
      <c r="G760" s="73">
        <v>277.0</v>
      </c>
      <c r="H760" s="10" t="s">
        <v>951</v>
      </c>
      <c r="I760" s="10" t="s">
        <v>1583</v>
      </c>
      <c r="J760" s="10" t="s">
        <v>1761</v>
      </c>
      <c r="K760" s="10" t="s">
        <v>1762</v>
      </c>
      <c r="L760" s="10" t="s">
        <v>1835</v>
      </c>
      <c r="M760" s="10" t="s">
        <v>22</v>
      </c>
      <c r="N760" s="3"/>
      <c r="O760" s="3"/>
      <c r="P760" s="3"/>
      <c r="Q760" s="3"/>
      <c r="R760" s="3"/>
      <c r="S760" s="3"/>
      <c r="T760" s="3"/>
    </row>
    <row r="761" ht="19.5" customHeight="1">
      <c r="A761" s="3"/>
      <c r="B761" s="165" t="str">
        <f>IFERROR(RANK('Categories ID'!$C761,'Categories ID'!$C$20:$C$1937,1),"")</f>
        <v/>
      </c>
      <c r="C761" s="166" t="str">
        <f>IF(MIN('Categories ID'!$D761:$F761)&lt;&gt;0,MIN('Categories ID'!$D761:$F761),"")</f>
        <v/>
      </c>
      <c r="D761" s="166" t="str">
        <f>IFERROR(SEARCH($G$3,'Categories ID'!$J761)+ROW()/100000,"")</f>
        <v/>
      </c>
      <c r="E761" s="166" t="str">
        <f>IFERROR(SEARCH($G$3,'Categories ID'!$K761)+ROW()/100000,"")</f>
        <v/>
      </c>
      <c r="F761" s="166" t="str">
        <f>IFERROR(SEARCH($G$3,'Categories ID'!$L761)+ROW()/100000,"")</f>
        <v/>
      </c>
      <c r="G761" s="73">
        <v>141.0</v>
      </c>
      <c r="H761" s="10" t="s">
        <v>951</v>
      </c>
      <c r="I761" s="10" t="s">
        <v>1583</v>
      </c>
      <c r="J761" s="10" t="s">
        <v>1761</v>
      </c>
      <c r="K761" s="10" t="s">
        <v>1762</v>
      </c>
      <c r="L761" s="10" t="s">
        <v>1780</v>
      </c>
      <c r="M761" s="10" t="s">
        <v>22</v>
      </c>
      <c r="N761" s="3"/>
      <c r="O761" s="3"/>
      <c r="P761" s="3"/>
      <c r="Q761" s="3"/>
      <c r="R761" s="3"/>
      <c r="S761" s="3"/>
      <c r="T761" s="3"/>
    </row>
    <row r="762" ht="19.5" customHeight="1">
      <c r="A762" s="3"/>
      <c r="B762" s="163" t="str">
        <f>IFERROR(RANK('Categories ID'!$C762,'Categories ID'!$C$20:$C$1937,1),"")</f>
        <v/>
      </c>
      <c r="C762" s="164" t="str">
        <f>IF(MIN('Categories ID'!$D762:$F762)&lt;&gt;0,MIN('Categories ID'!$D762:$F762),"")</f>
        <v/>
      </c>
      <c r="D762" s="164" t="str">
        <f>IFERROR(SEARCH($G$3,'Categories ID'!$J762)+ROW()/100000,"")</f>
        <v/>
      </c>
      <c r="E762" s="164" t="str">
        <f>IFERROR(SEARCH($G$3,'Categories ID'!$K762)+ROW()/100000,"")</f>
        <v/>
      </c>
      <c r="F762" s="164" t="str">
        <f>IFERROR(SEARCH($G$3,'Categories ID'!$L762)+ROW()/100000,"")</f>
        <v/>
      </c>
      <c r="G762" s="73">
        <v>142.0</v>
      </c>
      <c r="H762" s="10" t="s">
        <v>951</v>
      </c>
      <c r="I762" s="10" t="s">
        <v>1583</v>
      </c>
      <c r="J762" s="10" t="s">
        <v>1761</v>
      </c>
      <c r="K762" s="10" t="s">
        <v>1762</v>
      </c>
      <c r="L762" s="10" t="s">
        <v>1782</v>
      </c>
      <c r="M762" s="10" t="s">
        <v>22</v>
      </c>
      <c r="N762" s="3"/>
      <c r="O762" s="3"/>
      <c r="P762" s="3"/>
      <c r="Q762" s="3"/>
      <c r="R762" s="3"/>
      <c r="S762" s="3"/>
      <c r="T762" s="3"/>
    </row>
    <row r="763" ht="19.5" customHeight="1">
      <c r="A763" s="3"/>
      <c r="B763" s="165" t="str">
        <f>IFERROR(RANK('Categories ID'!$C763,'Categories ID'!$C$20:$C$1937,1),"")</f>
        <v/>
      </c>
      <c r="C763" s="166" t="str">
        <f>IF(MIN('Categories ID'!$D763:$F763)&lt;&gt;0,MIN('Categories ID'!$D763:$F763),"")</f>
        <v/>
      </c>
      <c r="D763" s="166" t="str">
        <f>IFERROR(SEARCH($G$3,'Categories ID'!$J763)+ROW()/100000,"")</f>
        <v/>
      </c>
      <c r="E763" s="166" t="str">
        <f>IFERROR(SEARCH($G$3,'Categories ID'!$K763)+ROW()/100000,"")</f>
        <v/>
      </c>
      <c r="F763" s="166" t="str">
        <f>IFERROR(SEARCH($G$3,'Categories ID'!$L763)+ROW()/100000,"")</f>
        <v/>
      </c>
      <c r="G763" s="73">
        <v>87.0</v>
      </c>
      <c r="H763" s="10" t="s">
        <v>951</v>
      </c>
      <c r="I763" s="10" t="s">
        <v>1583</v>
      </c>
      <c r="J763" s="10" t="s">
        <v>1761</v>
      </c>
      <c r="K763" s="10" t="s">
        <v>1762</v>
      </c>
      <c r="L763" s="10" t="s">
        <v>1763</v>
      </c>
      <c r="M763" s="10" t="s">
        <v>22</v>
      </c>
      <c r="N763" s="3"/>
      <c r="O763" s="3"/>
      <c r="P763" s="3"/>
      <c r="Q763" s="3"/>
      <c r="R763" s="3"/>
      <c r="S763" s="3"/>
      <c r="T763" s="3"/>
    </row>
    <row r="764" ht="19.5" customHeight="1">
      <c r="A764" s="3"/>
      <c r="B764" s="163" t="str">
        <f>IFERROR(RANK('Categories ID'!$C764,'Categories ID'!$C$20:$C$1937,1),"")</f>
        <v/>
      </c>
      <c r="C764" s="164" t="str">
        <f>IF(MIN('Categories ID'!$D764:$F764)&lt;&gt;0,MIN('Categories ID'!$D764:$F764),"")</f>
        <v/>
      </c>
      <c r="D764" s="164" t="str">
        <f>IFERROR(SEARCH($G$3,'Categories ID'!$J764)+ROW()/100000,"")</f>
        <v/>
      </c>
      <c r="E764" s="164" t="str">
        <f>IFERROR(SEARCH($G$3,'Categories ID'!$K764)+ROW()/100000,"")</f>
        <v/>
      </c>
      <c r="F764" s="164" t="str">
        <f>IFERROR(SEARCH($G$3,'Categories ID'!$L764)+ROW()/100000,"")</f>
        <v/>
      </c>
      <c r="G764" s="73">
        <v>89.0</v>
      </c>
      <c r="H764" s="10" t="s">
        <v>951</v>
      </c>
      <c r="I764" s="10" t="s">
        <v>1583</v>
      </c>
      <c r="J764" s="10" t="s">
        <v>1761</v>
      </c>
      <c r="K764" s="10" t="s">
        <v>1762</v>
      </c>
      <c r="L764" s="10" t="s">
        <v>1767</v>
      </c>
      <c r="M764" s="10" t="s">
        <v>22</v>
      </c>
      <c r="N764" s="3"/>
      <c r="O764" s="3"/>
      <c r="P764" s="3"/>
      <c r="Q764" s="3"/>
      <c r="R764" s="3"/>
      <c r="S764" s="3"/>
      <c r="T764" s="3"/>
    </row>
    <row r="765" ht="19.5" customHeight="1">
      <c r="A765" s="3"/>
      <c r="B765" s="165" t="str">
        <f>IFERROR(RANK('Categories ID'!$C765,'Categories ID'!$C$20:$C$1937,1),"")</f>
        <v/>
      </c>
      <c r="C765" s="166" t="str">
        <f>IF(MIN('Categories ID'!$D765:$F765)&lt;&gt;0,MIN('Categories ID'!$D765:$F765),"")</f>
        <v/>
      </c>
      <c r="D765" s="166" t="str">
        <f>IFERROR(SEARCH($G$3,'Categories ID'!$J765)+ROW()/100000,"")</f>
        <v/>
      </c>
      <c r="E765" s="166" t="str">
        <f>IFERROR(SEARCH($G$3,'Categories ID'!$K765)+ROW()/100000,"")</f>
        <v/>
      </c>
      <c r="F765" s="166" t="str">
        <f>IFERROR(SEARCH($G$3,'Categories ID'!$L765)+ROW()/100000,"")</f>
        <v/>
      </c>
      <c r="G765" s="73">
        <v>209.0</v>
      </c>
      <c r="H765" s="10" t="s">
        <v>951</v>
      </c>
      <c r="I765" s="10" t="s">
        <v>1583</v>
      </c>
      <c r="J765" s="10" t="s">
        <v>1761</v>
      </c>
      <c r="K765" s="10" t="s">
        <v>1788</v>
      </c>
      <c r="L765" s="10" t="s">
        <v>1789</v>
      </c>
      <c r="M765" s="10" t="s">
        <v>22</v>
      </c>
      <c r="N765" s="3"/>
      <c r="O765" s="3"/>
      <c r="P765" s="3"/>
      <c r="Q765" s="3"/>
      <c r="R765" s="3"/>
      <c r="S765" s="3"/>
      <c r="T765" s="3"/>
    </row>
    <row r="766" ht="19.5" customHeight="1">
      <c r="A766" s="3"/>
      <c r="B766" s="163" t="str">
        <f>IFERROR(RANK('Categories ID'!$C766,'Categories ID'!$C$20:$C$1937,1),"")</f>
        <v/>
      </c>
      <c r="C766" s="164" t="str">
        <f>IF(MIN('Categories ID'!$D766:$F766)&lt;&gt;0,MIN('Categories ID'!$D766:$F766),"")</f>
        <v/>
      </c>
      <c r="D766" s="164" t="str">
        <f>IFERROR(SEARCH($G$3,'Categories ID'!$J766)+ROW()/100000,"")</f>
        <v/>
      </c>
      <c r="E766" s="164" t="str">
        <f>IFERROR(SEARCH($G$3,'Categories ID'!$K766)+ROW()/100000,"")</f>
        <v/>
      </c>
      <c r="F766" s="164" t="str">
        <f>IFERROR(SEARCH($G$3,'Categories ID'!$L766)+ROW()/100000,"")</f>
        <v/>
      </c>
      <c r="G766" s="73">
        <v>210.0</v>
      </c>
      <c r="H766" s="10" t="s">
        <v>951</v>
      </c>
      <c r="I766" s="10" t="s">
        <v>1583</v>
      </c>
      <c r="J766" s="10" t="s">
        <v>1761</v>
      </c>
      <c r="K766" s="10" t="s">
        <v>1788</v>
      </c>
      <c r="L766" s="10" t="s">
        <v>1792</v>
      </c>
      <c r="M766" s="10" t="s">
        <v>22</v>
      </c>
      <c r="N766" s="3"/>
      <c r="O766" s="3"/>
      <c r="P766" s="3"/>
      <c r="Q766" s="3"/>
      <c r="R766" s="3"/>
      <c r="S766" s="3"/>
      <c r="T766" s="3"/>
    </row>
    <row r="767" ht="19.5" customHeight="1">
      <c r="A767" s="3"/>
      <c r="B767" s="165" t="str">
        <f>IFERROR(RANK('Categories ID'!$C767,'Categories ID'!$C$20:$C$1937,1),"")</f>
        <v/>
      </c>
      <c r="C767" s="166" t="str">
        <f>IF(MIN('Categories ID'!$D767:$F767)&lt;&gt;0,MIN('Categories ID'!$D767:$F767),"")</f>
        <v/>
      </c>
      <c r="D767" s="166" t="str">
        <f>IFERROR(SEARCH($G$3,'Categories ID'!$J767)+ROW()/100000,"")</f>
        <v/>
      </c>
      <c r="E767" s="166" t="str">
        <f>IFERROR(SEARCH($G$3,'Categories ID'!$K767)+ROW()/100000,"")</f>
        <v/>
      </c>
      <c r="F767" s="166" t="str">
        <f>IFERROR(SEARCH($G$3,'Categories ID'!$L767)+ROW()/100000,"")</f>
        <v/>
      </c>
      <c r="G767" s="73">
        <v>211.0</v>
      </c>
      <c r="H767" s="10" t="s">
        <v>951</v>
      </c>
      <c r="I767" s="10" t="s">
        <v>1583</v>
      </c>
      <c r="J767" s="10" t="s">
        <v>1761</v>
      </c>
      <c r="K767" s="10" t="s">
        <v>1788</v>
      </c>
      <c r="L767" s="10" t="s">
        <v>1794</v>
      </c>
      <c r="M767" s="10" t="s">
        <v>22</v>
      </c>
      <c r="N767" s="3"/>
      <c r="O767" s="3"/>
      <c r="P767" s="3"/>
      <c r="Q767" s="3"/>
      <c r="R767" s="3"/>
      <c r="S767" s="3"/>
      <c r="T767" s="3"/>
    </row>
    <row r="768" ht="19.5" customHeight="1">
      <c r="A768" s="3"/>
      <c r="B768" s="163" t="str">
        <f>IFERROR(RANK('Categories ID'!$C768,'Categories ID'!$C$20:$C$1937,1),"")</f>
        <v/>
      </c>
      <c r="C768" s="164" t="str">
        <f>IF(MIN('Categories ID'!$D768:$F768)&lt;&gt;0,MIN('Categories ID'!$D768:$F768),"")</f>
        <v/>
      </c>
      <c r="D768" s="164" t="str">
        <f>IFERROR(SEARCH($G$3,'Categories ID'!$J768)+ROW()/100000,"")</f>
        <v/>
      </c>
      <c r="E768" s="164" t="str">
        <f>IFERROR(SEARCH($G$3,'Categories ID'!$K768)+ROW()/100000,"")</f>
        <v/>
      </c>
      <c r="F768" s="164" t="str">
        <f>IFERROR(SEARCH($G$3,'Categories ID'!$L768)+ROW()/100000,"")</f>
        <v/>
      </c>
      <c r="G768" s="73">
        <v>212.0</v>
      </c>
      <c r="H768" s="10" t="s">
        <v>951</v>
      </c>
      <c r="I768" s="10" t="s">
        <v>1583</v>
      </c>
      <c r="J768" s="10" t="s">
        <v>1761</v>
      </c>
      <c r="K768" s="10" t="s">
        <v>1788</v>
      </c>
      <c r="L768" s="10" t="s">
        <v>1796</v>
      </c>
      <c r="M768" s="10" t="s">
        <v>22</v>
      </c>
      <c r="N768" s="3"/>
      <c r="O768" s="3"/>
      <c r="P768" s="3"/>
      <c r="Q768" s="3"/>
      <c r="R768" s="3"/>
      <c r="S768" s="3"/>
      <c r="T768" s="3"/>
    </row>
    <row r="769" ht="19.5" customHeight="1">
      <c r="A769" s="3"/>
      <c r="B769" s="165" t="str">
        <f>IFERROR(RANK('Categories ID'!$C769,'Categories ID'!$C$20:$C$1937,1),"")</f>
        <v/>
      </c>
      <c r="C769" s="166" t="str">
        <f>IF(MIN('Categories ID'!$D769:$F769)&lt;&gt;0,MIN('Categories ID'!$D769:$F769),"")</f>
        <v/>
      </c>
      <c r="D769" s="166" t="str">
        <f>IFERROR(SEARCH($G$3,'Categories ID'!$J769)+ROW()/100000,"")</f>
        <v/>
      </c>
      <c r="E769" s="166" t="str">
        <f>IFERROR(SEARCH($G$3,'Categories ID'!$K769)+ROW()/100000,"")</f>
        <v/>
      </c>
      <c r="F769" s="166" t="str">
        <f>IFERROR(SEARCH($G$3,'Categories ID'!$L769)+ROW()/100000,"")</f>
        <v/>
      </c>
      <c r="G769" s="73">
        <v>213.0</v>
      </c>
      <c r="H769" s="10" t="s">
        <v>951</v>
      </c>
      <c r="I769" s="10" t="s">
        <v>1583</v>
      </c>
      <c r="J769" s="10" t="s">
        <v>1761</v>
      </c>
      <c r="K769" s="10" t="s">
        <v>1788</v>
      </c>
      <c r="L769" s="10" t="s">
        <v>1798</v>
      </c>
      <c r="M769" s="10" t="s">
        <v>22</v>
      </c>
      <c r="N769" s="3"/>
      <c r="O769" s="3"/>
      <c r="P769" s="3"/>
      <c r="Q769" s="3"/>
      <c r="R769" s="3"/>
      <c r="S769" s="3"/>
      <c r="T769" s="3"/>
    </row>
    <row r="770" ht="19.5" customHeight="1">
      <c r="A770" s="3"/>
      <c r="B770" s="163" t="str">
        <f>IFERROR(RANK('Categories ID'!$C770,'Categories ID'!$C$20:$C$1937,1),"")</f>
        <v/>
      </c>
      <c r="C770" s="164" t="str">
        <f>IF(MIN('Categories ID'!$D770:$F770)&lt;&gt;0,MIN('Categories ID'!$D770:$F770),"")</f>
        <v/>
      </c>
      <c r="D770" s="164" t="str">
        <f>IFERROR(SEARCH($G$3,'Categories ID'!$J770)+ROW()/100000,"")</f>
        <v/>
      </c>
      <c r="E770" s="164" t="str">
        <f>IFERROR(SEARCH($G$3,'Categories ID'!$K770)+ROW()/100000,"")</f>
        <v/>
      </c>
      <c r="F770" s="164" t="str">
        <f>IFERROR(SEARCH($G$3,'Categories ID'!$L770)+ROW()/100000,"")</f>
        <v/>
      </c>
      <c r="G770" s="73">
        <v>267.0</v>
      </c>
      <c r="H770" s="10" t="s">
        <v>951</v>
      </c>
      <c r="I770" s="10" t="s">
        <v>1583</v>
      </c>
      <c r="J770" s="10" t="s">
        <v>1761</v>
      </c>
      <c r="K770" s="10" t="s">
        <v>1788</v>
      </c>
      <c r="L770" s="10" t="s">
        <v>1831</v>
      </c>
      <c r="M770" s="10" t="s">
        <v>22</v>
      </c>
      <c r="N770" s="3"/>
      <c r="O770" s="3"/>
      <c r="P770" s="3"/>
      <c r="Q770" s="3"/>
      <c r="R770" s="3"/>
      <c r="S770" s="3"/>
      <c r="T770" s="3"/>
    </row>
    <row r="771" ht="19.5" customHeight="1">
      <c r="A771" s="3"/>
      <c r="B771" s="165" t="str">
        <f>IFERROR(RANK('Categories ID'!$C771,'Categories ID'!$C$20:$C$1937,1),"")</f>
        <v/>
      </c>
      <c r="C771" s="166" t="str">
        <f>IF(MIN('Categories ID'!$D771:$F771)&lt;&gt;0,MIN('Categories ID'!$D771:$F771),"")</f>
        <v/>
      </c>
      <c r="D771" s="166" t="str">
        <f>IFERROR(SEARCH($G$3,'Categories ID'!$J771)+ROW()/100000,"")</f>
        <v/>
      </c>
      <c r="E771" s="166" t="str">
        <f>IFERROR(SEARCH($G$3,'Categories ID'!$K771)+ROW()/100000,"")</f>
        <v/>
      </c>
      <c r="F771" s="166" t="str">
        <f>IFERROR(SEARCH($G$3,'Categories ID'!$L771)+ROW()/100000,"")</f>
        <v/>
      </c>
      <c r="G771" s="73">
        <v>265.0</v>
      </c>
      <c r="H771" s="10" t="s">
        <v>951</v>
      </c>
      <c r="I771" s="10" t="s">
        <v>1583</v>
      </c>
      <c r="J771" s="10" t="s">
        <v>1761</v>
      </c>
      <c r="K771" s="10" t="s">
        <v>1788</v>
      </c>
      <c r="L771" s="10" t="s">
        <v>1829</v>
      </c>
      <c r="M771" s="10" t="s">
        <v>22</v>
      </c>
      <c r="N771" s="3"/>
      <c r="O771" s="3"/>
      <c r="P771" s="3"/>
      <c r="Q771" s="3"/>
      <c r="R771" s="3"/>
      <c r="S771" s="3"/>
      <c r="T771" s="3"/>
    </row>
    <row r="772" ht="19.5" customHeight="1">
      <c r="A772" s="3"/>
      <c r="B772" s="163" t="str">
        <f>IFERROR(RANK('Categories ID'!$C772,'Categories ID'!$C$20:$C$1937,1),"")</f>
        <v/>
      </c>
      <c r="C772" s="164" t="str">
        <f>IF(MIN('Categories ID'!$D772:$F772)&lt;&gt;0,MIN('Categories ID'!$D772:$F772),"")</f>
        <v/>
      </c>
      <c r="D772" s="164" t="str">
        <f>IFERROR(SEARCH($G$3,'Categories ID'!$J772)+ROW()/100000,"")</f>
        <v/>
      </c>
      <c r="E772" s="164" t="str">
        <f>IFERROR(SEARCH($G$3,'Categories ID'!$K772)+ROW()/100000,"")</f>
        <v/>
      </c>
      <c r="F772" s="164" t="str">
        <f>IFERROR(SEARCH($G$3,'Categories ID'!$L772)+ROW()/100000,"")</f>
        <v/>
      </c>
      <c r="G772" s="73">
        <v>247.0</v>
      </c>
      <c r="H772" s="10" t="s">
        <v>951</v>
      </c>
      <c r="I772" s="10" t="s">
        <v>1583</v>
      </c>
      <c r="J772" s="10" t="s">
        <v>1761</v>
      </c>
      <c r="K772" s="10" t="s">
        <v>1788</v>
      </c>
      <c r="L772" s="10" t="s">
        <v>1803</v>
      </c>
      <c r="M772" s="10" t="s">
        <v>22</v>
      </c>
      <c r="N772" s="3"/>
      <c r="O772" s="3"/>
      <c r="P772" s="3"/>
      <c r="Q772" s="3"/>
      <c r="R772" s="3"/>
      <c r="S772" s="3"/>
      <c r="T772" s="3"/>
    </row>
    <row r="773" ht="19.5" customHeight="1">
      <c r="A773" s="3"/>
      <c r="B773" s="165" t="str">
        <f>IFERROR(RANK('Categories ID'!$C773,'Categories ID'!$C$20:$C$1937,1),"")</f>
        <v/>
      </c>
      <c r="C773" s="166" t="str">
        <f>IF(MIN('Categories ID'!$D773:$F773)&lt;&gt;0,MIN('Categories ID'!$D773:$F773),"")</f>
        <v/>
      </c>
      <c r="D773" s="166" t="str">
        <f>IFERROR(SEARCH($G$3,'Categories ID'!$J773)+ROW()/100000,"")</f>
        <v/>
      </c>
      <c r="E773" s="166" t="str">
        <f>IFERROR(SEARCH($G$3,'Categories ID'!$K773)+ROW()/100000,"")</f>
        <v/>
      </c>
      <c r="F773" s="166" t="str">
        <f>IFERROR(SEARCH($G$3,'Categories ID'!$L773)+ROW()/100000,"")</f>
        <v/>
      </c>
      <c r="G773" s="73">
        <v>513.0</v>
      </c>
      <c r="H773" s="10" t="s">
        <v>951</v>
      </c>
      <c r="I773" s="10" t="s">
        <v>1583</v>
      </c>
      <c r="J773" s="10" t="s">
        <v>1761</v>
      </c>
      <c r="K773" s="10" t="s">
        <v>1788</v>
      </c>
      <c r="L773" s="10" t="s">
        <v>1848</v>
      </c>
      <c r="M773" s="10" t="s">
        <v>22</v>
      </c>
      <c r="N773" s="3"/>
      <c r="O773" s="3"/>
      <c r="P773" s="3"/>
      <c r="Q773" s="3"/>
      <c r="R773" s="3"/>
      <c r="S773" s="3"/>
      <c r="T773" s="3"/>
    </row>
    <row r="774" ht="19.5" customHeight="1">
      <c r="A774" s="3"/>
      <c r="B774" s="163" t="str">
        <f>IFERROR(RANK('Categories ID'!$C774,'Categories ID'!$C$20:$C$1937,1),"")</f>
        <v/>
      </c>
      <c r="C774" s="164" t="str">
        <f>IF(MIN('Categories ID'!$D774:$F774)&lt;&gt;0,MIN('Categories ID'!$D774:$F774),"")</f>
        <v/>
      </c>
      <c r="D774" s="164" t="str">
        <f>IFERROR(SEARCH($G$3,'Categories ID'!$J774)+ROW()/100000,"")</f>
        <v/>
      </c>
      <c r="E774" s="164" t="str">
        <f>IFERROR(SEARCH($G$3,'Categories ID'!$K774)+ROW()/100000,"")</f>
        <v/>
      </c>
      <c r="F774" s="164" t="str">
        <f>IFERROR(SEARCH($G$3,'Categories ID'!$L774)+ROW()/100000,"")</f>
        <v/>
      </c>
      <c r="G774" s="73">
        <v>515.0</v>
      </c>
      <c r="H774" s="10" t="s">
        <v>951</v>
      </c>
      <c r="I774" s="10" t="s">
        <v>1583</v>
      </c>
      <c r="J774" s="10" t="s">
        <v>1761</v>
      </c>
      <c r="K774" s="10" t="s">
        <v>1788</v>
      </c>
      <c r="L774" s="10" t="s">
        <v>1852</v>
      </c>
      <c r="M774" s="10" t="s">
        <v>22</v>
      </c>
      <c r="N774" s="3"/>
      <c r="O774" s="3"/>
      <c r="P774" s="3"/>
      <c r="Q774" s="3"/>
      <c r="R774" s="3"/>
      <c r="S774" s="3"/>
      <c r="T774" s="3"/>
    </row>
    <row r="775" ht="19.5" customHeight="1">
      <c r="A775" s="3"/>
      <c r="B775" s="165" t="str">
        <f>IFERROR(RANK('Categories ID'!$C775,'Categories ID'!$C$20:$C$1937,1),"")</f>
        <v/>
      </c>
      <c r="C775" s="166" t="str">
        <f>IF(MIN('Categories ID'!$D775:$F775)&lt;&gt;0,MIN('Categories ID'!$D775:$F775),"")</f>
        <v/>
      </c>
      <c r="D775" s="166" t="str">
        <f>IFERROR(SEARCH($G$3,'Categories ID'!$J775)+ROW()/100000,"")</f>
        <v/>
      </c>
      <c r="E775" s="166" t="str">
        <f>IFERROR(SEARCH($G$3,'Categories ID'!$K775)+ROW()/100000,"")</f>
        <v/>
      </c>
      <c r="F775" s="166" t="str">
        <f>IFERROR(SEARCH($G$3,'Categories ID'!$L775)+ROW()/100000,"")</f>
        <v/>
      </c>
      <c r="G775" s="73">
        <v>516.0</v>
      </c>
      <c r="H775" s="10" t="s">
        <v>951</v>
      </c>
      <c r="I775" s="10" t="s">
        <v>1583</v>
      </c>
      <c r="J775" s="10" t="s">
        <v>1761</v>
      </c>
      <c r="K775" s="10" t="s">
        <v>1788</v>
      </c>
      <c r="L775" s="10" t="s">
        <v>1854</v>
      </c>
      <c r="M775" s="10" t="s">
        <v>22</v>
      </c>
      <c r="N775" s="3"/>
      <c r="O775" s="3"/>
      <c r="P775" s="3"/>
      <c r="Q775" s="3"/>
      <c r="R775" s="3"/>
      <c r="S775" s="3"/>
      <c r="T775" s="3"/>
    </row>
    <row r="776" ht="19.5" customHeight="1">
      <c r="A776" s="3"/>
      <c r="B776" s="163" t="str">
        <f>IFERROR(RANK('Categories ID'!$C776,'Categories ID'!$C$20:$C$1937,1),"")</f>
        <v/>
      </c>
      <c r="C776" s="164" t="str">
        <f>IF(MIN('Categories ID'!$D776:$F776)&lt;&gt;0,MIN('Categories ID'!$D776:$F776),"")</f>
        <v/>
      </c>
      <c r="D776" s="164" t="str">
        <f>IFERROR(SEARCH($G$3,'Categories ID'!$J776)+ROW()/100000,"")</f>
        <v/>
      </c>
      <c r="E776" s="164" t="str">
        <f>IFERROR(SEARCH($G$3,'Categories ID'!$K776)+ROW()/100000,"")</f>
        <v/>
      </c>
      <c r="F776" s="164" t="str">
        <f>IFERROR(SEARCH($G$3,'Categories ID'!$L776)+ROW()/100000,"")</f>
        <v/>
      </c>
      <c r="G776" s="73">
        <v>517.0</v>
      </c>
      <c r="H776" s="10" t="s">
        <v>951</v>
      </c>
      <c r="I776" s="10" t="s">
        <v>1583</v>
      </c>
      <c r="J776" s="10" t="s">
        <v>1761</v>
      </c>
      <c r="K776" s="10" t="s">
        <v>1788</v>
      </c>
      <c r="L776" s="10" t="s">
        <v>1856</v>
      </c>
      <c r="M776" s="10" t="s">
        <v>22</v>
      </c>
      <c r="N776" s="3"/>
      <c r="O776" s="3"/>
      <c r="P776" s="3"/>
      <c r="Q776" s="3"/>
      <c r="R776" s="3"/>
      <c r="S776" s="3"/>
      <c r="T776" s="3"/>
    </row>
    <row r="777" ht="19.5" customHeight="1">
      <c r="A777" s="3"/>
      <c r="B777" s="165" t="str">
        <f>IFERROR(RANK('Categories ID'!$C777,'Categories ID'!$C$20:$C$1937,1),"")</f>
        <v/>
      </c>
      <c r="C777" s="166" t="str">
        <f>IF(MIN('Categories ID'!$D777:$F777)&lt;&gt;0,MIN('Categories ID'!$D777:$F777),"")</f>
        <v/>
      </c>
      <c r="D777" s="166" t="str">
        <f>IFERROR(SEARCH($G$3,'Categories ID'!$J777)+ROW()/100000,"")</f>
        <v/>
      </c>
      <c r="E777" s="166" t="str">
        <f>IFERROR(SEARCH($G$3,'Categories ID'!$K777)+ROW()/100000,"")</f>
        <v/>
      </c>
      <c r="F777" s="166" t="str">
        <f>IFERROR(SEARCH($G$3,'Categories ID'!$L777)+ROW()/100000,"")</f>
        <v/>
      </c>
      <c r="G777" s="73">
        <v>2593.0</v>
      </c>
      <c r="H777" s="10" t="s">
        <v>951</v>
      </c>
      <c r="I777" s="10" t="s">
        <v>1583</v>
      </c>
      <c r="J777" s="10" t="s">
        <v>1761</v>
      </c>
      <c r="K777" s="10" t="s">
        <v>1788</v>
      </c>
      <c r="L777" s="10" t="s">
        <v>1883</v>
      </c>
      <c r="M777" s="10" t="s">
        <v>22</v>
      </c>
      <c r="N777" s="3"/>
      <c r="O777" s="3"/>
      <c r="P777" s="3"/>
      <c r="Q777" s="3"/>
      <c r="R777" s="3"/>
      <c r="S777" s="3"/>
      <c r="T777" s="3"/>
    </row>
    <row r="778" ht="19.5" customHeight="1">
      <c r="A778" s="3"/>
      <c r="B778" s="163" t="str">
        <f>IFERROR(RANK('Categories ID'!$C778,'Categories ID'!$C$20:$C$1937,1),"")</f>
        <v/>
      </c>
      <c r="C778" s="164" t="str">
        <f>IF(MIN('Categories ID'!$D778:$F778)&lt;&gt;0,MIN('Categories ID'!$D778:$F778),"")</f>
        <v/>
      </c>
      <c r="D778" s="164" t="str">
        <f>IFERROR(SEARCH($G$3,'Categories ID'!$J778)+ROW()/100000,"")</f>
        <v/>
      </c>
      <c r="E778" s="164" t="str">
        <f>IFERROR(SEARCH($G$3,'Categories ID'!$K778)+ROW()/100000,"")</f>
        <v/>
      </c>
      <c r="F778" s="164" t="str">
        <f>IFERROR(SEARCH($G$3,'Categories ID'!$L778)+ROW()/100000,"")</f>
        <v/>
      </c>
      <c r="G778" s="73">
        <v>1434.0</v>
      </c>
      <c r="H778" s="10" t="s">
        <v>951</v>
      </c>
      <c r="I778" s="10" t="s">
        <v>1583</v>
      </c>
      <c r="J778" s="10" t="s">
        <v>1761</v>
      </c>
      <c r="K778" s="10" t="s">
        <v>1788</v>
      </c>
      <c r="L778" s="10" t="s">
        <v>1879</v>
      </c>
      <c r="M778" s="10" t="s">
        <v>22</v>
      </c>
      <c r="N778" s="3"/>
      <c r="O778" s="3"/>
      <c r="P778" s="3"/>
      <c r="Q778" s="3"/>
      <c r="R778" s="3"/>
      <c r="S778" s="3"/>
      <c r="T778" s="3"/>
    </row>
    <row r="779" ht="19.5" customHeight="1">
      <c r="A779" s="3"/>
      <c r="B779" s="165" t="str">
        <f>IFERROR(RANK('Categories ID'!$C779,'Categories ID'!$C$20:$C$1937,1),"")</f>
        <v/>
      </c>
      <c r="C779" s="166" t="str">
        <f>IF(MIN('Categories ID'!$D779:$F779)&lt;&gt;0,MIN('Categories ID'!$D779:$F779),"")</f>
        <v/>
      </c>
      <c r="D779" s="166" t="str">
        <f>IFERROR(SEARCH($G$3,'Categories ID'!$J779)+ROW()/100000,"")</f>
        <v/>
      </c>
      <c r="E779" s="166" t="str">
        <f>IFERROR(SEARCH($G$3,'Categories ID'!$K779)+ROW()/100000,"")</f>
        <v/>
      </c>
      <c r="F779" s="166" t="str">
        <f>IFERROR(SEARCH($G$3,'Categories ID'!$L779)+ROW()/100000,"")</f>
        <v/>
      </c>
      <c r="G779" s="73">
        <v>561.0</v>
      </c>
      <c r="H779" s="10" t="s">
        <v>951</v>
      </c>
      <c r="I779" s="10" t="s">
        <v>1583</v>
      </c>
      <c r="J779" s="10" t="s">
        <v>1761</v>
      </c>
      <c r="K779" s="10" t="s">
        <v>1784</v>
      </c>
      <c r="L779" s="10" t="s">
        <v>1864</v>
      </c>
      <c r="M779" s="10" t="s">
        <v>22</v>
      </c>
      <c r="N779" s="3"/>
      <c r="O779" s="3"/>
      <c r="P779" s="3"/>
      <c r="Q779" s="3"/>
      <c r="R779" s="3"/>
      <c r="S779" s="3"/>
      <c r="T779" s="3"/>
    </row>
    <row r="780" ht="19.5" customHeight="1">
      <c r="A780" s="3"/>
      <c r="B780" s="163" t="str">
        <f>IFERROR(RANK('Categories ID'!$C780,'Categories ID'!$C$20:$C$1937,1),"")</f>
        <v/>
      </c>
      <c r="C780" s="164" t="str">
        <f>IF(MIN('Categories ID'!$D780:$F780)&lt;&gt;0,MIN('Categories ID'!$D780:$F780),"")</f>
        <v/>
      </c>
      <c r="D780" s="164" t="str">
        <f>IFERROR(SEARCH($G$3,'Categories ID'!$J780)+ROW()/100000,"")</f>
        <v/>
      </c>
      <c r="E780" s="164" t="str">
        <f>IFERROR(SEARCH($G$3,'Categories ID'!$K780)+ROW()/100000,"")</f>
        <v/>
      </c>
      <c r="F780" s="164" t="str">
        <f>IFERROR(SEARCH($G$3,'Categories ID'!$L780)+ROW()/100000,"")</f>
        <v/>
      </c>
      <c r="G780" s="73">
        <v>514.0</v>
      </c>
      <c r="H780" s="10" t="s">
        <v>951</v>
      </c>
      <c r="I780" s="10" t="s">
        <v>1583</v>
      </c>
      <c r="J780" s="10" t="s">
        <v>1761</v>
      </c>
      <c r="K780" s="10" t="s">
        <v>1784</v>
      </c>
      <c r="L780" s="10" t="s">
        <v>1850</v>
      </c>
      <c r="M780" s="10" t="s">
        <v>22</v>
      </c>
      <c r="N780" s="3"/>
      <c r="O780" s="3"/>
      <c r="P780" s="3"/>
      <c r="Q780" s="3"/>
      <c r="R780" s="3"/>
      <c r="S780" s="3"/>
      <c r="T780" s="3"/>
    </row>
    <row r="781" ht="19.5" customHeight="1">
      <c r="A781" s="3"/>
      <c r="B781" s="165" t="str">
        <f>IFERROR(RANK('Categories ID'!$C781,'Categories ID'!$C$20:$C$1937,1),"")</f>
        <v/>
      </c>
      <c r="C781" s="166" t="str">
        <f>IF(MIN('Categories ID'!$D781:$F781)&lt;&gt;0,MIN('Categories ID'!$D781:$F781),"")</f>
        <v/>
      </c>
      <c r="D781" s="166" t="str">
        <f>IFERROR(SEARCH($G$3,'Categories ID'!$J781)+ROW()/100000,"")</f>
        <v/>
      </c>
      <c r="E781" s="166" t="str">
        <f>IFERROR(SEARCH($G$3,'Categories ID'!$K781)+ROW()/100000,"")</f>
        <v/>
      </c>
      <c r="F781" s="166" t="str">
        <f>IFERROR(SEARCH($G$3,'Categories ID'!$L781)+ROW()/100000,"")</f>
        <v/>
      </c>
      <c r="G781" s="73">
        <v>262.0</v>
      </c>
      <c r="H781" s="10" t="s">
        <v>951</v>
      </c>
      <c r="I781" s="10" t="s">
        <v>1583</v>
      </c>
      <c r="J781" s="10" t="s">
        <v>1761</v>
      </c>
      <c r="K781" s="10" t="s">
        <v>1784</v>
      </c>
      <c r="L781" s="10" t="s">
        <v>1827</v>
      </c>
      <c r="M781" s="10" t="s">
        <v>22</v>
      </c>
      <c r="N781" s="3"/>
      <c r="O781" s="3"/>
      <c r="P781" s="3"/>
      <c r="Q781" s="3"/>
      <c r="R781" s="3"/>
      <c r="S781" s="3"/>
      <c r="T781" s="3"/>
    </row>
    <row r="782" ht="19.5" customHeight="1">
      <c r="A782" s="3"/>
      <c r="B782" s="163" t="str">
        <f>IFERROR(RANK('Categories ID'!$C782,'Categories ID'!$C$20:$C$1937,1),"")</f>
        <v/>
      </c>
      <c r="C782" s="164" t="str">
        <f>IF(MIN('Categories ID'!$D782:$F782)&lt;&gt;0,MIN('Categories ID'!$D782:$F782),"")</f>
        <v/>
      </c>
      <c r="D782" s="164" t="str">
        <f>IFERROR(SEARCH($G$3,'Categories ID'!$J782)+ROW()/100000,"")</f>
        <v/>
      </c>
      <c r="E782" s="164" t="str">
        <f>IFERROR(SEARCH($G$3,'Categories ID'!$K782)+ROW()/100000,"")</f>
        <v/>
      </c>
      <c r="F782" s="164" t="str">
        <f>IFERROR(SEARCH($G$3,'Categories ID'!$L782)+ROW()/100000,"")</f>
        <v/>
      </c>
      <c r="G782" s="73">
        <v>278.0</v>
      </c>
      <c r="H782" s="10" t="s">
        <v>951</v>
      </c>
      <c r="I782" s="10" t="s">
        <v>1583</v>
      </c>
      <c r="J782" s="10" t="s">
        <v>1761</v>
      </c>
      <c r="K782" s="10" t="s">
        <v>1784</v>
      </c>
      <c r="L782" s="10" t="s">
        <v>1836</v>
      </c>
      <c r="M782" s="10" t="s">
        <v>22</v>
      </c>
      <c r="N782" s="3"/>
      <c r="O782" s="3"/>
      <c r="P782" s="3"/>
      <c r="Q782" s="3"/>
      <c r="R782" s="3"/>
      <c r="S782" s="3"/>
      <c r="T782" s="3"/>
    </row>
    <row r="783" ht="19.5" customHeight="1">
      <c r="A783" s="3"/>
      <c r="B783" s="165" t="str">
        <f>IFERROR(RANK('Categories ID'!$C783,'Categories ID'!$C$20:$C$1937,1),"")</f>
        <v/>
      </c>
      <c r="C783" s="166" t="str">
        <f>IF(MIN('Categories ID'!$D783:$F783)&lt;&gt;0,MIN('Categories ID'!$D783:$F783),"")</f>
        <v/>
      </c>
      <c r="D783" s="166" t="str">
        <f>IFERROR(SEARCH($G$3,'Categories ID'!$J783)+ROW()/100000,"")</f>
        <v/>
      </c>
      <c r="E783" s="166" t="str">
        <f>IFERROR(SEARCH($G$3,'Categories ID'!$K783)+ROW()/100000,"")</f>
        <v/>
      </c>
      <c r="F783" s="166" t="str">
        <f>IFERROR(SEARCH($G$3,'Categories ID'!$L783)+ROW()/100000,"")</f>
        <v/>
      </c>
      <c r="G783" s="73">
        <v>208.0</v>
      </c>
      <c r="H783" s="10" t="s">
        <v>951</v>
      </c>
      <c r="I783" s="10" t="s">
        <v>1583</v>
      </c>
      <c r="J783" s="10" t="s">
        <v>1761</v>
      </c>
      <c r="K783" s="10" t="s">
        <v>1784</v>
      </c>
      <c r="L783" s="10" t="s">
        <v>1785</v>
      </c>
      <c r="M783" s="10" t="s">
        <v>22</v>
      </c>
      <c r="N783" s="3"/>
      <c r="O783" s="3"/>
      <c r="P783" s="3"/>
      <c r="Q783" s="3"/>
      <c r="R783" s="3"/>
      <c r="S783" s="3"/>
      <c r="T783" s="3"/>
    </row>
    <row r="784" ht="19.5" customHeight="1">
      <c r="A784" s="3"/>
      <c r="B784" s="163" t="str">
        <f>IFERROR(RANK('Categories ID'!$C784,'Categories ID'!$C$20:$C$1937,1),"")</f>
        <v/>
      </c>
      <c r="C784" s="164" t="str">
        <f>IF(MIN('Categories ID'!$D784:$F784)&lt;&gt;0,MIN('Categories ID'!$D784:$F784),"")</f>
        <v/>
      </c>
      <c r="D784" s="164" t="str">
        <f>IFERROR(SEARCH($G$3,'Categories ID'!$J784)+ROW()/100000,"")</f>
        <v/>
      </c>
      <c r="E784" s="164" t="str">
        <f>IFERROR(SEARCH($G$3,'Categories ID'!$K784)+ROW()/100000,"")</f>
        <v/>
      </c>
      <c r="F784" s="164" t="str">
        <f>IFERROR(SEARCH($G$3,'Categories ID'!$L784)+ROW()/100000,"")</f>
        <v/>
      </c>
      <c r="G784" s="73">
        <v>1338.0</v>
      </c>
      <c r="H784" s="10" t="s">
        <v>951</v>
      </c>
      <c r="I784" s="10" t="s">
        <v>1583</v>
      </c>
      <c r="J784" s="10" t="s">
        <v>1761</v>
      </c>
      <c r="K784" s="10" t="s">
        <v>1869</v>
      </c>
      <c r="L784" s="10" t="s">
        <v>1870</v>
      </c>
      <c r="M784" s="10" t="s">
        <v>22</v>
      </c>
      <c r="N784" s="3"/>
      <c r="O784" s="3"/>
      <c r="P784" s="3"/>
      <c r="Q784" s="3"/>
      <c r="R784" s="3"/>
      <c r="S784" s="3"/>
      <c r="T784" s="3"/>
    </row>
    <row r="785" ht="19.5" customHeight="1">
      <c r="A785" s="3"/>
      <c r="B785" s="165" t="str">
        <f>IFERROR(RANK('Categories ID'!$C785,'Categories ID'!$C$20:$C$1937,1),"")</f>
        <v/>
      </c>
      <c r="C785" s="166" t="str">
        <f>IF(MIN('Categories ID'!$D785:$F785)&lt;&gt;0,MIN('Categories ID'!$D785:$F785),"")</f>
        <v/>
      </c>
      <c r="D785" s="166" t="str">
        <f>IFERROR(SEARCH($G$3,'Categories ID'!$J785)+ROW()/100000,"")</f>
        <v/>
      </c>
      <c r="E785" s="166" t="str">
        <f>IFERROR(SEARCH($G$3,'Categories ID'!$K785)+ROW()/100000,"")</f>
        <v/>
      </c>
      <c r="F785" s="166" t="str">
        <f>IFERROR(SEARCH($G$3,'Categories ID'!$L785)+ROW()/100000,"")</f>
        <v/>
      </c>
      <c r="G785" s="73">
        <v>1339.0</v>
      </c>
      <c r="H785" s="10" t="s">
        <v>951</v>
      </c>
      <c r="I785" s="10" t="s">
        <v>1583</v>
      </c>
      <c r="J785" s="10" t="s">
        <v>1761</v>
      </c>
      <c r="K785" s="10" t="s">
        <v>1869</v>
      </c>
      <c r="L785" s="10" t="s">
        <v>1873</v>
      </c>
      <c r="M785" s="10" t="s">
        <v>22</v>
      </c>
      <c r="N785" s="3"/>
      <c r="O785" s="3"/>
      <c r="P785" s="3"/>
      <c r="Q785" s="3"/>
      <c r="R785" s="3"/>
      <c r="S785" s="3"/>
      <c r="T785" s="3"/>
    </row>
    <row r="786" ht="19.5" customHeight="1">
      <c r="A786" s="3"/>
      <c r="B786" s="163" t="str">
        <f>IFERROR(RANK('Categories ID'!$C786,'Categories ID'!$C$20:$C$1937,1),"")</f>
        <v/>
      </c>
      <c r="C786" s="164" t="str">
        <f>IF(MIN('Categories ID'!$D786:$F786)&lt;&gt;0,MIN('Categories ID'!$D786:$F786),"")</f>
        <v/>
      </c>
      <c r="D786" s="164" t="str">
        <f>IFERROR(SEARCH($G$3,'Categories ID'!$J786)+ROW()/100000,"")</f>
        <v/>
      </c>
      <c r="E786" s="164" t="str">
        <f>IFERROR(SEARCH($G$3,'Categories ID'!$K786)+ROW()/100000,"")</f>
        <v/>
      </c>
      <c r="F786" s="164" t="str">
        <f>IFERROR(SEARCH($G$3,'Categories ID'!$L786)+ROW()/100000,"")</f>
        <v/>
      </c>
      <c r="G786" s="73">
        <v>1340.0</v>
      </c>
      <c r="H786" s="10" t="s">
        <v>951</v>
      </c>
      <c r="I786" s="10" t="s">
        <v>1583</v>
      </c>
      <c r="J786" s="10" t="s">
        <v>1761</v>
      </c>
      <c r="K786" s="10" t="s">
        <v>1869</v>
      </c>
      <c r="L786" s="10" t="s">
        <v>1875</v>
      </c>
      <c r="M786" s="10" t="s">
        <v>22</v>
      </c>
      <c r="N786" s="3"/>
      <c r="O786" s="3"/>
      <c r="P786" s="3"/>
      <c r="Q786" s="3"/>
      <c r="R786" s="3"/>
      <c r="S786" s="3"/>
      <c r="T786" s="3"/>
    </row>
    <row r="787" ht="19.5" customHeight="1">
      <c r="A787" s="3"/>
      <c r="B787" s="165" t="str">
        <f>IFERROR(RANK('Categories ID'!$C787,'Categories ID'!$C$20:$C$1937,1),"")</f>
        <v/>
      </c>
      <c r="C787" s="166" t="str">
        <f>IF(MIN('Categories ID'!$D787:$F787)&lt;&gt;0,MIN('Categories ID'!$D787:$F787),"")</f>
        <v/>
      </c>
      <c r="D787" s="166" t="str">
        <f>IFERROR(SEARCH($G$3,'Categories ID'!$J787)+ROW()/100000,"")</f>
        <v/>
      </c>
      <c r="E787" s="166" t="str">
        <f>IFERROR(SEARCH($G$3,'Categories ID'!$K787)+ROW()/100000,"")</f>
        <v/>
      </c>
      <c r="F787" s="166" t="str">
        <f>IFERROR(SEARCH($G$3,'Categories ID'!$L787)+ROW()/100000,"")</f>
        <v/>
      </c>
      <c r="G787" s="73">
        <v>1345.0</v>
      </c>
      <c r="H787" s="10" t="s">
        <v>951</v>
      </c>
      <c r="I787" s="10" t="s">
        <v>1583</v>
      </c>
      <c r="J787" s="10" t="s">
        <v>1761</v>
      </c>
      <c r="K787" s="10" t="s">
        <v>1869</v>
      </c>
      <c r="L787" s="10" t="s">
        <v>1877</v>
      </c>
      <c r="M787" s="10" t="s">
        <v>22</v>
      </c>
      <c r="N787" s="3"/>
      <c r="O787" s="3"/>
      <c r="P787" s="3"/>
      <c r="Q787" s="3"/>
      <c r="R787" s="3"/>
      <c r="S787" s="3"/>
      <c r="T787" s="3"/>
    </row>
    <row r="788" ht="19.5" customHeight="1">
      <c r="A788" s="3"/>
      <c r="B788" s="163" t="str">
        <f>IFERROR(RANK('Categories ID'!$C788,'Categories ID'!$C$20:$C$1937,1),"")</f>
        <v/>
      </c>
      <c r="C788" s="164" t="str">
        <f>IF(MIN('Categories ID'!$D788:$F788)&lt;&gt;0,MIN('Categories ID'!$D788:$F788),"")</f>
        <v/>
      </c>
      <c r="D788" s="164" t="str">
        <f>IFERROR(SEARCH($G$3,'Categories ID'!$J788)+ROW()/100000,"")</f>
        <v/>
      </c>
      <c r="E788" s="164" t="str">
        <f>IFERROR(SEARCH($G$3,'Categories ID'!$K788)+ROW()/100000,"")</f>
        <v/>
      </c>
      <c r="F788" s="164" t="str">
        <f>IFERROR(SEARCH($G$3,'Categories ID'!$L788)+ROW()/100000,"")</f>
        <v/>
      </c>
      <c r="G788" s="73">
        <v>2439.0</v>
      </c>
      <c r="H788" s="10" t="s">
        <v>951</v>
      </c>
      <c r="I788" s="10" t="s">
        <v>1583</v>
      </c>
      <c r="J788" s="10" t="s">
        <v>1761</v>
      </c>
      <c r="K788" s="10" t="s">
        <v>1869</v>
      </c>
      <c r="L788" s="10" t="s">
        <v>1881</v>
      </c>
      <c r="M788" s="10" t="s">
        <v>22</v>
      </c>
      <c r="N788" s="3"/>
      <c r="O788" s="3"/>
      <c r="P788" s="3"/>
      <c r="Q788" s="3"/>
      <c r="R788" s="3"/>
      <c r="S788" s="3"/>
      <c r="T788" s="3"/>
    </row>
    <row r="789" ht="19.5" customHeight="1">
      <c r="A789" s="3"/>
      <c r="B789" s="165" t="str">
        <f>IFERROR(RANK('Categories ID'!$C789,'Categories ID'!$C$20:$C$1937,1),"")</f>
        <v/>
      </c>
      <c r="C789" s="166" t="str">
        <f>IF(MIN('Categories ID'!$D789:$F789)&lt;&gt;0,MIN('Categories ID'!$D789:$F789),"")</f>
        <v/>
      </c>
      <c r="D789" s="166" t="str">
        <f>IFERROR(SEARCH($G$3,'Categories ID'!$J789)+ROW()/100000,"")</f>
        <v/>
      </c>
      <c r="E789" s="166" t="str">
        <f>IFERROR(SEARCH($G$3,'Categories ID'!$K789)+ROW()/100000,"")</f>
        <v/>
      </c>
      <c r="F789" s="166" t="str">
        <f>IFERROR(SEARCH($G$3,'Categories ID'!$L789)+ROW()/100000,"")</f>
        <v/>
      </c>
      <c r="G789" s="73">
        <v>251.0</v>
      </c>
      <c r="H789" s="10" t="s">
        <v>951</v>
      </c>
      <c r="I789" s="10" t="s">
        <v>1583</v>
      </c>
      <c r="J789" s="10" t="s">
        <v>1761</v>
      </c>
      <c r="K789" s="10" t="s">
        <v>1769</v>
      </c>
      <c r="L789" s="10" t="s">
        <v>1805</v>
      </c>
      <c r="M789" s="10" t="s">
        <v>22</v>
      </c>
      <c r="N789" s="3"/>
      <c r="O789" s="3"/>
      <c r="P789" s="3"/>
      <c r="Q789" s="3"/>
      <c r="R789" s="3"/>
      <c r="S789" s="3"/>
      <c r="T789" s="3"/>
    </row>
    <row r="790" ht="19.5" customHeight="1">
      <c r="A790" s="3"/>
      <c r="B790" s="163" t="str">
        <f>IFERROR(RANK('Categories ID'!$C790,'Categories ID'!$C$20:$C$1937,1),"")</f>
        <v/>
      </c>
      <c r="C790" s="164" t="str">
        <f>IF(MIN('Categories ID'!$D790:$F790)&lt;&gt;0,MIN('Categories ID'!$D790:$F790),"")</f>
        <v/>
      </c>
      <c r="D790" s="164" t="str">
        <f>IFERROR(SEARCH($G$3,'Categories ID'!$J790)+ROW()/100000,"")</f>
        <v/>
      </c>
      <c r="E790" s="164" t="str">
        <f>IFERROR(SEARCH($G$3,'Categories ID'!$K790)+ROW()/100000,"")</f>
        <v/>
      </c>
      <c r="F790" s="164" t="str">
        <f>IFERROR(SEARCH($G$3,'Categories ID'!$L790)+ROW()/100000,"")</f>
        <v/>
      </c>
      <c r="G790" s="73">
        <v>110.0</v>
      </c>
      <c r="H790" s="10" t="s">
        <v>951</v>
      </c>
      <c r="I790" s="10" t="s">
        <v>1583</v>
      </c>
      <c r="J790" s="10" t="s">
        <v>1761</v>
      </c>
      <c r="K790" s="10" t="s">
        <v>1769</v>
      </c>
      <c r="L790" s="10" t="s">
        <v>1770</v>
      </c>
      <c r="M790" s="10" t="s">
        <v>22</v>
      </c>
      <c r="N790" s="3"/>
      <c r="O790" s="3"/>
      <c r="P790" s="3"/>
      <c r="Q790" s="3"/>
      <c r="R790" s="3"/>
      <c r="S790" s="3"/>
      <c r="T790" s="3"/>
    </row>
    <row r="791" ht="19.5" customHeight="1">
      <c r="A791" s="3"/>
      <c r="B791" s="165" t="str">
        <f>IFERROR(RANK('Categories ID'!$C791,'Categories ID'!$C$20:$C$1937,1),"")</f>
        <v/>
      </c>
      <c r="C791" s="166" t="str">
        <f>IF(MIN('Categories ID'!$D791:$F791)&lt;&gt;0,MIN('Categories ID'!$D791:$F791),"")</f>
        <v/>
      </c>
      <c r="D791" s="166" t="str">
        <f>IFERROR(SEARCH($G$3,'Categories ID'!$J791)+ROW()/100000,"")</f>
        <v/>
      </c>
      <c r="E791" s="166" t="str">
        <f>IFERROR(SEARCH($G$3,'Categories ID'!$K791)+ROW()/100000,"")</f>
        <v/>
      </c>
      <c r="F791" s="166" t="str">
        <f>IFERROR(SEARCH($G$3,'Categories ID'!$L791)+ROW()/100000,"")</f>
        <v/>
      </c>
      <c r="G791" s="73">
        <v>111.0</v>
      </c>
      <c r="H791" s="10" t="s">
        <v>951</v>
      </c>
      <c r="I791" s="10" t="s">
        <v>1583</v>
      </c>
      <c r="J791" s="10" t="s">
        <v>1761</v>
      </c>
      <c r="K791" s="10" t="s">
        <v>1769</v>
      </c>
      <c r="L791" s="10" t="s">
        <v>1773</v>
      </c>
      <c r="M791" s="10" t="s">
        <v>22</v>
      </c>
      <c r="N791" s="3"/>
      <c r="O791" s="3"/>
      <c r="P791" s="3"/>
      <c r="Q791" s="3"/>
      <c r="R791" s="3"/>
      <c r="S791" s="3"/>
      <c r="T791" s="3"/>
    </row>
    <row r="792" ht="19.5" customHeight="1">
      <c r="A792" s="3"/>
      <c r="B792" s="163" t="str">
        <f>IFERROR(RANK('Categories ID'!$C792,'Categories ID'!$C$20:$C$1937,1),"")</f>
        <v/>
      </c>
      <c r="C792" s="164" t="str">
        <f>IF(MIN('Categories ID'!$D792:$F792)&lt;&gt;0,MIN('Categories ID'!$D792:$F792),"")</f>
        <v/>
      </c>
      <c r="D792" s="164" t="str">
        <f>IFERROR(SEARCH($G$3,'Categories ID'!$J792)+ROW()/100000,"")</f>
        <v/>
      </c>
      <c r="E792" s="164" t="str">
        <f>IFERROR(SEARCH($G$3,'Categories ID'!$K792)+ROW()/100000,"")</f>
        <v/>
      </c>
      <c r="F792" s="164" t="str">
        <f>IFERROR(SEARCH($G$3,'Categories ID'!$L792)+ROW()/100000,"")</f>
        <v/>
      </c>
      <c r="G792" s="73">
        <v>254.0</v>
      </c>
      <c r="H792" s="10" t="s">
        <v>951</v>
      </c>
      <c r="I792" s="10" t="s">
        <v>1583</v>
      </c>
      <c r="J792" s="10" t="s">
        <v>1761</v>
      </c>
      <c r="K792" s="10" t="s">
        <v>1811</v>
      </c>
      <c r="L792" s="10" t="s">
        <v>1812</v>
      </c>
      <c r="M792" s="10" t="s">
        <v>22</v>
      </c>
      <c r="N792" s="3"/>
      <c r="O792" s="3"/>
      <c r="P792" s="3"/>
      <c r="Q792" s="3"/>
      <c r="R792" s="3"/>
      <c r="S792" s="3"/>
      <c r="T792" s="3"/>
    </row>
    <row r="793" ht="19.5" customHeight="1">
      <c r="A793" s="3"/>
      <c r="B793" s="165" t="str">
        <f>IFERROR(RANK('Categories ID'!$C793,'Categories ID'!$C$20:$C$1937,1),"")</f>
        <v/>
      </c>
      <c r="C793" s="166" t="str">
        <f>IF(MIN('Categories ID'!$D793:$F793)&lt;&gt;0,MIN('Categories ID'!$D793:$F793),"")</f>
        <v/>
      </c>
      <c r="D793" s="166" t="str">
        <f>IFERROR(SEARCH($G$3,'Categories ID'!$J793)+ROW()/100000,"")</f>
        <v/>
      </c>
      <c r="E793" s="166" t="str">
        <f>IFERROR(SEARCH($G$3,'Categories ID'!$K793)+ROW()/100000,"")</f>
        <v/>
      </c>
      <c r="F793" s="166" t="str">
        <f>IFERROR(SEARCH($G$3,'Categories ID'!$L793)+ROW()/100000,"")</f>
        <v/>
      </c>
      <c r="G793" s="73">
        <v>255.0</v>
      </c>
      <c r="H793" s="10" t="s">
        <v>951</v>
      </c>
      <c r="I793" s="10" t="s">
        <v>1583</v>
      </c>
      <c r="J793" s="10" t="s">
        <v>1761</v>
      </c>
      <c r="K793" s="10" t="s">
        <v>1811</v>
      </c>
      <c r="L793" s="10" t="s">
        <v>1815</v>
      </c>
      <c r="M793" s="10" t="s">
        <v>22</v>
      </c>
      <c r="N793" s="3"/>
      <c r="O793" s="3"/>
      <c r="P793" s="3"/>
      <c r="Q793" s="3"/>
      <c r="R793" s="3"/>
      <c r="S793" s="3"/>
      <c r="T793" s="3"/>
    </row>
    <row r="794" ht="19.5" customHeight="1">
      <c r="A794" s="3"/>
      <c r="B794" s="163" t="str">
        <f>IFERROR(RANK('Categories ID'!$C794,'Categories ID'!$C$20:$C$1937,1),"")</f>
        <v/>
      </c>
      <c r="C794" s="164" t="str">
        <f>IF(MIN('Categories ID'!$D794:$F794)&lt;&gt;0,MIN('Categories ID'!$D794:$F794),"")</f>
        <v/>
      </c>
      <c r="D794" s="164" t="str">
        <f>IFERROR(SEARCH($G$3,'Categories ID'!$J794)+ROW()/100000,"")</f>
        <v/>
      </c>
      <c r="E794" s="164" t="str">
        <f>IFERROR(SEARCH($G$3,'Categories ID'!$K794)+ROW()/100000,"")</f>
        <v/>
      </c>
      <c r="F794" s="164" t="str">
        <f>IFERROR(SEARCH($G$3,'Categories ID'!$L794)+ROW()/100000,"")</f>
        <v/>
      </c>
      <c r="G794" s="73">
        <v>256.0</v>
      </c>
      <c r="H794" s="10" t="s">
        <v>951</v>
      </c>
      <c r="I794" s="10" t="s">
        <v>1583</v>
      </c>
      <c r="J794" s="10" t="s">
        <v>1761</v>
      </c>
      <c r="K794" s="10" t="s">
        <v>1811</v>
      </c>
      <c r="L794" s="10" t="s">
        <v>1817</v>
      </c>
      <c r="M794" s="10" t="s">
        <v>22</v>
      </c>
      <c r="N794" s="3"/>
      <c r="O794" s="3"/>
      <c r="P794" s="3"/>
      <c r="Q794" s="3"/>
      <c r="R794" s="3"/>
      <c r="S794" s="3"/>
      <c r="T794" s="3"/>
    </row>
    <row r="795" ht="19.5" customHeight="1">
      <c r="A795" s="3"/>
      <c r="B795" s="165" t="str">
        <f>IFERROR(RANK('Categories ID'!$C795,'Categories ID'!$C$20:$C$1937,1),"")</f>
        <v/>
      </c>
      <c r="C795" s="166" t="str">
        <f>IF(MIN('Categories ID'!$D795:$F795)&lt;&gt;0,MIN('Categories ID'!$D795:$F795),"")</f>
        <v/>
      </c>
      <c r="D795" s="166" t="str">
        <f>IFERROR(SEARCH($G$3,'Categories ID'!$J795)+ROW()/100000,"")</f>
        <v/>
      </c>
      <c r="E795" s="166" t="str">
        <f>IFERROR(SEARCH($G$3,'Categories ID'!$K795)+ROW()/100000,"")</f>
        <v/>
      </c>
      <c r="F795" s="166" t="str">
        <f>IFERROR(SEARCH($G$3,'Categories ID'!$L795)+ROW()/100000,"")</f>
        <v/>
      </c>
      <c r="G795" s="73">
        <v>257.0</v>
      </c>
      <c r="H795" s="10" t="s">
        <v>951</v>
      </c>
      <c r="I795" s="10" t="s">
        <v>1583</v>
      </c>
      <c r="J795" s="10" t="s">
        <v>1761</v>
      </c>
      <c r="K795" s="10" t="s">
        <v>1811</v>
      </c>
      <c r="L795" s="10" t="s">
        <v>1819</v>
      </c>
      <c r="M795" s="10" t="s">
        <v>22</v>
      </c>
      <c r="N795" s="3"/>
      <c r="O795" s="3"/>
      <c r="P795" s="3"/>
      <c r="Q795" s="3"/>
      <c r="R795" s="3"/>
      <c r="S795" s="3"/>
      <c r="T795" s="3"/>
    </row>
    <row r="796" ht="19.5" customHeight="1">
      <c r="A796" s="3"/>
      <c r="B796" s="163" t="str">
        <f>IFERROR(RANK('Categories ID'!$C796,'Categories ID'!$C$20:$C$1937,1),"")</f>
        <v/>
      </c>
      <c r="C796" s="164" t="str">
        <f>IF(MIN('Categories ID'!$D796:$F796)&lt;&gt;0,MIN('Categories ID'!$D796:$F796),"")</f>
        <v/>
      </c>
      <c r="D796" s="164" t="str">
        <f>IFERROR(SEARCH($G$3,'Categories ID'!$J796)+ROW()/100000,"")</f>
        <v/>
      </c>
      <c r="E796" s="164" t="str">
        <f>IFERROR(SEARCH($G$3,'Categories ID'!$K796)+ROW()/100000,"")</f>
        <v/>
      </c>
      <c r="F796" s="164" t="str">
        <f>IFERROR(SEARCH($G$3,'Categories ID'!$L796)+ROW()/100000,"")</f>
        <v/>
      </c>
      <c r="G796" s="73">
        <v>584.0</v>
      </c>
      <c r="H796" s="10" t="s">
        <v>951</v>
      </c>
      <c r="I796" s="10" t="s">
        <v>1583</v>
      </c>
      <c r="J796" s="10" t="s">
        <v>1761</v>
      </c>
      <c r="K796" s="10" t="s">
        <v>1811</v>
      </c>
      <c r="L796" s="10" t="s">
        <v>1865</v>
      </c>
      <c r="M796" s="10" t="s">
        <v>22</v>
      </c>
      <c r="N796" s="3"/>
      <c r="O796" s="3"/>
      <c r="P796" s="3"/>
      <c r="Q796" s="3"/>
      <c r="R796" s="3"/>
      <c r="S796" s="3"/>
      <c r="T796" s="3"/>
    </row>
    <row r="797" ht="19.5" customHeight="1">
      <c r="A797" s="3"/>
      <c r="B797" s="165" t="str">
        <f>IFERROR(RANK('Categories ID'!$C797,'Categories ID'!$C$20:$C$1937,1),"")</f>
        <v/>
      </c>
      <c r="C797" s="166" t="str">
        <f>IF(MIN('Categories ID'!$D797:$F797)&lt;&gt;0,MIN('Categories ID'!$D797:$F797),"")</f>
        <v/>
      </c>
      <c r="D797" s="166" t="str">
        <f>IFERROR(SEARCH($G$3,'Categories ID'!$J797)+ROW()/100000,"")</f>
        <v/>
      </c>
      <c r="E797" s="166" t="str">
        <f>IFERROR(SEARCH($G$3,'Categories ID'!$K797)+ROW()/100000,"")</f>
        <v/>
      </c>
      <c r="F797" s="166" t="str">
        <f>IFERROR(SEARCH($G$3,'Categories ID'!$L797)+ROW()/100000,"")</f>
        <v/>
      </c>
      <c r="G797" s="73">
        <v>519.0</v>
      </c>
      <c r="H797" s="10" t="s">
        <v>951</v>
      </c>
      <c r="I797" s="10" t="s">
        <v>1583</v>
      </c>
      <c r="J797" s="10" t="s">
        <v>1761</v>
      </c>
      <c r="K797" s="10" t="s">
        <v>1858</v>
      </c>
      <c r="L797" s="10" t="s">
        <v>1859</v>
      </c>
      <c r="M797" s="10" t="s">
        <v>22</v>
      </c>
      <c r="N797" s="3"/>
      <c r="O797" s="3"/>
      <c r="P797" s="3"/>
      <c r="Q797" s="3"/>
      <c r="R797" s="3"/>
      <c r="S797" s="3"/>
      <c r="T797" s="3"/>
    </row>
    <row r="798" ht="19.5" customHeight="1">
      <c r="A798" s="3"/>
      <c r="B798" s="163" t="str">
        <f>IFERROR(RANK('Categories ID'!$C798,'Categories ID'!$C$20:$C$1937,1),"")</f>
        <v/>
      </c>
      <c r="C798" s="164" t="str">
        <f>IF(MIN('Categories ID'!$D798:$F798)&lt;&gt;0,MIN('Categories ID'!$D798:$F798),"")</f>
        <v/>
      </c>
      <c r="D798" s="164" t="str">
        <f>IFERROR(SEARCH($G$3,'Categories ID'!$J798)+ROW()/100000,"")</f>
        <v/>
      </c>
      <c r="E798" s="164" t="str">
        <f>IFERROR(SEARCH($G$3,'Categories ID'!$K798)+ROW()/100000,"")</f>
        <v/>
      </c>
      <c r="F798" s="164" t="str">
        <f>IFERROR(SEARCH($G$3,'Categories ID'!$L798)+ROW()/100000,"")</f>
        <v/>
      </c>
      <c r="G798" s="73">
        <v>520.0</v>
      </c>
      <c r="H798" s="10" t="s">
        <v>951</v>
      </c>
      <c r="I798" s="10" t="s">
        <v>1583</v>
      </c>
      <c r="J798" s="10" t="s">
        <v>1761</v>
      </c>
      <c r="K798" s="10" t="s">
        <v>1858</v>
      </c>
      <c r="L798" s="10" t="s">
        <v>1862</v>
      </c>
      <c r="M798" s="10" t="s">
        <v>22</v>
      </c>
      <c r="N798" s="3"/>
      <c r="O798" s="3"/>
      <c r="P798" s="3"/>
      <c r="Q798" s="3"/>
      <c r="R798" s="3"/>
      <c r="S798" s="3"/>
      <c r="T798" s="3"/>
    </row>
    <row r="799" ht="19.5" customHeight="1">
      <c r="A799" s="3"/>
      <c r="B799" s="165" t="str">
        <f>IFERROR(RANK('Categories ID'!$C799,'Categories ID'!$C$20:$C$1937,1),"")</f>
        <v/>
      </c>
      <c r="C799" s="166" t="str">
        <f>IF(MIN('Categories ID'!$D799:$F799)&lt;&gt;0,MIN('Categories ID'!$D799:$F799),"")</f>
        <v/>
      </c>
      <c r="D799" s="166" t="str">
        <f>IFERROR(SEARCH($G$3,'Categories ID'!$J799)+ROW()/100000,"")</f>
        <v/>
      </c>
      <c r="E799" s="166" t="str">
        <f>IFERROR(SEARCH($G$3,'Categories ID'!$K799)+ROW()/100000,"")</f>
        <v/>
      </c>
      <c r="F799" s="166" t="str">
        <f>IFERROR(SEARCH($G$3,'Categories ID'!$L799)+ROW()/100000,"")</f>
        <v/>
      </c>
      <c r="G799" s="73">
        <v>244.0</v>
      </c>
      <c r="H799" s="10" t="s">
        <v>951</v>
      </c>
      <c r="I799" s="10" t="s">
        <v>1583</v>
      </c>
      <c r="J799" s="10" t="s">
        <v>1761</v>
      </c>
      <c r="K799" s="10" t="s">
        <v>1775</v>
      </c>
      <c r="L799" s="10" t="s">
        <v>1799</v>
      </c>
      <c r="M799" s="10" t="s">
        <v>22</v>
      </c>
      <c r="N799" s="3"/>
      <c r="O799" s="3"/>
      <c r="P799" s="3"/>
      <c r="Q799" s="3"/>
      <c r="R799" s="3"/>
      <c r="S799" s="3"/>
      <c r="T799" s="3"/>
    </row>
    <row r="800" ht="19.5" customHeight="1">
      <c r="A800" s="3"/>
      <c r="B800" s="163" t="str">
        <f>IFERROR(RANK('Categories ID'!$C800,'Categories ID'!$C$20:$C$1937,1),"")</f>
        <v/>
      </c>
      <c r="C800" s="164" t="str">
        <f>IF(MIN('Categories ID'!$D800:$F800)&lt;&gt;0,MIN('Categories ID'!$D800:$F800),"")</f>
        <v/>
      </c>
      <c r="D800" s="164" t="str">
        <f>IFERROR(SEARCH($G$3,'Categories ID'!$J800)+ROW()/100000,"")</f>
        <v/>
      </c>
      <c r="E800" s="164" t="str">
        <f>IFERROR(SEARCH($G$3,'Categories ID'!$K800)+ROW()/100000,"")</f>
        <v/>
      </c>
      <c r="F800" s="164" t="str">
        <f>IFERROR(SEARCH($G$3,'Categories ID'!$L800)+ROW()/100000,"")</f>
        <v/>
      </c>
      <c r="G800" s="73">
        <v>245.0</v>
      </c>
      <c r="H800" s="10" t="s">
        <v>951</v>
      </c>
      <c r="I800" s="10" t="s">
        <v>1583</v>
      </c>
      <c r="J800" s="10" t="s">
        <v>1761</v>
      </c>
      <c r="K800" s="10" t="s">
        <v>1775</v>
      </c>
      <c r="L800" s="10" t="s">
        <v>1801</v>
      </c>
      <c r="M800" s="10" t="s">
        <v>22</v>
      </c>
      <c r="N800" s="3"/>
      <c r="O800" s="3"/>
      <c r="P800" s="3"/>
      <c r="Q800" s="3"/>
      <c r="R800" s="3"/>
      <c r="S800" s="3"/>
      <c r="T800" s="3"/>
    </row>
    <row r="801" ht="19.5" customHeight="1">
      <c r="A801" s="3"/>
      <c r="B801" s="165" t="str">
        <f>IFERROR(RANK('Categories ID'!$C801,'Categories ID'!$C$20:$C$1937,1),"")</f>
        <v/>
      </c>
      <c r="C801" s="166" t="str">
        <f>IF(MIN('Categories ID'!$D801:$F801)&lt;&gt;0,MIN('Categories ID'!$D801:$F801),"")</f>
        <v/>
      </c>
      <c r="D801" s="166" t="str">
        <f>IFERROR(SEARCH($G$3,'Categories ID'!$J801)+ROW()/100000,"")</f>
        <v/>
      </c>
      <c r="E801" s="166" t="str">
        <f>IFERROR(SEARCH($G$3,'Categories ID'!$K801)+ROW()/100000,"")</f>
        <v/>
      </c>
      <c r="F801" s="166" t="str">
        <f>IFERROR(SEARCH($G$3,'Categories ID'!$L801)+ROW()/100000,"")</f>
        <v/>
      </c>
      <c r="G801" s="73">
        <v>260.0</v>
      </c>
      <c r="H801" s="10" t="s">
        <v>951</v>
      </c>
      <c r="I801" s="10" t="s">
        <v>1583</v>
      </c>
      <c r="J801" s="10" t="s">
        <v>1761</v>
      </c>
      <c r="K801" s="10" t="s">
        <v>1775</v>
      </c>
      <c r="L801" s="10" t="s">
        <v>1821</v>
      </c>
      <c r="M801" s="10" t="s">
        <v>22</v>
      </c>
      <c r="N801" s="3"/>
      <c r="O801" s="3"/>
      <c r="P801" s="3"/>
      <c r="Q801" s="3"/>
      <c r="R801" s="3"/>
      <c r="S801" s="3"/>
      <c r="T801" s="3"/>
    </row>
    <row r="802" ht="19.5" customHeight="1">
      <c r="A802" s="3"/>
      <c r="B802" s="163" t="str">
        <f>IFERROR(RANK('Categories ID'!$C802,'Categories ID'!$C$20:$C$1937,1),"")</f>
        <v/>
      </c>
      <c r="C802" s="164" t="str">
        <f>IF(MIN('Categories ID'!$D802:$F802)&lt;&gt;0,MIN('Categories ID'!$D802:$F802),"")</f>
        <v/>
      </c>
      <c r="D802" s="164" t="str">
        <f>IFERROR(SEARCH($G$3,'Categories ID'!$J802)+ROW()/100000,"")</f>
        <v/>
      </c>
      <c r="E802" s="164" t="str">
        <f>IFERROR(SEARCH($G$3,'Categories ID'!$K802)+ROW()/100000,"")</f>
        <v/>
      </c>
      <c r="F802" s="164" t="str">
        <f>IFERROR(SEARCH($G$3,'Categories ID'!$L802)+ROW()/100000,"")</f>
        <v/>
      </c>
      <c r="G802" s="73">
        <v>139.0</v>
      </c>
      <c r="H802" s="10" t="s">
        <v>951</v>
      </c>
      <c r="I802" s="10" t="s">
        <v>1583</v>
      </c>
      <c r="J802" s="10" t="s">
        <v>1761</v>
      </c>
      <c r="K802" s="10" t="s">
        <v>1775</v>
      </c>
      <c r="L802" s="10" t="s">
        <v>1776</v>
      </c>
      <c r="M802" s="10" t="s">
        <v>22</v>
      </c>
      <c r="N802" s="3"/>
      <c r="O802" s="3"/>
      <c r="P802" s="3"/>
      <c r="Q802" s="3"/>
      <c r="R802" s="3"/>
      <c r="S802" s="3"/>
      <c r="T802" s="3"/>
    </row>
    <row r="803" ht="19.5" customHeight="1">
      <c r="A803" s="3"/>
      <c r="B803" s="165" t="str">
        <f>IFERROR(RANK('Categories ID'!$C803,'Categories ID'!$C$20:$C$1937,1),"")</f>
        <v/>
      </c>
      <c r="C803" s="166" t="str">
        <f>IF(MIN('Categories ID'!$D803:$F803)&lt;&gt;0,MIN('Categories ID'!$D803:$F803),"")</f>
        <v/>
      </c>
      <c r="D803" s="166" t="str">
        <f>IFERROR(SEARCH($G$3,'Categories ID'!$J803)+ROW()/100000,"")</f>
        <v/>
      </c>
      <c r="E803" s="166" t="str">
        <f>IFERROR(SEARCH($G$3,'Categories ID'!$K803)+ROW()/100000,"")</f>
        <v/>
      </c>
      <c r="F803" s="166" t="str">
        <f>IFERROR(SEARCH($G$3,'Categories ID'!$L803)+ROW()/100000,"")</f>
        <v/>
      </c>
      <c r="G803" s="73">
        <v>140.0</v>
      </c>
      <c r="H803" s="10" t="s">
        <v>951</v>
      </c>
      <c r="I803" s="10" t="s">
        <v>1583</v>
      </c>
      <c r="J803" s="10" t="s">
        <v>1761</v>
      </c>
      <c r="K803" s="10" t="s">
        <v>1775</v>
      </c>
      <c r="L803" s="10" t="s">
        <v>1778</v>
      </c>
      <c r="M803" s="10" t="s">
        <v>22</v>
      </c>
      <c r="N803" s="3"/>
      <c r="O803" s="3"/>
      <c r="P803" s="3"/>
      <c r="Q803" s="3"/>
      <c r="R803" s="3"/>
      <c r="S803" s="3"/>
      <c r="T803" s="3"/>
    </row>
    <row r="804" ht="19.5" customHeight="1">
      <c r="A804" s="3"/>
      <c r="B804" s="163" t="str">
        <f>IFERROR(RANK('Categories ID'!$C804,'Categories ID'!$C$20:$C$1937,1),"")</f>
        <v/>
      </c>
      <c r="C804" s="164" t="str">
        <f>IF(MIN('Categories ID'!$D804:$F804)&lt;&gt;0,MIN('Categories ID'!$D804:$F804),"")</f>
        <v/>
      </c>
      <c r="D804" s="164" t="str">
        <f>IFERROR(SEARCH($G$3,'Categories ID'!$J804)+ROW()/100000,"")</f>
        <v/>
      </c>
      <c r="E804" s="164" t="str">
        <f>IFERROR(SEARCH($G$3,'Categories ID'!$K804)+ROW()/100000,"")</f>
        <v/>
      </c>
      <c r="F804" s="164" t="str">
        <f>IFERROR(SEARCH($G$3,'Categories ID'!$L804)+ROW()/100000,"")</f>
        <v/>
      </c>
      <c r="G804" s="73">
        <v>175.0</v>
      </c>
      <c r="H804" s="10" t="s">
        <v>951</v>
      </c>
      <c r="I804" s="10" t="s">
        <v>1583</v>
      </c>
      <c r="J804" s="10" t="s">
        <v>1885</v>
      </c>
      <c r="K804" s="10" t="s">
        <v>1886</v>
      </c>
      <c r="L804" s="10" t="s">
        <v>22</v>
      </c>
      <c r="M804" s="10" t="s">
        <v>22</v>
      </c>
      <c r="N804" s="3"/>
      <c r="O804" s="3"/>
      <c r="P804" s="3"/>
      <c r="Q804" s="3"/>
      <c r="R804" s="3"/>
      <c r="S804" s="3"/>
      <c r="T804" s="3"/>
    </row>
    <row r="805" ht="19.5" customHeight="1">
      <c r="A805" s="3"/>
      <c r="B805" s="165">
        <f>IFERROR(RANK('Categories ID'!$C805,'Categories ID'!$C$20:$C$1937,1),"")</f>
        <v>3</v>
      </c>
      <c r="C805" s="166">
        <f>IF(MIN('Categories ID'!$D805:$F805)&lt;&gt;0,MIN('Categories ID'!$D805:$F805),"")</f>
        <v>11.00805</v>
      </c>
      <c r="D805" s="166" t="str">
        <f>IFERROR(SEARCH($G$3,'Categories ID'!$J805)+ROW()/100000,"")</f>
        <v/>
      </c>
      <c r="E805" s="166">
        <f>IFERROR(SEARCH($G$3,'Categories ID'!$K805)+ROW()/100000,"")</f>
        <v>11.00805</v>
      </c>
      <c r="F805" s="166" t="str">
        <f>IFERROR(SEARCH($G$3,'Categories ID'!$L805)+ROW()/100000,"")</f>
        <v/>
      </c>
      <c r="G805" s="73">
        <v>225.0</v>
      </c>
      <c r="H805" s="10" t="s">
        <v>951</v>
      </c>
      <c r="I805" s="10" t="s">
        <v>1583</v>
      </c>
      <c r="J805" s="10" t="s">
        <v>1885</v>
      </c>
      <c r="K805" s="10" t="s">
        <v>1891</v>
      </c>
      <c r="L805" s="10" t="s">
        <v>22</v>
      </c>
      <c r="M805" s="10" t="s">
        <v>22</v>
      </c>
      <c r="N805" s="3"/>
      <c r="O805" s="3"/>
      <c r="P805" s="3"/>
      <c r="Q805" s="3"/>
      <c r="R805" s="3"/>
      <c r="S805" s="3"/>
      <c r="T805" s="3"/>
    </row>
    <row r="806" ht="19.5" customHeight="1">
      <c r="A806" s="3"/>
      <c r="B806" s="163">
        <f>IFERROR(RANK('Categories ID'!$C806,'Categories ID'!$C$20:$C$1937,1),"")</f>
        <v>4</v>
      </c>
      <c r="C806" s="164">
        <f>IF(MIN('Categories ID'!$D806:$F806)&lt;&gt;0,MIN('Categories ID'!$D806:$F806),"")</f>
        <v>11.00806</v>
      </c>
      <c r="D806" s="164" t="str">
        <f>IFERROR(SEARCH($G$3,'Categories ID'!$J806)+ROW()/100000,"")</f>
        <v/>
      </c>
      <c r="E806" s="164">
        <f>IFERROR(SEARCH($G$3,'Categories ID'!$K806)+ROW()/100000,"")</f>
        <v>11.00806</v>
      </c>
      <c r="F806" s="164" t="str">
        <f>IFERROR(SEARCH($G$3,'Categories ID'!$L806)+ROW()/100000,"")</f>
        <v/>
      </c>
      <c r="G806" s="73">
        <v>230.0</v>
      </c>
      <c r="H806" s="10" t="s">
        <v>951</v>
      </c>
      <c r="I806" s="10" t="s">
        <v>1583</v>
      </c>
      <c r="J806" s="10" t="s">
        <v>1885</v>
      </c>
      <c r="K806" s="10" t="s">
        <v>1897</v>
      </c>
      <c r="L806" s="10" t="s">
        <v>22</v>
      </c>
      <c r="M806" s="10" t="s">
        <v>22</v>
      </c>
      <c r="N806" s="3"/>
      <c r="O806" s="3"/>
      <c r="P806" s="3"/>
      <c r="Q806" s="3"/>
      <c r="R806" s="3"/>
      <c r="S806" s="3"/>
      <c r="T806" s="3"/>
    </row>
    <row r="807" ht="19.5" customHeight="1">
      <c r="A807" s="3"/>
      <c r="B807" s="165" t="str">
        <f>IFERROR(RANK('Categories ID'!$C807,'Categories ID'!$C$20:$C$1937,1),"")</f>
        <v/>
      </c>
      <c r="C807" s="166" t="str">
        <f>IF(MIN('Categories ID'!$D807:$F807)&lt;&gt;0,MIN('Categories ID'!$D807:$F807),"")</f>
        <v/>
      </c>
      <c r="D807" s="166" t="str">
        <f>IFERROR(SEARCH($G$3,'Categories ID'!$J807)+ROW()/100000,"")</f>
        <v/>
      </c>
      <c r="E807" s="166" t="str">
        <f>IFERROR(SEARCH($G$3,'Categories ID'!$K807)+ROW()/100000,"")</f>
        <v/>
      </c>
      <c r="F807" s="166" t="str">
        <f>IFERROR(SEARCH($G$3,'Categories ID'!$L807)+ROW()/100000,"")</f>
        <v/>
      </c>
      <c r="G807" s="73">
        <v>228.0</v>
      </c>
      <c r="H807" s="10" t="s">
        <v>951</v>
      </c>
      <c r="I807" s="10" t="s">
        <v>1583</v>
      </c>
      <c r="J807" s="10" t="s">
        <v>1885</v>
      </c>
      <c r="K807" s="10" t="s">
        <v>1895</v>
      </c>
      <c r="L807" s="10" t="s">
        <v>22</v>
      </c>
      <c r="M807" s="10" t="s">
        <v>22</v>
      </c>
      <c r="N807" s="3"/>
      <c r="O807" s="3"/>
      <c r="P807" s="3"/>
      <c r="Q807" s="3"/>
      <c r="R807" s="3"/>
      <c r="S807" s="3"/>
      <c r="T807" s="3"/>
    </row>
    <row r="808" ht="19.5" customHeight="1">
      <c r="A808" s="3"/>
      <c r="B808" s="163" t="str">
        <f>IFERROR(RANK('Categories ID'!$C808,'Categories ID'!$C$20:$C$1937,1),"")</f>
        <v/>
      </c>
      <c r="C808" s="164" t="str">
        <f>IF(MIN('Categories ID'!$D808:$F808)&lt;&gt;0,MIN('Categories ID'!$D808:$F808),"")</f>
        <v/>
      </c>
      <c r="D808" s="164" t="str">
        <f>IFERROR(SEARCH($G$3,'Categories ID'!$J808)+ROW()/100000,"")</f>
        <v/>
      </c>
      <c r="E808" s="164" t="str">
        <f>IFERROR(SEARCH($G$3,'Categories ID'!$K808)+ROW()/100000,"")</f>
        <v/>
      </c>
      <c r="F808" s="164" t="str">
        <f>IFERROR(SEARCH($G$3,'Categories ID'!$L808)+ROW()/100000,"")</f>
        <v/>
      </c>
      <c r="G808" s="73">
        <v>233.0</v>
      </c>
      <c r="H808" s="10" t="s">
        <v>951</v>
      </c>
      <c r="I808" s="10" t="s">
        <v>1583</v>
      </c>
      <c r="J808" s="10" t="s">
        <v>1885</v>
      </c>
      <c r="K808" s="10" t="s">
        <v>1900</v>
      </c>
      <c r="L808" s="10" t="s">
        <v>22</v>
      </c>
      <c r="M808" s="10" t="s">
        <v>22</v>
      </c>
      <c r="N808" s="3"/>
      <c r="O808" s="3"/>
      <c r="P808" s="3"/>
      <c r="Q808" s="3"/>
      <c r="R808" s="3"/>
      <c r="S808" s="3"/>
      <c r="T808" s="3"/>
    </row>
    <row r="809" ht="19.5" customHeight="1">
      <c r="A809" s="3"/>
      <c r="B809" s="165" t="str">
        <f>IFERROR(RANK('Categories ID'!$C809,'Categories ID'!$C$20:$C$1937,1),"")</f>
        <v/>
      </c>
      <c r="C809" s="166" t="str">
        <f>IF(MIN('Categories ID'!$D809:$F809)&lt;&gt;0,MIN('Categories ID'!$D809:$F809),"")</f>
        <v/>
      </c>
      <c r="D809" s="166" t="str">
        <f>IFERROR(SEARCH($G$3,'Categories ID'!$J809)+ROW()/100000,"")</f>
        <v/>
      </c>
      <c r="E809" s="166" t="str">
        <f>IFERROR(SEARCH($G$3,'Categories ID'!$K809)+ROW()/100000,"")</f>
        <v/>
      </c>
      <c r="F809" s="166" t="str">
        <f>IFERROR(SEARCH($G$3,'Categories ID'!$L809)+ROW()/100000,"")</f>
        <v/>
      </c>
      <c r="G809" s="73">
        <v>340.0</v>
      </c>
      <c r="H809" s="10" t="s">
        <v>951</v>
      </c>
      <c r="I809" s="10" t="s">
        <v>1583</v>
      </c>
      <c r="J809" s="10" t="s">
        <v>1885</v>
      </c>
      <c r="K809" s="10" t="s">
        <v>1902</v>
      </c>
      <c r="L809" s="10" t="s">
        <v>22</v>
      </c>
      <c r="M809" s="10" t="s">
        <v>22</v>
      </c>
      <c r="N809" s="3"/>
      <c r="O809" s="3"/>
      <c r="P809" s="3"/>
      <c r="Q809" s="3"/>
      <c r="R809" s="3"/>
      <c r="S809" s="3"/>
      <c r="T809" s="3"/>
    </row>
    <row r="810" ht="19.5" customHeight="1">
      <c r="A810" s="3"/>
      <c r="B810" s="163" t="str">
        <f>IFERROR(RANK('Categories ID'!$C810,'Categories ID'!$C$20:$C$1937,1),"")</f>
        <v/>
      </c>
      <c r="C810" s="164" t="str">
        <f>IF(MIN('Categories ID'!$D810:$F810)&lt;&gt;0,MIN('Categories ID'!$D810:$F810),"")</f>
        <v/>
      </c>
      <c r="D810" s="164" t="str">
        <f>IFERROR(SEARCH($G$3,'Categories ID'!$J810)+ROW()/100000,"")</f>
        <v/>
      </c>
      <c r="E810" s="164" t="str">
        <f>IFERROR(SEARCH($G$3,'Categories ID'!$K810)+ROW()/100000,"")</f>
        <v/>
      </c>
      <c r="F810" s="164" t="str">
        <f>IFERROR(SEARCH($G$3,'Categories ID'!$L810)+ROW()/100000,"")</f>
        <v/>
      </c>
      <c r="G810" s="73">
        <v>344.0</v>
      </c>
      <c r="H810" s="10" t="s">
        <v>951</v>
      </c>
      <c r="I810" s="10" t="s">
        <v>1583</v>
      </c>
      <c r="J810" s="10" t="s">
        <v>1885</v>
      </c>
      <c r="K810" s="10" t="s">
        <v>1903</v>
      </c>
      <c r="L810" s="10" t="s">
        <v>22</v>
      </c>
      <c r="M810" s="10" t="s">
        <v>22</v>
      </c>
      <c r="N810" s="3"/>
      <c r="O810" s="3"/>
      <c r="P810" s="3"/>
      <c r="Q810" s="3"/>
      <c r="R810" s="3"/>
      <c r="S810" s="3"/>
      <c r="T810" s="3"/>
    </row>
    <row r="811" ht="19.5" customHeight="1">
      <c r="A811" s="3"/>
      <c r="B811" s="165" t="str">
        <f>IFERROR(RANK('Categories ID'!$C811,'Categories ID'!$C$20:$C$1937,1),"")</f>
        <v/>
      </c>
      <c r="C811" s="166" t="str">
        <f>IF(MIN('Categories ID'!$D811:$F811)&lt;&gt;0,MIN('Categories ID'!$D811:$F811),"")</f>
        <v/>
      </c>
      <c r="D811" s="166" t="str">
        <f>IFERROR(SEARCH($G$3,'Categories ID'!$J811)+ROW()/100000,"")</f>
        <v/>
      </c>
      <c r="E811" s="166" t="str">
        <f>IFERROR(SEARCH($G$3,'Categories ID'!$K811)+ROW()/100000,"")</f>
        <v/>
      </c>
      <c r="F811" s="166" t="str">
        <f>IFERROR(SEARCH($G$3,'Categories ID'!$L811)+ROW()/100000,"")</f>
        <v/>
      </c>
      <c r="G811" s="73">
        <v>226.0</v>
      </c>
      <c r="H811" s="10" t="s">
        <v>951</v>
      </c>
      <c r="I811" s="10" t="s">
        <v>1583</v>
      </c>
      <c r="J811" s="10" t="s">
        <v>1885</v>
      </c>
      <c r="K811" s="10" t="s">
        <v>1892</v>
      </c>
      <c r="L811" s="10" t="s">
        <v>22</v>
      </c>
      <c r="M811" s="10" t="s">
        <v>22</v>
      </c>
      <c r="N811" s="3"/>
      <c r="O811" s="3"/>
      <c r="P811" s="3"/>
      <c r="Q811" s="3"/>
      <c r="R811" s="3"/>
      <c r="S811" s="3"/>
      <c r="T811" s="3"/>
    </row>
    <row r="812" ht="19.5" customHeight="1">
      <c r="A812" s="3"/>
      <c r="B812" s="163" t="str">
        <f>IFERROR(RANK('Categories ID'!$C812,'Categories ID'!$C$20:$C$1937,1),"")</f>
        <v/>
      </c>
      <c r="C812" s="164" t="str">
        <f>IF(MIN('Categories ID'!$D812:$F812)&lt;&gt;0,MIN('Categories ID'!$D812:$F812),"")</f>
        <v/>
      </c>
      <c r="D812" s="164" t="str">
        <f>IFERROR(SEARCH($G$3,'Categories ID'!$J812)+ROW()/100000,"")</f>
        <v/>
      </c>
      <c r="E812" s="164" t="str">
        <f>IFERROR(SEARCH($G$3,'Categories ID'!$K812)+ROW()/100000,"")</f>
        <v/>
      </c>
      <c r="F812" s="164" t="str">
        <f>IFERROR(SEARCH($G$3,'Categories ID'!$L812)+ROW()/100000,"")</f>
        <v/>
      </c>
      <c r="G812" s="73">
        <v>274.0</v>
      </c>
      <c r="H812" s="10" t="s">
        <v>951</v>
      </c>
      <c r="I812" s="10" t="s">
        <v>1583</v>
      </c>
      <c r="J812" s="10" t="s">
        <v>1885</v>
      </c>
      <c r="K812" s="10" t="s">
        <v>1901</v>
      </c>
      <c r="L812" s="10" t="s">
        <v>22</v>
      </c>
      <c r="M812" s="10" t="s">
        <v>22</v>
      </c>
      <c r="N812" s="3"/>
      <c r="O812" s="3"/>
      <c r="P812" s="3"/>
      <c r="Q812" s="3"/>
      <c r="R812" s="3"/>
      <c r="S812" s="3"/>
      <c r="T812" s="3"/>
    </row>
    <row r="813" ht="19.5" customHeight="1">
      <c r="A813" s="3"/>
      <c r="B813" s="165" t="str">
        <f>IFERROR(RANK('Categories ID'!$C813,'Categories ID'!$C$20:$C$1937,1),"")</f>
        <v/>
      </c>
      <c r="C813" s="166" t="str">
        <f>IF(MIN('Categories ID'!$D813:$F813)&lt;&gt;0,MIN('Categories ID'!$D813:$F813),"")</f>
        <v/>
      </c>
      <c r="D813" s="166" t="str">
        <f>IFERROR(SEARCH($G$3,'Categories ID'!$J813)+ROW()/100000,"")</f>
        <v/>
      </c>
      <c r="E813" s="166" t="str">
        <f>IFERROR(SEARCH($G$3,'Categories ID'!$K813)+ROW()/100000,"")</f>
        <v/>
      </c>
      <c r="F813" s="166" t="str">
        <f>IFERROR(SEARCH($G$3,'Categories ID'!$L813)+ROW()/100000,"")</f>
        <v/>
      </c>
      <c r="G813" s="73">
        <v>361.0</v>
      </c>
      <c r="H813" s="10" t="s">
        <v>951</v>
      </c>
      <c r="I813" s="10" t="s">
        <v>1583</v>
      </c>
      <c r="J813" s="10" t="s">
        <v>1885</v>
      </c>
      <c r="K813" s="10" t="s">
        <v>1904</v>
      </c>
      <c r="L813" s="10" t="s">
        <v>22</v>
      </c>
      <c r="M813" s="10" t="s">
        <v>22</v>
      </c>
      <c r="N813" s="3"/>
      <c r="O813" s="3"/>
      <c r="P813" s="3"/>
      <c r="Q813" s="3"/>
      <c r="R813" s="3"/>
      <c r="S813" s="3"/>
      <c r="T813" s="3"/>
    </row>
    <row r="814" ht="19.5" customHeight="1">
      <c r="A814" s="3"/>
      <c r="B814" s="163" t="str">
        <f>IFERROR(RANK('Categories ID'!$C814,'Categories ID'!$C$20:$C$1937,1),"")</f>
        <v/>
      </c>
      <c r="C814" s="164" t="str">
        <f>IF(MIN('Categories ID'!$D814:$F814)&lt;&gt;0,MIN('Categories ID'!$D814:$F814),"")</f>
        <v/>
      </c>
      <c r="D814" s="164" t="str">
        <f>IFERROR(SEARCH($G$3,'Categories ID'!$J814)+ROW()/100000,"")</f>
        <v/>
      </c>
      <c r="E814" s="164" t="str">
        <f>IFERROR(SEARCH($G$3,'Categories ID'!$K814)+ROW()/100000,"")</f>
        <v/>
      </c>
      <c r="F814" s="164" t="str">
        <f>IFERROR(SEARCH($G$3,'Categories ID'!$L814)+ROW()/100000,"")</f>
        <v/>
      </c>
      <c r="G814" s="73">
        <v>231.0</v>
      </c>
      <c r="H814" s="10" t="s">
        <v>951</v>
      </c>
      <c r="I814" s="10" t="s">
        <v>1583</v>
      </c>
      <c r="J814" s="10" t="s">
        <v>1885</v>
      </c>
      <c r="K814" s="10" t="s">
        <v>1898</v>
      </c>
      <c r="L814" s="10" t="s">
        <v>22</v>
      </c>
      <c r="M814" s="10" t="s">
        <v>22</v>
      </c>
      <c r="N814" s="3"/>
      <c r="O814" s="3"/>
      <c r="P814" s="3"/>
      <c r="Q814" s="3"/>
      <c r="R814" s="3"/>
      <c r="S814" s="3"/>
      <c r="T814" s="3"/>
    </row>
    <row r="815" ht="19.5" customHeight="1">
      <c r="A815" s="3"/>
      <c r="B815" s="165" t="str">
        <f>IFERROR(RANK('Categories ID'!$C815,'Categories ID'!$C$20:$C$1937,1),"")</f>
        <v/>
      </c>
      <c r="C815" s="166" t="str">
        <f>IF(MIN('Categories ID'!$D815:$F815)&lt;&gt;0,MIN('Categories ID'!$D815:$F815),"")</f>
        <v/>
      </c>
      <c r="D815" s="166" t="str">
        <f>IFERROR(SEARCH($G$3,'Categories ID'!$J815)+ROW()/100000,"")</f>
        <v/>
      </c>
      <c r="E815" s="166" t="str">
        <f>IFERROR(SEARCH($G$3,'Categories ID'!$K815)+ROW()/100000,"")</f>
        <v/>
      </c>
      <c r="F815" s="166" t="str">
        <f>IFERROR(SEARCH($G$3,'Categories ID'!$L815)+ROW()/100000,"")</f>
        <v/>
      </c>
      <c r="G815" s="73">
        <v>560.0</v>
      </c>
      <c r="H815" s="10" t="s">
        <v>951</v>
      </c>
      <c r="I815" s="10" t="s">
        <v>1583</v>
      </c>
      <c r="J815" s="10" t="s">
        <v>1885</v>
      </c>
      <c r="K815" s="10" t="s">
        <v>1906</v>
      </c>
      <c r="L815" s="10" t="s">
        <v>1907</v>
      </c>
      <c r="M815" s="10" t="s">
        <v>22</v>
      </c>
      <c r="N815" s="3"/>
      <c r="O815" s="3"/>
      <c r="P815" s="3"/>
      <c r="Q815" s="3"/>
      <c r="R815" s="3"/>
      <c r="S815" s="3"/>
      <c r="T815" s="3"/>
    </row>
    <row r="816" ht="19.5" customHeight="1">
      <c r="A816" s="3"/>
      <c r="B816" s="163">
        <f>IFERROR(RANK('Categories ID'!$C816,'Categories ID'!$C$20:$C$1937,1),"")</f>
        <v>2</v>
      </c>
      <c r="C816" s="164">
        <f>IF(MIN('Categories ID'!$D816:$F816)&lt;&gt;0,MIN('Categories ID'!$D816:$F816),"")</f>
        <v>10.00816</v>
      </c>
      <c r="D816" s="164" t="str">
        <f>IFERROR(SEARCH($G$3,'Categories ID'!$J816)+ROW()/100000,"")</f>
        <v/>
      </c>
      <c r="E816" s="164">
        <f>IFERROR(SEARCH($G$3,'Categories ID'!$K816)+ROW()/100000,"")</f>
        <v>10.00816</v>
      </c>
      <c r="F816" s="164" t="str">
        <f>IFERROR(SEARCH($G$3,'Categories ID'!$L816)+ROW()/100000,"")</f>
        <v/>
      </c>
      <c r="G816" s="73">
        <v>222.0</v>
      </c>
      <c r="H816" s="10" t="s">
        <v>951</v>
      </c>
      <c r="I816" s="10" t="s">
        <v>1583</v>
      </c>
      <c r="J816" s="10" t="s">
        <v>1885</v>
      </c>
      <c r="K816" s="10" t="s">
        <v>1889</v>
      </c>
      <c r="L816" s="10" t="s">
        <v>22</v>
      </c>
      <c r="M816" s="10" t="s">
        <v>22</v>
      </c>
      <c r="N816" s="3"/>
      <c r="O816" s="3"/>
      <c r="P816" s="3"/>
      <c r="Q816" s="3"/>
      <c r="R816" s="3"/>
      <c r="S816" s="3"/>
      <c r="T816" s="3"/>
    </row>
    <row r="817" ht="19.5" customHeight="1">
      <c r="A817" s="3"/>
      <c r="B817" s="165" t="str">
        <f>IFERROR(RANK('Categories ID'!$C817,'Categories ID'!$C$20:$C$1937,1),"")</f>
        <v/>
      </c>
      <c r="C817" s="166" t="str">
        <f>IF(MIN('Categories ID'!$D817:$F817)&lt;&gt;0,MIN('Categories ID'!$D817:$F817),"")</f>
        <v/>
      </c>
      <c r="D817" s="166" t="str">
        <f>IFERROR(SEARCH($G$3,'Categories ID'!$J817)+ROW()/100000,"")</f>
        <v/>
      </c>
      <c r="E817" s="166" t="str">
        <f>IFERROR(SEARCH($G$3,'Categories ID'!$K817)+ROW()/100000,"")</f>
        <v/>
      </c>
      <c r="F817" s="166" t="str">
        <f>IFERROR(SEARCH($G$3,'Categories ID'!$L817)+ROW()/100000,"")</f>
        <v/>
      </c>
      <c r="G817" s="73">
        <v>221.0</v>
      </c>
      <c r="H817" s="10" t="s">
        <v>951</v>
      </c>
      <c r="I817" s="10" t="s">
        <v>1583</v>
      </c>
      <c r="J817" s="10" t="s">
        <v>1885</v>
      </c>
      <c r="K817" s="10" t="s">
        <v>1887</v>
      </c>
      <c r="L817" s="10" t="s">
        <v>22</v>
      </c>
      <c r="M817" s="10" t="s">
        <v>22</v>
      </c>
      <c r="N817" s="3"/>
      <c r="O817" s="3"/>
      <c r="P817" s="3"/>
      <c r="Q817" s="3"/>
      <c r="R817" s="3"/>
      <c r="S817" s="3"/>
      <c r="T817" s="3"/>
    </row>
    <row r="818" ht="19.5" customHeight="1">
      <c r="A818" s="3"/>
      <c r="B818" s="163" t="str">
        <f>IFERROR(RANK('Categories ID'!$C818,'Categories ID'!$C$20:$C$1937,1),"")</f>
        <v/>
      </c>
      <c r="C818" s="164" t="str">
        <f>IF(MIN('Categories ID'!$D818:$F818)&lt;&gt;0,MIN('Categories ID'!$D818:$F818),"")</f>
        <v/>
      </c>
      <c r="D818" s="164" t="str">
        <f>IFERROR(SEARCH($G$3,'Categories ID'!$J818)+ROW()/100000,"")</f>
        <v/>
      </c>
      <c r="E818" s="164" t="str">
        <f>IFERROR(SEARCH($G$3,'Categories ID'!$K818)+ROW()/100000,"")</f>
        <v/>
      </c>
      <c r="F818" s="164" t="str">
        <f>IFERROR(SEARCH($G$3,'Categories ID'!$L818)+ROW()/100000,"")</f>
        <v/>
      </c>
      <c r="G818" s="73">
        <v>229.0</v>
      </c>
      <c r="H818" s="10" t="s">
        <v>951</v>
      </c>
      <c r="I818" s="10" t="s">
        <v>1583</v>
      </c>
      <c r="J818" s="10" t="s">
        <v>1885</v>
      </c>
      <c r="K818" s="10" t="s">
        <v>1896</v>
      </c>
      <c r="L818" s="10" t="s">
        <v>22</v>
      </c>
      <c r="M818" s="10" t="s">
        <v>22</v>
      </c>
      <c r="N818" s="3"/>
      <c r="O818" s="3"/>
      <c r="P818" s="3"/>
      <c r="Q818" s="3"/>
      <c r="R818" s="3"/>
      <c r="S818" s="3"/>
      <c r="T818" s="3"/>
    </row>
    <row r="819" ht="19.5" customHeight="1">
      <c r="A819" s="3"/>
      <c r="B819" s="165" t="str">
        <f>IFERROR(RANK('Categories ID'!$C819,'Categories ID'!$C$20:$C$1937,1),"")</f>
        <v/>
      </c>
      <c r="C819" s="166" t="str">
        <f>IF(MIN('Categories ID'!$D819:$F819)&lt;&gt;0,MIN('Categories ID'!$D819:$F819),"")</f>
        <v/>
      </c>
      <c r="D819" s="166" t="str">
        <f>IFERROR(SEARCH($G$3,'Categories ID'!$J819)+ROW()/100000,"")</f>
        <v/>
      </c>
      <c r="E819" s="166" t="str">
        <f>IFERROR(SEARCH($G$3,'Categories ID'!$K819)+ROW()/100000,"")</f>
        <v/>
      </c>
      <c r="F819" s="166" t="str">
        <f>IFERROR(SEARCH($G$3,'Categories ID'!$L819)+ROW()/100000,"")</f>
        <v/>
      </c>
      <c r="G819" s="73">
        <v>227.0</v>
      </c>
      <c r="H819" s="10" t="s">
        <v>951</v>
      </c>
      <c r="I819" s="10" t="s">
        <v>1583</v>
      </c>
      <c r="J819" s="10" t="s">
        <v>1885</v>
      </c>
      <c r="K819" s="10" t="s">
        <v>1894</v>
      </c>
      <c r="L819" s="10" t="s">
        <v>22</v>
      </c>
      <c r="M819" s="10" t="s">
        <v>22</v>
      </c>
      <c r="N819" s="3"/>
      <c r="O819" s="3"/>
      <c r="P819" s="3"/>
      <c r="Q819" s="3"/>
      <c r="R819" s="3"/>
      <c r="S819" s="3"/>
      <c r="T819" s="3"/>
    </row>
    <row r="820" ht="19.5" customHeight="1">
      <c r="A820" s="3"/>
      <c r="B820" s="163" t="str">
        <f>IFERROR(RANK('Categories ID'!$C820,'Categories ID'!$C$20:$C$1937,1),"")</f>
        <v/>
      </c>
      <c r="C820" s="164" t="str">
        <f>IF(MIN('Categories ID'!$D820:$F820)&lt;&gt;0,MIN('Categories ID'!$D820:$F820),"")</f>
        <v/>
      </c>
      <c r="D820" s="164" t="str">
        <f>IFERROR(SEARCH($G$3,'Categories ID'!$J820)+ROW()/100000,"")</f>
        <v/>
      </c>
      <c r="E820" s="164" t="str">
        <f>IFERROR(SEARCH($G$3,'Categories ID'!$K820)+ROW()/100000,"")</f>
        <v/>
      </c>
      <c r="F820" s="164" t="str">
        <f>IFERROR(SEARCH($G$3,'Categories ID'!$L820)+ROW()/100000,"")</f>
        <v/>
      </c>
      <c r="G820" s="73">
        <v>232.0</v>
      </c>
      <c r="H820" s="10" t="s">
        <v>951</v>
      </c>
      <c r="I820" s="10" t="s">
        <v>1583</v>
      </c>
      <c r="J820" s="10" t="s">
        <v>1885</v>
      </c>
      <c r="K820" s="10" t="s">
        <v>1899</v>
      </c>
      <c r="L820" s="10" t="s">
        <v>22</v>
      </c>
      <c r="M820" s="10" t="s">
        <v>22</v>
      </c>
      <c r="N820" s="3"/>
      <c r="O820" s="3"/>
      <c r="P820" s="3"/>
      <c r="Q820" s="3"/>
      <c r="R820" s="3"/>
      <c r="S820" s="3"/>
      <c r="T820" s="3"/>
    </row>
    <row r="821" ht="19.5" customHeight="1">
      <c r="A821" s="3"/>
      <c r="B821" s="165" t="str">
        <f>IFERROR(RANK('Categories ID'!$C821,'Categories ID'!$C$20:$C$1937,1),"")</f>
        <v/>
      </c>
      <c r="C821" s="166" t="str">
        <f>IF(MIN('Categories ID'!$D821:$F821)&lt;&gt;0,MIN('Categories ID'!$D821:$F821),"")</f>
        <v/>
      </c>
      <c r="D821" s="166" t="str">
        <f>IFERROR(SEARCH($G$3,'Categories ID'!$J821)+ROW()/100000,"")</f>
        <v/>
      </c>
      <c r="E821" s="166" t="str">
        <f>IFERROR(SEARCH($G$3,'Categories ID'!$K821)+ROW()/100000,"")</f>
        <v/>
      </c>
      <c r="F821" s="166" t="str">
        <f>IFERROR(SEARCH($G$3,'Categories ID'!$L821)+ROW()/100000,"")</f>
        <v/>
      </c>
      <c r="G821" s="73">
        <v>180.0</v>
      </c>
      <c r="H821" s="10" t="s">
        <v>951</v>
      </c>
      <c r="I821" s="10" t="s">
        <v>1910</v>
      </c>
      <c r="J821" s="10" t="s">
        <v>1911</v>
      </c>
      <c r="K821" s="10" t="s">
        <v>1915</v>
      </c>
      <c r="L821" s="10" t="s">
        <v>22</v>
      </c>
      <c r="M821" s="10" t="s">
        <v>22</v>
      </c>
      <c r="N821" s="3"/>
      <c r="O821" s="3"/>
      <c r="P821" s="3"/>
      <c r="Q821" s="3"/>
      <c r="R821" s="3"/>
      <c r="S821" s="3"/>
      <c r="T821" s="3"/>
    </row>
    <row r="822" ht="19.5" customHeight="1">
      <c r="A822" s="3"/>
      <c r="B822" s="163" t="str">
        <f>IFERROR(RANK('Categories ID'!$C822,'Categories ID'!$C$20:$C$1937,1),"")</f>
        <v/>
      </c>
      <c r="C822" s="164" t="str">
        <f>IF(MIN('Categories ID'!$D822:$F822)&lt;&gt;0,MIN('Categories ID'!$D822:$F822),"")</f>
        <v/>
      </c>
      <c r="D822" s="164" t="str">
        <f>IFERROR(SEARCH($G$3,'Categories ID'!$J822)+ROW()/100000,"")</f>
        <v/>
      </c>
      <c r="E822" s="164" t="str">
        <f>IFERROR(SEARCH($G$3,'Categories ID'!$K822)+ROW()/100000,"")</f>
        <v/>
      </c>
      <c r="F822" s="164" t="str">
        <f>IFERROR(SEARCH($G$3,'Categories ID'!$L822)+ROW()/100000,"")</f>
        <v/>
      </c>
      <c r="G822" s="73">
        <v>187.0</v>
      </c>
      <c r="H822" s="10" t="s">
        <v>951</v>
      </c>
      <c r="I822" s="10" t="s">
        <v>1910</v>
      </c>
      <c r="J822" s="10" t="s">
        <v>1911</v>
      </c>
      <c r="K822" s="10" t="s">
        <v>1917</v>
      </c>
      <c r="L822" s="10" t="s">
        <v>22</v>
      </c>
      <c r="M822" s="10" t="s">
        <v>22</v>
      </c>
      <c r="N822" s="3"/>
      <c r="O822" s="3"/>
      <c r="P822" s="3"/>
      <c r="Q822" s="3"/>
      <c r="R822" s="3"/>
      <c r="S822" s="3"/>
      <c r="T822" s="3"/>
    </row>
    <row r="823" ht="19.5" customHeight="1">
      <c r="A823" s="3"/>
      <c r="B823" s="165" t="str">
        <f>IFERROR(RANK('Categories ID'!$C823,'Categories ID'!$C$20:$C$1937,1),"")</f>
        <v/>
      </c>
      <c r="C823" s="166" t="str">
        <f>IF(MIN('Categories ID'!$D823:$F823)&lt;&gt;0,MIN('Categories ID'!$D823:$F823),"")</f>
        <v/>
      </c>
      <c r="D823" s="166" t="str">
        <f>IFERROR(SEARCH($G$3,'Categories ID'!$J823)+ROW()/100000,"")</f>
        <v/>
      </c>
      <c r="E823" s="166" t="str">
        <f>IFERROR(SEARCH($G$3,'Categories ID'!$K823)+ROW()/100000,"")</f>
        <v/>
      </c>
      <c r="F823" s="166" t="str">
        <f>IFERROR(SEARCH($G$3,'Categories ID'!$L823)+ROW()/100000,"")</f>
        <v/>
      </c>
      <c r="G823" s="73">
        <v>93.0</v>
      </c>
      <c r="H823" s="10" t="s">
        <v>951</v>
      </c>
      <c r="I823" s="10" t="s">
        <v>1910</v>
      </c>
      <c r="J823" s="10" t="s">
        <v>1911</v>
      </c>
      <c r="K823" s="10" t="s">
        <v>1912</v>
      </c>
      <c r="L823" s="10" t="s">
        <v>22</v>
      </c>
      <c r="M823" s="10" t="s">
        <v>22</v>
      </c>
      <c r="N823" s="3"/>
      <c r="O823" s="3"/>
      <c r="P823" s="3"/>
      <c r="Q823" s="3"/>
      <c r="R823" s="3"/>
      <c r="S823" s="3"/>
      <c r="T823" s="3"/>
    </row>
    <row r="824" ht="19.5" customHeight="1">
      <c r="A824" s="3"/>
      <c r="B824" s="163" t="str">
        <f>IFERROR(RANK('Categories ID'!$C824,'Categories ID'!$C$20:$C$1937,1),"")</f>
        <v/>
      </c>
      <c r="C824" s="164" t="str">
        <f>IF(MIN('Categories ID'!$D824:$F824)&lt;&gt;0,MIN('Categories ID'!$D824:$F824),"")</f>
        <v/>
      </c>
      <c r="D824" s="164" t="str">
        <f>IFERROR(SEARCH($G$3,'Categories ID'!$J824)+ROW()/100000,"")</f>
        <v/>
      </c>
      <c r="E824" s="164" t="str">
        <f>IFERROR(SEARCH($G$3,'Categories ID'!$K824)+ROW()/100000,"")</f>
        <v/>
      </c>
      <c r="F824" s="164" t="str">
        <f>IFERROR(SEARCH($G$3,'Categories ID'!$L824)+ROW()/100000,"")</f>
        <v/>
      </c>
      <c r="G824" s="73">
        <v>176.0</v>
      </c>
      <c r="H824" s="10" t="s">
        <v>951</v>
      </c>
      <c r="I824" s="10" t="s">
        <v>1910</v>
      </c>
      <c r="J824" s="10" t="s">
        <v>1919</v>
      </c>
      <c r="K824" s="10" t="s">
        <v>1920</v>
      </c>
      <c r="L824" s="10" t="s">
        <v>22</v>
      </c>
      <c r="M824" s="10" t="s">
        <v>22</v>
      </c>
      <c r="N824" s="3"/>
      <c r="O824" s="3"/>
      <c r="P824" s="3"/>
      <c r="Q824" s="3"/>
      <c r="R824" s="3"/>
      <c r="S824" s="3"/>
      <c r="T824" s="3"/>
    </row>
    <row r="825" ht="19.5" customHeight="1">
      <c r="A825" s="3"/>
      <c r="B825" s="165" t="str">
        <f>IFERROR(RANK('Categories ID'!$C825,'Categories ID'!$C$20:$C$1937,1),"")</f>
        <v/>
      </c>
      <c r="C825" s="166" t="str">
        <f>IF(MIN('Categories ID'!$D825:$F825)&lt;&gt;0,MIN('Categories ID'!$D825:$F825),"")</f>
        <v/>
      </c>
      <c r="D825" s="166" t="str">
        <f>IFERROR(SEARCH($G$3,'Categories ID'!$J825)+ROW()/100000,"")</f>
        <v/>
      </c>
      <c r="E825" s="166" t="str">
        <f>IFERROR(SEARCH($G$3,'Categories ID'!$K825)+ROW()/100000,"")</f>
        <v/>
      </c>
      <c r="F825" s="166" t="str">
        <f>IFERROR(SEARCH($G$3,'Categories ID'!$L825)+ROW()/100000,"")</f>
        <v/>
      </c>
      <c r="G825" s="73">
        <v>3374.0</v>
      </c>
      <c r="H825" s="10" t="s">
        <v>951</v>
      </c>
      <c r="I825" s="10" t="s">
        <v>1910</v>
      </c>
      <c r="J825" s="10" t="s">
        <v>1919</v>
      </c>
      <c r="K825" s="10" t="s">
        <v>1958</v>
      </c>
      <c r="L825" s="10" t="s">
        <v>1959</v>
      </c>
      <c r="M825" s="10" t="s">
        <v>22</v>
      </c>
      <c r="N825" s="3"/>
      <c r="O825" s="3"/>
      <c r="P825" s="3"/>
      <c r="Q825" s="3"/>
      <c r="R825" s="3"/>
      <c r="S825" s="3"/>
      <c r="T825" s="3"/>
    </row>
    <row r="826" ht="19.5" customHeight="1">
      <c r="A826" s="3"/>
      <c r="B826" s="163" t="str">
        <f>IFERROR(RANK('Categories ID'!$C826,'Categories ID'!$C$20:$C$1937,1),"")</f>
        <v/>
      </c>
      <c r="C826" s="164" t="str">
        <f>IF(MIN('Categories ID'!$D826:$F826)&lt;&gt;0,MIN('Categories ID'!$D826:$F826),"")</f>
        <v/>
      </c>
      <c r="D826" s="164" t="str">
        <f>IFERROR(SEARCH($G$3,'Categories ID'!$J826)+ROW()/100000,"")</f>
        <v/>
      </c>
      <c r="E826" s="164" t="str">
        <f>IFERROR(SEARCH($G$3,'Categories ID'!$K826)+ROW()/100000,"")</f>
        <v/>
      </c>
      <c r="F826" s="164" t="str">
        <f>IFERROR(SEARCH($G$3,'Categories ID'!$L826)+ROW()/100000,"")</f>
        <v/>
      </c>
      <c r="G826" s="73">
        <v>3375.0</v>
      </c>
      <c r="H826" s="10" t="s">
        <v>951</v>
      </c>
      <c r="I826" s="10" t="s">
        <v>1910</v>
      </c>
      <c r="J826" s="10" t="s">
        <v>1919</v>
      </c>
      <c r="K826" s="10" t="s">
        <v>1958</v>
      </c>
      <c r="L826" s="10" t="s">
        <v>1962</v>
      </c>
      <c r="M826" s="10" t="s">
        <v>22</v>
      </c>
      <c r="N826" s="3"/>
      <c r="O826" s="3"/>
      <c r="P826" s="3"/>
      <c r="Q826" s="3"/>
      <c r="R826" s="3"/>
      <c r="S826" s="3"/>
      <c r="T826" s="3"/>
    </row>
    <row r="827" ht="19.5" customHeight="1">
      <c r="A827" s="3"/>
      <c r="B827" s="165" t="str">
        <f>IFERROR(RANK('Categories ID'!$C827,'Categories ID'!$C$20:$C$1937,1),"")</f>
        <v/>
      </c>
      <c r="C827" s="166" t="str">
        <f>IF(MIN('Categories ID'!$D827:$F827)&lt;&gt;0,MIN('Categories ID'!$D827:$F827),"")</f>
        <v/>
      </c>
      <c r="D827" s="166" t="str">
        <f>IFERROR(SEARCH($G$3,'Categories ID'!$J827)+ROW()/100000,"")</f>
        <v/>
      </c>
      <c r="E827" s="166" t="str">
        <f>IFERROR(SEARCH($G$3,'Categories ID'!$K827)+ROW()/100000,"")</f>
        <v/>
      </c>
      <c r="F827" s="166" t="str">
        <f>IFERROR(SEARCH($G$3,'Categories ID'!$L827)+ROW()/100000,"")</f>
        <v/>
      </c>
      <c r="G827" s="73">
        <v>3376.0</v>
      </c>
      <c r="H827" s="10" t="s">
        <v>951</v>
      </c>
      <c r="I827" s="10" t="s">
        <v>1910</v>
      </c>
      <c r="J827" s="10" t="s">
        <v>1919</v>
      </c>
      <c r="K827" s="10" t="s">
        <v>1958</v>
      </c>
      <c r="L827" s="10" t="s">
        <v>1964</v>
      </c>
      <c r="M827" s="10" t="s">
        <v>22</v>
      </c>
      <c r="N827" s="3"/>
      <c r="O827" s="3"/>
      <c r="P827" s="3"/>
      <c r="Q827" s="3"/>
      <c r="R827" s="3"/>
      <c r="S827" s="3"/>
      <c r="T827" s="3"/>
    </row>
    <row r="828" ht="19.5" customHeight="1">
      <c r="A828" s="3"/>
      <c r="B828" s="163" t="str">
        <f>IFERROR(RANK('Categories ID'!$C828,'Categories ID'!$C$20:$C$1937,1),"")</f>
        <v/>
      </c>
      <c r="C828" s="164" t="str">
        <f>IF(MIN('Categories ID'!$D828:$F828)&lt;&gt;0,MIN('Categories ID'!$D828:$F828),"")</f>
        <v/>
      </c>
      <c r="D828" s="164" t="str">
        <f>IFERROR(SEARCH($G$3,'Categories ID'!$J828)+ROW()/100000,"")</f>
        <v/>
      </c>
      <c r="E828" s="164" t="str">
        <f>IFERROR(SEARCH($G$3,'Categories ID'!$K828)+ROW()/100000,"")</f>
        <v/>
      </c>
      <c r="F828" s="164" t="str">
        <f>IFERROR(SEARCH($G$3,'Categories ID'!$L828)+ROW()/100000,"")</f>
        <v/>
      </c>
      <c r="G828" s="73">
        <v>3377.0</v>
      </c>
      <c r="H828" s="10" t="s">
        <v>951</v>
      </c>
      <c r="I828" s="10" t="s">
        <v>1910</v>
      </c>
      <c r="J828" s="10" t="s">
        <v>1919</v>
      </c>
      <c r="K828" s="10" t="s">
        <v>1958</v>
      </c>
      <c r="L828" s="10" t="s">
        <v>1966</v>
      </c>
      <c r="M828" s="10" t="s">
        <v>22</v>
      </c>
      <c r="N828" s="3"/>
      <c r="O828" s="3"/>
      <c r="P828" s="3"/>
      <c r="Q828" s="3"/>
      <c r="R828" s="3"/>
      <c r="S828" s="3"/>
      <c r="T828" s="3"/>
    </row>
    <row r="829" ht="19.5" customHeight="1">
      <c r="A829" s="3"/>
      <c r="B829" s="165" t="str">
        <f>IFERROR(RANK('Categories ID'!$C829,'Categories ID'!$C$20:$C$1937,1),"")</f>
        <v/>
      </c>
      <c r="C829" s="166" t="str">
        <f>IF(MIN('Categories ID'!$D829:$F829)&lt;&gt;0,MIN('Categories ID'!$D829:$F829),"")</f>
        <v/>
      </c>
      <c r="D829" s="166" t="str">
        <f>IFERROR(SEARCH($G$3,'Categories ID'!$J829)+ROW()/100000,"")</f>
        <v/>
      </c>
      <c r="E829" s="166" t="str">
        <f>IFERROR(SEARCH($G$3,'Categories ID'!$K829)+ROW()/100000,"")</f>
        <v/>
      </c>
      <c r="F829" s="166" t="str">
        <f>IFERROR(SEARCH($G$3,'Categories ID'!$L829)+ROW()/100000,"")</f>
        <v/>
      </c>
      <c r="G829" s="73">
        <v>3372.0</v>
      </c>
      <c r="H829" s="10" t="s">
        <v>951</v>
      </c>
      <c r="I829" s="10" t="s">
        <v>1910</v>
      </c>
      <c r="J829" s="10" t="s">
        <v>1919</v>
      </c>
      <c r="K829" s="10" t="s">
        <v>1928</v>
      </c>
      <c r="L829" s="10" t="s">
        <v>1956</v>
      </c>
      <c r="M829" s="10" t="s">
        <v>22</v>
      </c>
      <c r="N829" s="3"/>
      <c r="O829" s="3"/>
      <c r="P829" s="3"/>
      <c r="Q829" s="3"/>
      <c r="R829" s="3"/>
      <c r="S829" s="3"/>
      <c r="T829" s="3"/>
    </row>
    <row r="830" ht="19.5" customHeight="1">
      <c r="A830" s="3"/>
      <c r="B830" s="163" t="str">
        <f>IFERROR(RANK('Categories ID'!$C830,'Categories ID'!$C$20:$C$1937,1),"")</f>
        <v/>
      </c>
      <c r="C830" s="164" t="str">
        <f>IF(MIN('Categories ID'!$D830:$F830)&lt;&gt;0,MIN('Categories ID'!$D830:$F830),"")</f>
        <v/>
      </c>
      <c r="D830" s="164" t="str">
        <f>IFERROR(SEARCH($G$3,'Categories ID'!$J830)+ROW()/100000,"")</f>
        <v/>
      </c>
      <c r="E830" s="164" t="str">
        <f>IFERROR(SEARCH($G$3,'Categories ID'!$K830)+ROW()/100000,"")</f>
        <v/>
      </c>
      <c r="F830" s="164" t="str">
        <f>IFERROR(SEARCH($G$3,'Categories ID'!$L830)+ROW()/100000,"")</f>
        <v/>
      </c>
      <c r="G830" s="73">
        <v>2411.0</v>
      </c>
      <c r="H830" s="10" t="s">
        <v>951</v>
      </c>
      <c r="I830" s="10" t="s">
        <v>1910</v>
      </c>
      <c r="J830" s="10" t="s">
        <v>1919</v>
      </c>
      <c r="K830" s="10" t="s">
        <v>1928</v>
      </c>
      <c r="L830" s="10" t="s">
        <v>1929</v>
      </c>
      <c r="M830" s="10" t="s">
        <v>22</v>
      </c>
      <c r="N830" s="3"/>
      <c r="O830" s="3"/>
      <c r="P830" s="3"/>
      <c r="Q830" s="3"/>
      <c r="R830" s="3"/>
      <c r="S830" s="3"/>
      <c r="T830" s="3"/>
    </row>
    <row r="831" ht="19.5" customHeight="1">
      <c r="A831" s="3"/>
      <c r="B831" s="165" t="str">
        <f>IFERROR(RANK('Categories ID'!$C831,'Categories ID'!$C$20:$C$1937,1),"")</f>
        <v/>
      </c>
      <c r="C831" s="166" t="str">
        <f>IF(MIN('Categories ID'!$D831:$F831)&lt;&gt;0,MIN('Categories ID'!$D831:$F831),"")</f>
        <v/>
      </c>
      <c r="D831" s="166" t="str">
        <f>IFERROR(SEARCH($G$3,'Categories ID'!$J831)+ROW()/100000,"")</f>
        <v/>
      </c>
      <c r="E831" s="166" t="str">
        <f>IFERROR(SEARCH($G$3,'Categories ID'!$K831)+ROW()/100000,"")</f>
        <v/>
      </c>
      <c r="F831" s="166" t="str">
        <f>IFERROR(SEARCH($G$3,'Categories ID'!$L831)+ROW()/100000,"")</f>
        <v/>
      </c>
      <c r="G831" s="73">
        <v>2412.0</v>
      </c>
      <c r="H831" s="10" t="s">
        <v>951</v>
      </c>
      <c r="I831" s="10" t="s">
        <v>1910</v>
      </c>
      <c r="J831" s="10" t="s">
        <v>1919</v>
      </c>
      <c r="K831" s="10" t="s">
        <v>1928</v>
      </c>
      <c r="L831" s="10" t="s">
        <v>1932</v>
      </c>
      <c r="M831" s="10" t="s">
        <v>22</v>
      </c>
      <c r="N831" s="3"/>
      <c r="O831" s="3"/>
      <c r="P831" s="3"/>
      <c r="Q831" s="3"/>
      <c r="R831" s="3"/>
      <c r="S831" s="3"/>
      <c r="T831" s="3"/>
    </row>
    <row r="832" ht="19.5" customHeight="1">
      <c r="A832" s="3"/>
      <c r="B832" s="163" t="str">
        <f>IFERROR(RANK('Categories ID'!$C832,'Categories ID'!$C$20:$C$1937,1),"")</f>
        <v/>
      </c>
      <c r="C832" s="164" t="str">
        <f>IF(MIN('Categories ID'!$D832:$F832)&lt;&gt;0,MIN('Categories ID'!$D832:$F832),"")</f>
        <v/>
      </c>
      <c r="D832" s="164" t="str">
        <f>IFERROR(SEARCH($G$3,'Categories ID'!$J832)+ROW()/100000,"")</f>
        <v/>
      </c>
      <c r="E832" s="164" t="str">
        <f>IFERROR(SEARCH($G$3,'Categories ID'!$K832)+ROW()/100000,"")</f>
        <v/>
      </c>
      <c r="F832" s="164" t="str">
        <f>IFERROR(SEARCH($G$3,'Categories ID'!$L832)+ROW()/100000,"")</f>
        <v/>
      </c>
      <c r="G832" s="73">
        <v>2413.0</v>
      </c>
      <c r="H832" s="10" t="s">
        <v>951</v>
      </c>
      <c r="I832" s="10" t="s">
        <v>1910</v>
      </c>
      <c r="J832" s="10" t="s">
        <v>1919</v>
      </c>
      <c r="K832" s="10" t="s">
        <v>1928</v>
      </c>
      <c r="L832" s="10" t="s">
        <v>1934</v>
      </c>
      <c r="M832" s="10" t="s">
        <v>22</v>
      </c>
      <c r="N832" s="3"/>
      <c r="O832" s="3"/>
      <c r="P832" s="3"/>
      <c r="Q832" s="3"/>
      <c r="R832" s="3"/>
      <c r="S832" s="3"/>
      <c r="T832" s="3"/>
    </row>
    <row r="833" ht="19.5" customHeight="1">
      <c r="A833" s="3"/>
      <c r="B833" s="165" t="str">
        <f>IFERROR(RANK('Categories ID'!$C833,'Categories ID'!$C$20:$C$1937,1),"")</f>
        <v/>
      </c>
      <c r="C833" s="166" t="str">
        <f>IF(MIN('Categories ID'!$D833:$F833)&lt;&gt;0,MIN('Categories ID'!$D833:$F833),"")</f>
        <v/>
      </c>
      <c r="D833" s="166" t="str">
        <f>IFERROR(SEARCH($G$3,'Categories ID'!$J833)+ROW()/100000,"")</f>
        <v/>
      </c>
      <c r="E833" s="166" t="str">
        <f>IFERROR(SEARCH($G$3,'Categories ID'!$K833)+ROW()/100000,"")</f>
        <v/>
      </c>
      <c r="F833" s="166" t="str">
        <f>IFERROR(SEARCH($G$3,'Categories ID'!$L833)+ROW()/100000,"")</f>
        <v/>
      </c>
      <c r="G833" s="73">
        <v>2414.0</v>
      </c>
      <c r="H833" s="10" t="s">
        <v>951</v>
      </c>
      <c r="I833" s="10" t="s">
        <v>1910</v>
      </c>
      <c r="J833" s="10" t="s">
        <v>1919</v>
      </c>
      <c r="K833" s="10" t="s">
        <v>1928</v>
      </c>
      <c r="L833" s="10" t="s">
        <v>1936</v>
      </c>
      <c r="M833" s="10" t="s">
        <v>22</v>
      </c>
      <c r="N833" s="3"/>
      <c r="O833" s="3"/>
      <c r="P833" s="3"/>
      <c r="Q833" s="3"/>
      <c r="R833" s="3"/>
      <c r="S833" s="3"/>
      <c r="T833" s="3"/>
    </row>
    <row r="834" ht="19.5" customHeight="1">
      <c r="A834" s="3"/>
      <c r="B834" s="163" t="str">
        <f>IFERROR(RANK('Categories ID'!$C834,'Categories ID'!$C$20:$C$1937,1),"")</f>
        <v/>
      </c>
      <c r="C834" s="164" t="str">
        <f>IF(MIN('Categories ID'!$D834:$F834)&lt;&gt;0,MIN('Categories ID'!$D834:$F834),"")</f>
        <v/>
      </c>
      <c r="D834" s="164" t="str">
        <f>IFERROR(SEARCH($G$3,'Categories ID'!$J834)+ROW()/100000,"")</f>
        <v/>
      </c>
      <c r="E834" s="164" t="str">
        <f>IFERROR(SEARCH($G$3,'Categories ID'!$K834)+ROW()/100000,"")</f>
        <v/>
      </c>
      <c r="F834" s="164" t="str">
        <f>IFERROR(SEARCH($G$3,'Categories ID'!$L834)+ROW()/100000,"")</f>
        <v/>
      </c>
      <c r="G834" s="73">
        <v>2415.0</v>
      </c>
      <c r="H834" s="10" t="s">
        <v>951</v>
      </c>
      <c r="I834" s="10" t="s">
        <v>1910</v>
      </c>
      <c r="J834" s="10" t="s">
        <v>1919</v>
      </c>
      <c r="K834" s="10" t="s">
        <v>1928</v>
      </c>
      <c r="L834" s="10" t="s">
        <v>1938</v>
      </c>
      <c r="M834" s="10" t="s">
        <v>22</v>
      </c>
      <c r="N834" s="3"/>
      <c r="O834" s="3"/>
      <c r="P834" s="3"/>
      <c r="Q834" s="3"/>
      <c r="R834" s="3"/>
      <c r="S834" s="3"/>
      <c r="T834" s="3"/>
    </row>
    <row r="835" ht="19.5" customHeight="1">
      <c r="A835" s="3"/>
      <c r="B835" s="165" t="str">
        <f>IFERROR(RANK('Categories ID'!$C835,'Categories ID'!$C$20:$C$1937,1),"")</f>
        <v/>
      </c>
      <c r="C835" s="166" t="str">
        <f>IF(MIN('Categories ID'!$D835:$F835)&lt;&gt;0,MIN('Categories ID'!$D835:$F835),"")</f>
        <v/>
      </c>
      <c r="D835" s="166" t="str">
        <f>IFERROR(SEARCH($G$3,'Categories ID'!$J835)+ROW()/100000,"")</f>
        <v/>
      </c>
      <c r="E835" s="166" t="str">
        <f>IFERROR(SEARCH($G$3,'Categories ID'!$K835)+ROW()/100000,"")</f>
        <v/>
      </c>
      <c r="F835" s="166" t="str">
        <f>IFERROR(SEARCH($G$3,'Categories ID'!$L835)+ROW()/100000,"")</f>
        <v/>
      </c>
      <c r="G835" s="73">
        <v>2416.0</v>
      </c>
      <c r="H835" s="10" t="s">
        <v>951</v>
      </c>
      <c r="I835" s="10" t="s">
        <v>1910</v>
      </c>
      <c r="J835" s="10" t="s">
        <v>1919</v>
      </c>
      <c r="K835" s="10" t="s">
        <v>1928</v>
      </c>
      <c r="L835" s="10" t="s">
        <v>1940</v>
      </c>
      <c r="M835" s="10" t="s">
        <v>22</v>
      </c>
      <c r="N835" s="3"/>
      <c r="O835" s="3"/>
      <c r="P835" s="3"/>
      <c r="Q835" s="3"/>
      <c r="R835" s="3"/>
      <c r="S835" s="3"/>
      <c r="T835" s="3"/>
    </row>
    <row r="836" ht="19.5" customHeight="1">
      <c r="A836" s="3"/>
      <c r="B836" s="163" t="str">
        <f>IFERROR(RANK('Categories ID'!$C836,'Categories ID'!$C$20:$C$1937,1),"")</f>
        <v/>
      </c>
      <c r="C836" s="164" t="str">
        <f>IF(MIN('Categories ID'!$D836:$F836)&lt;&gt;0,MIN('Categories ID'!$D836:$F836),"")</f>
        <v/>
      </c>
      <c r="D836" s="164" t="str">
        <f>IFERROR(SEARCH($G$3,'Categories ID'!$J836)+ROW()/100000,"")</f>
        <v/>
      </c>
      <c r="E836" s="164" t="str">
        <f>IFERROR(SEARCH($G$3,'Categories ID'!$K836)+ROW()/100000,"")</f>
        <v/>
      </c>
      <c r="F836" s="164" t="str">
        <f>IFERROR(SEARCH($G$3,'Categories ID'!$L836)+ROW()/100000,"")</f>
        <v/>
      </c>
      <c r="G836" s="73">
        <v>2417.0</v>
      </c>
      <c r="H836" s="10" t="s">
        <v>951</v>
      </c>
      <c r="I836" s="10" t="s">
        <v>1910</v>
      </c>
      <c r="J836" s="10" t="s">
        <v>1919</v>
      </c>
      <c r="K836" s="10" t="s">
        <v>1928</v>
      </c>
      <c r="L836" s="10" t="s">
        <v>1942</v>
      </c>
      <c r="M836" s="10" t="s">
        <v>22</v>
      </c>
      <c r="N836" s="3"/>
      <c r="O836" s="3"/>
      <c r="P836" s="3"/>
      <c r="Q836" s="3"/>
      <c r="R836" s="3"/>
      <c r="S836" s="3"/>
      <c r="T836" s="3"/>
    </row>
    <row r="837" ht="19.5" customHeight="1">
      <c r="A837" s="3"/>
      <c r="B837" s="165" t="str">
        <f>IFERROR(RANK('Categories ID'!$C837,'Categories ID'!$C$20:$C$1937,1),"")</f>
        <v/>
      </c>
      <c r="C837" s="166" t="str">
        <f>IF(MIN('Categories ID'!$D837:$F837)&lt;&gt;0,MIN('Categories ID'!$D837:$F837),"")</f>
        <v/>
      </c>
      <c r="D837" s="166" t="str">
        <f>IFERROR(SEARCH($G$3,'Categories ID'!$J837)+ROW()/100000,"")</f>
        <v/>
      </c>
      <c r="E837" s="166" t="str">
        <f>IFERROR(SEARCH($G$3,'Categories ID'!$K837)+ROW()/100000,"")</f>
        <v/>
      </c>
      <c r="F837" s="166" t="str">
        <f>IFERROR(SEARCH($G$3,'Categories ID'!$L837)+ROW()/100000,"")</f>
        <v/>
      </c>
      <c r="G837" s="73">
        <v>2418.0</v>
      </c>
      <c r="H837" s="10" t="s">
        <v>951</v>
      </c>
      <c r="I837" s="10" t="s">
        <v>1910</v>
      </c>
      <c r="J837" s="10" t="s">
        <v>1919</v>
      </c>
      <c r="K837" s="10" t="s">
        <v>1928</v>
      </c>
      <c r="L837" s="10" t="s">
        <v>1944</v>
      </c>
      <c r="M837" s="10" t="s">
        <v>22</v>
      </c>
      <c r="N837" s="3"/>
      <c r="O837" s="3"/>
      <c r="P837" s="3"/>
      <c r="Q837" s="3"/>
      <c r="R837" s="3"/>
      <c r="S837" s="3"/>
      <c r="T837" s="3"/>
    </row>
    <row r="838" ht="19.5" customHeight="1">
      <c r="A838" s="3"/>
      <c r="B838" s="163" t="str">
        <f>IFERROR(RANK('Categories ID'!$C838,'Categories ID'!$C$20:$C$1937,1),"")</f>
        <v/>
      </c>
      <c r="C838" s="164" t="str">
        <f>IF(MIN('Categories ID'!$D838:$F838)&lt;&gt;0,MIN('Categories ID'!$D838:$F838),"")</f>
        <v/>
      </c>
      <c r="D838" s="164" t="str">
        <f>IFERROR(SEARCH($G$3,'Categories ID'!$J838)+ROW()/100000,"")</f>
        <v/>
      </c>
      <c r="E838" s="164" t="str">
        <f>IFERROR(SEARCH($G$3,'Categories ID'!$K838)+ROW()/100000,"")</f>
        <v/>
      </c>
      <c r="F838" s="164" t="str">
        <f>IFERROR(SEARCH($G$3,'Categories ID'!$L838)+ROW()/100000,"")</f>
        <v/>
      </c>
      <c r="G838" s="73">
        <v>2419.0</v>
      </c>
      <c r="H838" s="10" t="s">
        <v>951</v>
      </c>
      <c r="I838" s="10" t="s">
        <v>1910</v>
      </c>
      <c r="J838" s="10" t="s">
        <v>1919</v>
      </c>
      <c r="K838" s="10" t="s">
        <v>1928</v>
      </c>
      <c r="L838" s="10" t="s">
        <v>1946</v>
      </c>
      <c r="M838" s="10" t="s">
        <v>22</v>
      </c>
      <c r="N838" s="3"/>
      <c r="O838" s="3"/>
      <c r="P838" s="3"/>
      <c r="Q838" s="3"/>
      <c r="R838" s="3"/>
      <c r="S838" s="3"/>
      <c r="T838" s="3"/>
    </row>
    <row r="839" ht="19.5" customHeight="1">
      <c r="A839" s="3"/>
      <c r="B839" s="165" t="str">
        <f>IFERROR(RANK('Categories ID'!$C839,'Categories ID'!$C$20:$C$1937,1),"")</f>
        <v/>
      </c>
      <c r="C839" s="166" t="str">
        <f>IF(MIN('Categories ID'!$D839:$F839)&lt;&gt;0,MIN('Categories ID'!$D839:$F839),"")</f>
        <v/>
      </c>
      <c r="D839" s="166" t="str">
        <f>IFERROR(SEARCH($G$3,'Categories ID'!$J839)+ROW()/100000,"")</f>
        <v/>
      </c>
      <c r="E839" s="166" t="str">
        <f>IFERROR(SEARCH($G$3,'Categories ID'!$K839)+ROW()/100000,"")</f>
        <v/>
      </c>
      <c r="F839" s="166" t="str">
        <f>IFERROR(SEARCH($G$3,'Categories ID'!$L839)+ROW()/100000,"")</f>
        <v/>
      </c>
      <c r="G839" s="73">
        <v>3357.0</v>
      </c>
      <c r="H839" s="10" t="s">
        <v>951</v>
      </c>
      <c r="I839" s="10" t="s">
        <v>1910</v>
      </c>
      <c r="J839" s="10" t="s">
        <v>1919</v>
      </c>
      <c r="K839" s="10" t="s">
        <v>1928</v>
      </c>
      <c r="L839" s="10" t="s">
        <v>1948</v>
      </c>
      <c r="M839" s="10" t="s">
        <v>22</v>
      </c>
      <c r="N839" s="3"/>
      <c r="O839" s="3"/>
      <c r="P839" s="3"/>
      <c r="Q839" s="3"/>
      <c r="R839" s="3"/>
      <c r="S839" s="3"/>
      <c r="T839" s="3"/>
    </row>
    <row r="840" ht="19.5" customHeight="1">
      <c r="A840" s="3"/>
      <c r="B840" s="163" t="str">
        <f>IFERROR(RANK('Categories ID'!$C840,'Categories ID'!$C$20:$C$1937,1),"")</f>
        <v/>
      </c>
      <c r="C840" s="164" t="str">
        <f>IF(MIN('Categories ID'!$D840:$F840)&lt;&gt;0,MIN('Categories ID'!$D840:$F840),"")</f>
        <v/>
      </c>
      <c r="D840" s="164" t="str">
        <f>IFERROR(SEARCH($G$3,'Categories ID'!$J840)+ROW()/100000,"")</f>
        <v/>
      </c>
      <c r="E840" s="164" t="str">
        <f>IFERROR(SEARCH($G$3,'Categories ID'!$K840)+ROW()/100000,"")</f>
        <v/>
      </c>
      <c r="F840" s="164" t="str">
        <f>IFERROR(SEARCH($G$3,'Categories ID'!$L840)+ROW()/100000,"")</f>
        <v/>
      </c>
      <c r="G840" s="73">
        <v>3358.0</v>
      </c>
      <c r="H840" s="10" t="s">
        <v>951</v>
      </c>
      <c r="I840" s="10" t="s">
        <v>1910</v>
      </c>
      <c r="J840" s="10" t="s">
        <v>1919</v>
      </c>
      <c r="K840" s="10" t="s">
        <v>1928</v>
      </c>
      <c r="L840" s="10" t="s">
        <v>1950</v>
      </c>
      <c r="M840" s="10" t="s">
        <v>22</v>
      </c>
      <c r="N840" s="3"/>
      <c r="O840" s="3"/>
      <c r="P840" s="3"/>
      <c r="Q840" s="3"/>
      <c r="R840" s="3"/>
      <c r="S840" s="3"/>
      <c r="T840" s="3"/>
    </row>
    <row r="841" ht="19.5" customHeight="1">
      <c r="A841" s="3"/>
      <c r="B841" s="165" t="str">
        <f>IFERROR(RANK('Categories ID'!$C841,'Categories ID'!$C$20:$C$1937,1),"")</f>
        <v/>
      </c>
      <c r="C841" s="166" t="str">
        <f>IF(MIN('Categories ID'!$D841:$F841)&lt;&gt;0,MIN('Categories ID'!$D841:$F841),"")</f>
        <v/>
      </c>
      <c r="D841" s="166" t="str">
        <f>IFERROR(SEARCH($G$3,'Categories ID'!$J841)+ROW()/100000,"")</f>
        <v/>
      </c>
      <c r="E841" s="166" t="str">
        <f>IFERROR(SEARCH($G$3,'Categories ID'!$K841)+ROW()/100000,"")</f>
        <v/>
      </c>
      <c r="F841" s="166" t="str">
        <f>IFERROR(SEARCH($G$3,'Categories ID'!$L841)+ROW()/100000,"")</f>
        <v/>
      </c>
      <c r="G841" s="73">
        <v>3359.0</v>
      </c>
      <c r="H841" s="10" t="s">
        <v>951</v>
      </c>
      <c r="I841" s="10" t="s">
        <v>1910</v>
      </c>
      <c r="J841" s="10" t="s">
        <v>1919</v>
      </c>
      <c r="K841" s="10" t="s">
        <v>1928</v>
      </c>
      <c r="L841" s="10" t="s">
        <v>1952</v>
      </c>
      <c r="M841" s="10" t="s">
        <v>22</v>
      </c>
      <c r="N841" s="3"/>
      <c r="O841" s="3"/>
      <c r="P841" s="3"/>
      <c r="Q841" s="3"/>
      <c r="R841" s="3"/>
      <c r="S841" s="3"/>
      <c r="T841" s="3"/>
    </row>
    <row r="842" ht="19.5" customHeight="1">
      <c r="A842" s="3"/>
      <c r="B842" s="163" t="str">
        <f>IFERROR(RANK('Categories ID'!$C842,'Categories ID'!$C$20:$C$1937,1),"")</f>
        <v/>
      </c>
      <c r="C842" s="164" t="str">
        <f>IF(MIN('Categories ID'!$D842:$F842)&lt;&gt;0,MIN('Categories ID'!$D842:$F842),"")</f>
        <v/>
      </c>
      <c r="D842" s="164" t="str">
        <f>IFERROR(SEARCH($G$3,'Categories ID'!$J842)+ROW()/100000,"")</f>
        <v/>
      </c>
      <c r="E842" s="164" t="str">
        <f>IFERROR(SEARCH($G$3,'Categories ID'!$K842)+ROW()/100000,"")</f>
        <v/>
      </c>
      <c r="F842" s="164" t="str">
        <f>IFERROR(SEARCH($G$3,'Categories ID'!$L842)+ROW()/100000,"")</f>
        <v/>
      </c>
      <c r="G842" s="73">
        <v>3360.0</v>
      </c>
      <c r="H842" s="10" t="s">
        <v>951</v>
      </c>
      <c r="I842" s="10" t="s">
        <v>1910</v>
      </c>
      <c r="J842" s="10" t="s">
        <v>1919</v>
      </c>
      <c r="K842" s="10" t="s">
        <v>1928</v>
      </c>
      <c r="L842" s="10" t="s">
        <v>1954</v>
      </c>
      <c r="M842" s="10" t="s">
        <v>22</v>
      </c>
      <c r="N842" s="3"/>
      <c r="O842" s="3"/>
      <c r="P842" s="3"/>
      <c r="Q842" s="3"/>
      <c r="R842" s="3"/>
      <c r="S842" s="3"/>
      <c r="T842" s="3"/>
    </row>
    <row r="843" ht="19.5" customHeight="1">
      <c r="A843" s="3"/>
      <c r="B843" s="165" t="str">
        <f>IFERROR(RANK('Categories ID'!$C843,'Categories ID'!$C$20:$C$1937,1),"")</f>
        <v/>
      </c>
      <c r="C843" s="166" t="str">
        <f>IF(MIN('Categories ID'!$D843:$F843)&lt;&gt;0,MIN('Categories ID'!$D843:$F843),"")</f>
        <v/>
      </c>
      <c r="D843" s="166" t="str">
        <f>IFERROR(SEARCH($G$3,'Categories ID'!$J843)+ROW()/100000,"")</f>
        <v/>
      </c>
      <c r="E843" s="166" t="str">
        <f>IFERROR(SEARCH($G$3,'Categories ID'!$K843)+ROW()/100000,"")</f>
        <v/>
      </c>
      <c r="F843" s="166" t="str">
        <f>IFERROR(SEARCH($G$3,'Categories ID'!$L843)+ROW()/100000,"")</f>
        <v/>
      </c>
      <c r="G843" s="73">
        <v>179.0</v>
      </c>
      <c r="H843" s="10" t="s">
        <v>951</v>
      </c>
      <c r="I843" s="10" t="s">
        <v>1910</v>
      </c>
      <c r="J843" s="10" t="s">
        <v>1919</v>
      </c>
      <c r="K843" s="10" t="s">
        <v>1922</v>
      </c>
      <c r="L843" s="10" t="s">
        <v>1923</v>
      </c>
      <c r="M843" s="10" t="s">
        <v>22</v>
      </c>
      <c r="N843" s="3"/>
      <c r="O843" s="3"/>
      <c r="P843" s="3"/>
      <c r="Q843" s="3"/>
      <c r="R843" s="3"/>
      <c r="S843" s="3"/>
      <c r="T843" s="3"/>
    </row>
    <row r="844" ht="19.5" customHeight="1">
      <c r="A844" s="3"/>
      <c r="B844" s="163" t="str">
        <f>IFERROR(RANK('Categories ID'!$C844,'Categories ID'!$C$20:$C$1937,1),"")</f>
        <v/>
      </c>
      <c r="C844" s="164" t="str">
        <f>IF(MIN('Categories ID'!$D844:$F844)&lt;&gt;0,MIN('Categories ID'!$D844:$F844),"")</f>
        <v/>
      </c>
      <c r="D844" s="164" t="str">
        <f>IFERROR(SEARCH($G$3,'Categories ID'!$J844)+ROW()/100000,"")</f>
        <v/>
      </c>
      <c r="E844" s="164" t="str">
        <f>IFERROR(SEARCH($G$3,'Categories ID'!$K844)+ROW()/100000,"")</f>
        <v/>
      </c>
      <c r="F844" s="164" t="str">
        <f>IFERROR(SEARCH($G$3,'Categories ID'!$L844)+ROW()/100000,"")</f>
        <v/>
      </c>
      <c r="G844" s="73">
        <v>214.0</v>
      </c>
      <c r="H844" s="10" t="s">
        <v>951</v>
      </c>
      <c r="I844" s="10" t="s">
        <v>1910</v>
      </c>
      <c r="J844" s="10" t="s">
        <v>1919</v>
      </c>
      <c r="K844" s="10" t="s">
        <v>1922</v>
      </c>
      <c r="L844" s="10" t="s">
        <v>1926</v>
      </c>
      <c r="M844" s="10" t="s">
        <v>22</v>
      </c>
      <c r="N844" s="3"/>
      <c r="O844" s="3"/>
      <c r="P844" s="3"/>
      <c r="Q844" s="3"/>
      <c r="R844" s="3"/>
      <c r="S844" s="3"/>
      <c r="T844" s="3"/>
    </row>
    <row r="845" ht="19.5" customHeight="1">
      <c r="A845" s="3"/>
      <c r="B845" s="165" t="str">
        <f>IFERROR(RANK('Categories ID'!$C845,'Categories ID'!$C$20:$C$1937,1),"")</f>
        <v/>
      </c>
      <c r="C845" s="166" t="str">
        <f>IF(MIN('Categories ID'!$D845:$F845)&lt;&gt;0,MIN('Categories ID'!$D845:$F845),"")</f>
        <v/>
      </c>
      <c r="D845" s="166" t="str">
        <f>IFERROR(SEARCH($G$3,'Categories ID'!$J845)+ROW()/100000,"")</f>
        <v/>
      </c>
      <c r="E845" s="166" t="str">
        <f>IFERROR(SEARCH($G$3,'Categories ID'!$K845)+ROW()/100000,"")</f>
        <v/>
      </c>
      <c r="F845" s="166" t="str">
        <f>IFERROR(SEARCH($G$3,'Categories ID'!$L845)+ROW()/100000,"")</f>
        <v/>
      </c>
      <c r="G845" s="73">
        <v>2521.0</v>
      </c>
      <c r="H845" s="10" t="s">
        <v>951</v>
      </c>
      <c r="I845" s="10" t="s">
        <v>1910</v>
      </c>
      <c r="J845" s="10" t="s">
        <v>1968</v>
      </c>
      <c r="K845" s="10" t="s">
        <v>1971</v>
      </c>
      <c r="L845" s="10" t="s">
        <v>22</v>
      </c>
      <c r="M845" s="10" t="s">
        <v>22</v>
      </c>
      <c r="N845" s="3"/>
      <c r="O845" s="3"/>
      <c r="P845" s="3"/>
      <c r="Q845" s="3"/>
      <c r="R845" s="3"/>
      <c r="S845" s="3"/>
      <c r="T845" s="3"/>
    </row>
    <row r="846" ht="19.5" customHeight="1">
      <c r="A846" s="3"/>
      <c r="B846" s="163" t="str">
        <f>IFERROR(RANK('Categories ID'!$C846,'Categories ID'!$C$20:$C$1937,1),"")</f>
        <v/>
      </c>
      <c r="C846" s="164" t="str">
        <f>IF(MIN('Categories ID'!$D846:$F846)&lt;&gt;0,MIN('Categories ID'!$D846:$F846),"")</f>
        <v/>
      </c>
      <c r="D846" s="164" t="str">
        <f>IFERROR(SEARCH($G$3,'Categories ID'!$J846)+ROW()/100000,"")</f>
        <v/>
      </c>
      <c r="E846" s="164" t="str">
        <f>IFERROR(SEARCH($G$3,'Categories ID'!$K846)+ROW()/100000,"")</f>
        <v/>
      </c>
      <c r="F846" s="164" t="str">
        <f>IFERROR(SEARCH($G$3,'Categories ID'!$L846)+ROW()/100000,"")</f>
        <v/>
      </c>
      <c r="G846" s="73">
        <v>2989.0</v>
      </c>
      <c r="H846" s="10" t="s">
        <v>951</v>
      </c>
      <c r="I846" s="10" t="s">
        <v>1910</v>
      </c>
      <c r="J846" s="10" t="s">
        <v>1968</v>
      </c>
      <c r="K846" s="10" t="s">
        <v>2002</v>
      </c>
      <c r="L846" s="10" t="s">
        <v>2003</v>
      </c>
      <c r="M846" s="10" t="s">
        <v>22</v>
      </c>
      <c r="N846" s="3"/>
      <c r="O846" s="3"/>
      <c r="P846" s="3"/>
      <c r="Q846" s="3"/>
      <c r="R846" s="3"/>
      <c r="S846" s="3"/>
      <c r="T846" s="3"/>
    </row>
    <row r="847" ht="19.5" customHeight="1">
      <c r="A847" s="3"/>
      <c r="B847" s="165" t="str">
        <f>IFERROR(RANK('Categories ID'!$C847,'Categories ID'!$C$20:$C$1937,1),"")</f>
        <v/>
      </c>
      <c r="C847" s="166" t="str">
        <f>IF(MIN('Categories ID'!$D847:$F847)&lt;&gt;0,MIN('Categories ID'!$D847:$F847),"")</f>
        <v/>
      </c>
      <c r="D847" s="166" t="str">
        <f>IFERROR(SEARCH($G$3,'Categories ID'!$J847)+ROW()/100000,"")</f>
        <v/>
      </c>
      <c r="E847" s="166" t="str">
        <f>IFERROR(SEARCH($G$3,'Categories ID'!$K847)+ROW()/100000,"")</f>
        <v/>
      </c>
      <c r="F847" s="166" t="str">
        <f>IFERROR(SEARCH($G$3,'Categories ID'!$L847)+ROW()/100000,"")</f>
        <v/>
      </c>
      <c r="G847" s="73">
        <v>2990.0</v>
      </c>
      <c r="H847" s="10" t="s">
        <v>951</v>
      </c>
      <c r="I847" s="10" t="s">
        <v>1910</v>
      </c>
      <c r="J847" s="10" t="s">
        <v>1968</v>
      </c>
      <c r="K847" s="10" t="s">
        <v>2002</v>
      </c>
      <c r="L847" s="10" t="s">
        <v>2006</v>
      </c>
      <c r="M847" s="10" t="s">
        <v>22</v>
      </c>
      <c r="N847" s="3"/>
      <c r="O847" s="3"/>
      <c r="P847" s="3"/>
      <c r="Q847" s="3"/>
      <c r="R847" s="3"/>
      <c r="S847" s="3"/>
      <c r="T847" s="3"/>
    </row>
    <row r="848" ht="19.5" customHeight="1">
      <c r="A848" s="3"/>
      <c r="B848" s="163" t="str">
        <f>IFERROR(RANK('Categories ID'!$C848,'Categories ID'!$C$20:$C$1937,1),"")</f>
        <v/>
      </c>
      <c r="C848" s="164" t="str">
        <f>IF(MIN('Categories ID'!$D848:$F848)&lt;&gt;0,MIN('Categories ID'!$D848:$F848),"")</f>
        <v/>
      </c>
      <c r="D848" s="164" t="str">
        <f>IFERROR(SEARCH($G$3,'Categories ID'!$J848)+ROW()/100000,"")</f>
        <v/>
      </c>
      <c r="E848" s="164" t="str">
        <f>IFERROR(SEARCH($G$3,'Categories ID'!$K848)+ROW()/100000,"")</f>
        <v/>
      </c>
      <c r="F848" s="164" t="str">
        <f>IFERROR(SEARCH($G$3,'Categories ID'!$L848)+ROW()/100000,"")</f>
        <v/>
      </c>
      <c r="G848" s="73">
        <v>2991.0</v>
      </c>
      <c r="H848" s="10" t="s">
        <v>951</v>
      </c>
      <c r="I848" s="10" t="s">
        <v>1910</v>
      </c>
      <c r="J848" s="10" t="s">
        <v>1968</v>
      </c>
      <c r="K848" s="10" t="s">
        <v>2002</v>
      </c>
      <c r="L848" s="10" t="s">
        <v>2008</v>
      </c>
      <c r="M848" s="10" t="s">
        <v>22</v>
      </c>
      <c r="N848" s="3"/>
      <c r="O848" s="3"/>
      <c r="P848" s="3"/>
      <c r="Q848" s="3"/>
      <c r="R848" s="3"/>
      <c r="S848" s="3"/>
      <c r="T848" s="3"/>
    </row>
    <row r="849" ht="19.5" customHeight="1">
      <c r="A849" s="3"/>
      <c r="B849" s="165" t="str">
        <f>IFERROR(RANK('Categories ID'!$C849,'Categories ID'!$C$20:$C$1937,1),"")</f>
        <v/>
      </c>
      <c r="C849" s="166" t="str">
        <f>IF(MIN('Categories ID'!$D849:$F849)&lt;&gt;0,MIN('Categories ID'!$D849:$F849),"")</f>
        <v/>
      </c>
      <c r="D849" s="166" t="str">
        <f>IFERROR(SEARCH($G$3,'Categories ID'!$J849)+ROW()/100000,"")</f>
        <v/>
      </c>
      <c r="E849" s="166" t="str">
        <f>IFERROR(SEARCH($G$3,'Categories ID'!$K849)+ROW()/100000,"")</f>
        <v/>
      </c>
      <c r="F849" s="166" t="str">
        <f>IFERROR(SEARCH($G$3,'Categories ID'!$L849)+ROW()/100000,"")</f>
        <v/>
      </c>
      <c r="G849" s="73">
        <v>2522.0</v>
      </c>
      <c r="H849" s="10" t="s">
        <v>951</v>
      </c>
      <c r="I849" s="10" t="s">
        <v>1910</v>
      </c>
      <c r="J849" s="10" t="s">
        <v>1968</v>
      </c>
      <c r="K849" s="10" t="s">
        <v>1973</v>
      </c>
      <c r="L849" s="10" t="s">
        <v>22</v>
      </c>
      <c r="M849" s="10" t="s">
        <v>22</v>
      </c>
      <c r="N849" s="3"/>
      <c r="O849" s="3"/>
      <c r="P849" s="3"/>
      <c r="Q849" s="3"/>
      <c r="R849" s="3"/>
      <c r="S849" s="3"/>
      <c r="T849" s="3"/>
    </row>
    <row r="850" ht="19.5" customHeight="1">
      <c r="A850" s="3"/>
      <c r="B850" s="163" t="str">
        <f>IFERROR(RANK('Categories ID'!$C850,'Categories ID'!$C$20:$C$1937,1),"")</f>
        <v/>
      </c>
      <c r="C850" s="164" t="str">
        <f>IF(MIN('Categories ID'!$D850:$F850)&lt;&gt;0,MIN('Categories ID'!$D850:$F850),"")</f>
        <v/>
      </c>
      <c r="D850" s="164" t="str">
        <f>IFERROR(SEARCH($G$3,'Categories ID'!$J850)+ROW()/100000,"")</f>
        <v/>
      </c>
      <c r="E850" s="164" t="str">
        <f>IFERROR(SEARCH($G$3,'Categories ID'!$K850)+ROW()/100000,"")</f>
        <v/>
      </c>
      <c r="F850" s="164" t="str">
        <f>IFERROR(SEARCH($G$3,'Categories ID'!$L850)+ROW()/100000,"")</f>
        <v/>
      </c>
      <c r="G850" s="73">
        <v>2981.0</v>
      </c>
      <c r="H850" s="10" t="s">
        <v>951</v>
      </c>
      <c r="I850" s="10" t="s">
        <v>1910</v>
      </c>
      <c r="J850" s="10" t="s">
        <v>1968</v>
      </c>
      <c r="K850" s="10" t="s">
        <v>1986</v>
      </c>
      <c r="L850" s="10" t="s">
        <v>1987</v>
      </c>
      <c r="M850" s="10" t="s">
        <v>22</v>
      </c>
      <c r="N850" s="3"/>
      <c r="O850" s="3"/>
      <c r="P850" s="3"/>
      <c r="Q850" s="3"/>
      <c r="R850" s="3"/>
      <c r="S850" s="3"/>
      <c r="T850" s="3"/>
    </row>
    <row r="851" ht="19.5" customHeight="1">
      <c r="A851" s="3"/>
      <c r="B851" s="165" t="str">
        <f>IFERROR(RANK('Categories ID'!$C851,'Categories ID'!$C$20:$C$1937,1),"")</f>
        <v/>
      </c>
      <c r="C851" s="166" t="str">
        <f>IF(MIN('Categories ID'!$D851:$F851)&lt;&gt;0,MIN('Categories ID'!$D851:$F851),"")</f>
        <v/>
      </c>
      <c r="D851" s="166" t="str">
        <f>IFERROR(SEARCH($G$3,'Categories ID'!$J851)+ROW()/100000,"")</f>
        <v/>
      </c>
      <c r="E851" s="166" t="str">
        <f>IFERROR(SEARCH($G$3,'Categories ID'!$K851)+ROW()/100000,"")</f>
        <v/>
      </c>
      <c r="F851" s="166" t="str">
        <f>IFERROR(SEARCH($G$3,'Categories ID'!$L851)+ROW()/100000,"")</f>
        <v/>
      </c>
      <c r="G851" s="73">
        <v>2982.0</v>
      </c>
      <c r="H851" s="10" t="s">
        <v>951</v>
      </c>
      <c r="I851" s="10" t="s">
        <v>1910</v>
      </c>
      <c r="J851" s="10" t="s">
        <v>1968</v>
      </c>
      <c r="K851" s="10" t="s">
        <v>1986</v>
      </c>
      <c r="L851" s="10" t="s">
        <v>1989</v>
      </c>
      <c r="M851" s="10" t="s">
        <v>22</v>
      </c>
      <c r="N851" s="3"/>
      <c r="O851" s="3"/>
      <c r="P851" s="3"/>
      <c r="Q851" s="3"/>
      <c r="R851" s="3"/>
      <c r="S851" s="3"/>
      <c r="T851" s="3"/>
    </row>
    <row r="852" ht="19.5" customHeight="1">
      <c r="A852" s="3"/>
      <c r="B852" s="163" t="str">
        <f>IFERROR(RANK('Categories ID'!$C852,'Categories ID'!$C$20:$C$1937,1),"")</f>
        <v/>
      </c>
      <c r="C852" s="164" t="str">
        <f>IF(MIN('Categories ID'!$D852:$F852)&lt;&gt;0,MIN('Categories ID'!$D852:$F852),"")</f>
        <v/>
      </c>
      <c r="D852" s="164" t="str">
        <f>IFERROR(SEARCH($G$3,'Categories ID'!$J852)+ROW()/100000,"")</f>
        <v/>
      </c>
      <c r="E852" s="164" t="str">
        <f>IFERROR(SEARCH($G$3,'Categories ID'!$K852)+ROW()/100000,"")</f>
        <v/>
      </c>
      <c r="F852" s="164" t="str">
        <f>IFERROR(SEARCH($G$3,'Categories ID'!$L852)+ROW()/100000,"")</f>
        <v/>
      </c>
      <c r="G852" s="73">
        <v>2983.0</v>
      </c>
      <c r="H852" s="10" t="s">
        <v>951</v>
      </c>
      <c r="I852" s="10" t="s">
        <v>1910</v>
      </c>
      <c r="J852" s="10" t="s">
        <v>1968</v>
      </c>
      <c r="K852" s="10" t="s">
        <v>1986</v>
      </c>
      <c r="L852" s="10" t="s">
        <v>1991</v>
      </c>
      <c r="M852" s="10" t="s">
        <v>22</v>
      </c>
      <c r="N852" s="3"/>
      <c r="O852" s="3"/>
      <c r="P852" s="3"/>
      <c r="Q852" s="3"/>
      <c r="R852" s="3"/>
      <c r="S852" s="3"/>
      <c r="T852" s="3"/>
    </row>
    <row r="853" ht="19.5" customHeight="1">
      <c r="A853" s="3"/>
      <c r="B853" s="165" t="str">
        <f>IFERROR(RANK('Categories ID'!$C853,'Categories ID'!$C$20:$C$1937,1),"")</f>
        <v/>
      </c>
      <c r="C853" s="166" t="str">
        <f>IF(MIN('Categories ID'!$D853:$F853)&lt;&gt;0,MIN('Categories ID'!$D853:$F853),"")</f>
        <v/>
      </c>
      <c r="D853" s="166" t="str">
        <f>IFERROR(SEARCH($G$3,'Categories ID'!$J853)+ROW()/100000,"")</f>
        <v/>
      </c>
      <c r="E853" s="166" t="str">
        <f>IFERROR(SEARCH($G$3,'Categories ID'!$K853)+ROW()/100000,"")</f>
        <v/>
      </c>
      <c r="F853" s="166" t="str">
        <f>IFERROR(SEARCH($G$3,'Categories ID'!$L853)+ROW()/100000,"")</f>
        <v/>
      </c>
      <c r="G853" s="73">
        <v>2985.0</v>
      </c>
      <c r="H853" s="10" t="s">
        <v>951</v>
      </c>
      <c r="I853" s="10" t="s">
        <v>1910</v>
      </c>
      <c r="J853" s="10" t="s">
        <v>1968</v>
      </c>
      <c r="K853" s="10" t="s">
        <v>4717</v>
      </c>
      <c r="L853" s="10" t="s">
        <v>1994</v>
      </c>
      <c r="M853" s="10" t="s">
        <v>22</v>
      </c>
      <c r="N853" s="3"/>
      <c r="O853" s="3"/>
      <c r="P853" s="3"/>
      <c r="Q853" s="3"/>
      <c r="R853" s="3"/>
      <c r="S853" s="3"/>
      <c r="T853" s="3"/>
    </row>
    <row r="854" ht="19.5" customHeight="1">
      <c r="A854" s="3"/>
      <c r="B854" s="163" t="str">
        <f>IFERROR(RANK('Categories ID'!$C854,'Categories ID'!$C$20:$C$1937,1),"")</f>
        <v/>
      </c>
      <c r="C854" s="164" t="str">
        <f>IF(MIN('Categories ID'!$D854:$F854)&lt;&gt;0,MIN('Categories ID'!$D854:$F854),"")</f>
        <v/>
      </c>
      <c r="D854" s="164" t="str">
        <f>IFERROR(SEARCH($G$3,'Categories ID'!$J854)+ROW()/100000,"")</f>
        <v/>
      </c>
      <c r="E854" s="164" t="str">
        <f>IFERROR(SEARCH($G$3,'Categories ID'!$K854)+ROW()/100000,"")</f>
        <v/>
      </c>
      <c r="F854" s="164" t="str">
        <f>IFERROR(SEARCH($G$3,'Categories ID'!$L854)+ROW()/100000,"")</f>
        <v/>
      </c>
      <c r="G854" s="73">
        <v>2986.0</v>
      </c>
      <c r="H854" s="10" t="s">
        <v>951</v>
      </c>
      <c r="I854" s="10" t="s">
        <v>1910</v>
      </c>
      <c r="J854" s="10" t="s">
        <v>1968</v>
      </c>
      <c r="K854" s="10" t="s">
        <v>4717</v>
      </c>
      <c r="L854" s="10" t="s">
        <v>1996</v>
      </c>
      <c r="M854" s="10" t="s">
        <v>22</v>
      </c>
      <c r="N854" s="3"/>
      <c r="O854" s="3"/>
      <c r="P854" s="3"/>
      <c r="Q854" s="3"/>
      <c r="R854" s="3"/>
      <c r="S854" s="3"/>
      <c r="T854" s="3"/>
    </row>
    <row r="855" ht="19.5" customHeight="1">
      <c r="A855" s="3"/>
      <c r="B855" s="165" t="str">
        <f>IFERROR(RANK('Categories ID'!$C855,'Categories ID'!$C$20:$C$1937,1),"")</f>
        <v/>
      </c>
      <c r="C855" s="166" t="str">
        <f>IF(MIN('Categories ID'!$D855:$F855)&lt;&gt;0,MIN('Categories ID'!$D855:$F855),"")</f>
        <v/>
      </c>
      <c r="D855" s="166" t="str">
        <f>IFERROR(SEARCH($G$3,'Categories ID'!$J855)+ROW()/100000,"")</f>
        <v/>
      </c>
      <c r="E855" s="166" t="str">
        <f>IFERROR(SEARCH($G$3,'Categories ID'!$K855)+ROW()/100000,"")</f>
        <v/>
      </c>
      <c r="F855" s="166" t="str">
        <f>IFERROR(SEARCH($G$3,'Categories ID'!$L855)+ROW()/100000,"")</f>
        <v/>
      </c>
      <c r="G855" s="73">
        <v>2987.0</v>
      </c>
      <c r="H855" s="10" t="s">
        <v>951</v>
      </c>
      <c r="I855" s="10" t="s">
        <v>1910</v>
      </c>
      <c r="J855" s="10" t="s">
        <v>1968</v>
      </c>
      <c r="K855" s="10" t="s">
        <v>4717</v>
      </c>
      <c r="L855" s="10" t="s">
        <v>1998</v>
      </c>
      <c r="M855" s="10" t="s">
        <v>22</v>
      </c>
      <c r="N855" s="3"/>
      <c r="O855" s="3"/>
      <c r="P855" s="3"/>
      <c r="Q855" s="3"/>
      <c r="R855" s="3"/>
      <c r="S855" s="3"/>
      <c r="T855" s="3"/>
    </row>
    <row r="856" ht="19.5" customHeight="1">
      <c r="A856" s="3"/>
      <c r="B856" s="163" t="str">
        <f>IFERROR(RANK('Categories ID'!$C856,'Categories ID'!$C$20:$C$1937,1),"")</f>
        <v/>
      </c>
      <c r="C856" s="164" t="str">
        <f>IF(MIN('Categories ID'!$D856:$F856)&lt;&gt;0,MIN('Categories ID'!$D856:$F856),"")</f>
        <v/>
      </c>
      <c r="D856" s="164" t="str">
        <f>IFERROR(SEARCH($G$3,'Categories ID'!$J856)+ROW()/100000,"")</f>
        <v/>
      </c>
      <c r="E856" s="164" t="str">
        <f>IFERROR(SEARCH($G$3,'Categories ID'!$K856)+ROW()/100000,"")</f>
        <v/>
      </c>
      <c r="F856" s="164" t="str">
        <f>IFERROR(SEARCH($G$3,'Categories ID'!$L856)+ROW()/100000,"")</f>
        <v/>
      </c>
      <c r="G856" s="73">
        <v>2988.0</v>
      </c>
      <c r="H856" s="10" t="s">
        <v>951</v>
      </c>
      <c r="I856" s="10" t="s">
        <v>1910</v>
      </c>
      <c r="J856" s="10" t="s">
        <v>1968</v>
      </c>
      <c r="K856" s="10" t="s">
        <v>4717</v>
      </c>
      <c r="L856" s="10" t="s">
        <v>2000</v>
      </c>
      <c r="M856" s="10" t="s">
        <v>22</v>
      </c>
      <c r="N856" s="3"/>
      <c r="O856" s="3"/>
      <c r="P856" s="3"/>
      <c r="Q856" s="3"/>
      <c r="R856" s="3"/>
      <c r="S856" s="3"/>
      <c r="T856" s="3"/>
    </row>
    <row r="857" ht="19.5" customHeight="1">
      <c r="A857" s="3"/>
      <c r="B857" s="165" t="str">
        <f>IFERROR(RANK('Categories ID'!$C857,'Categories ID'!$C$20:$C$1937,1),"")</f>
        <v/>
      </c>
      <c r="C857" s="166" t="str">
        <f>IF(MIN('Categories ID'!$D857:$F857)&lt;&gt;0,MIN('Categories ID'!$D857:$F857),"")</f>
        <v/>
      </c>
      <c r="D857" s="166" t="str">
        <f>IFERROR(SEARCH($G$3,'Categories ID'!$J857)+ROW()/100000,"")</f>
        <v/>
      </c>
      <c r="E857" s="166" t="str">
        <f>IFERROR(SEARCH($G$3,'Categories ID'!$K857)+ROW()/100000,"")</f>
        <v/>
      </c>
      <c r="F857" s="166" t="str">
        <f>IFERROR(SEARCH($G$3,'Categories ID'!$L857)+ROW()/100000,"")</f>
        <v/>
      </c>
      <c r="G857" s="73">
        <v>2518.0</v>
      </c>
      <c r="H857" s="10" t="s">
        <v>951</v>
      </c>
      <c r="I857" s="10" t="s">
        <v>1910</v>
      </c>
      <c r="J857" s="10" t="s">
        <v>1968</v>
      </c>
      <c r="K857" s="10" t="s">
        <v>1969</v>
      </c>
      <c r="L857" s="10" t="s">
        <v>22</v>
      </c>
      <c r="M857" s="10" t="s">
        <v>22</v>
      </c>
      <c r="N857" s="3"/>
      <c r="O857" s="3"/>
      <c r="P857" s="3"/>
      <c r="Q857" s="3"/>
      <c r="R857" s="3"/>
      <c r="S857" s="3"/>
      <c r="T857" s="3"/>
    </row>
    <row r="858" ht="19.5" customHeight="1">
      <c r="A858" s="3"/>
      <c r="B858" s="163" t="str">
        <f>IFERROR(RANK('Categories ID'!$C858,'Categories ID'!$C$20:$C$1937,1),"")</f>
        <v/>
      </c>
      <c r="C858" s="164" t="str">
        <f>IF(MIN('Categories ID'!$D858:$F858)&lt;&gt;0,MIN('Categories ID'!$D858:$F858),"")</f>
        <v/>
      </c>
      <c r="D858" s="164" t="str">
        <f>IFERROR(SEARCH($G$3,'Categories ID'!$J858)+ROW()/100000,"")</f>
        <v/>
      </c>
      <c r="E858" s="164" t="str">
        <f>IFERROR(SEARCH($G$3,'Categories ID'!$K858)+ROW()/100000,"")</f>
        <v/>
      </c>
      <c r="F858" s="164" t="str">
        <f>IFERROR(SEARCH($G$3,'Categories ID'!$L858)+ROW()/100000,"")</f>
        <v/>
      </c>
      <c r="G858" s="73">
        <v>2979.0</v>
      </c>
      <c r="H858" s="10" t="s">
        <v>951</v>
      </c>
      <c r="I858" s="10" t="s">
        <v>1910</v>
      </c>
      <c r="J858" s="10" t="s">
        <v>1968</v>
      </c>
      <c r="K858" s="10" t="s">
        <v>1980</v>
      </c>
      <c r="L858" s="10" t="s">
        <v>1981</v>
      </c>
      <c r="M858" s="10" t="s">
        <v>22</v>
      </c>
      <c r="N858" s="3"/>
      <c r="O858" s="3"/>
      <c r="P858" s="3"/>
      <c r="Q858" s="3"/>
      <c r="R858" s="3"/>
      <c r="S858" s="3"/>
      <c r="T858" s="3"/>
    </row>
    <row r="859" ht="19.5" customHeight="1">
      <c r="A859" s="3"/>
      <c r="B859" s="165" t="str">
        <f>IFERROR(RANK('Categories ID'!$C859,'Categories ID'!$C$20:$C$1937,1),"")</f>
        <v/>
      </c>
      <c r="C859" s="166" t="str">
        <f>IF(MIN('Categories ID'!$D859:$F859)&lt;&gt;0,MIN('Categories ID'!$D859:$F859),"")</f>
        <v/>
      </c>
      <c r="D859" s="166" t="str">
        <f>IFERROR(SEARCH($G$3,'Categories ID'!$J859)+ROW()/100000,"")</f>
        <v/>
      </c>
      <c r="E859" s="166" t="str">
        <f>IFERROR(SEARCH($G$3,'Categories ID'!$K859)+ROW()/100000,"")</f>
        <v/>
      </c>
      <c r="F859" s="166" t="str">
        <f>IFERROR(SEARCH($G$3,'Categories ID'!$L859)+ROW()/100000,"")</f>
        <v/>
      </c>
      <c r="G859" s="73">
        <v>2980.0</v>
      </c>
      <c r="H859" s="10" t="s">
        <v>951</v>
      </c>
      <c r="I859" s="10" t="s">
        <v>1910</v>
      </c>
      <c r="J859" s="10" t="s">
        <v>1968</v>
      </c>
      <c r="K859" s="10" t="s">
        <v>1980</v>
      </c>
      <c r="L859" s="10" t="s">
        <v>1984</v>
      </c>
      <c r="M859" s="10" t="s">
        <v>22</v>
      </c>
      <c r="N859" s="3"/>
      <c r="O859" s="3"/>
      <c r="P859" s="3"/>
      <c r="Q859" s="3"/>
      <c r="R859" s="3"/>
      <c r="S859" s="3"/>
      <c r="T859" s="3"/>
    </row>
    <row r="860" ht="19.5" customHeight="1">
      <c r="A860" s="3"/>
      <c r="B860" s="163" t="str">
        <f>IFERROR(RANK('Categories ID'!$C860,'Categories ID'!$C$20:$C$1937,1),"")</f>
        <v/>
      </c>
      <c r="C860" s="164" t="str">
        <f>IF(MIN('Categories ID'!$D860:$F860)&lt;&gt;0,MIN('Categories ID'!$D860:$F860),"")</f>
        <v/>
      </c>
      <c r="D860" s="164" t="str">
        <f>IFERROR(SEARCH($G$3,'Categories ID'!$J860)+ROW()/100000,"")</f>
        <v/>
      </c>
      <c r="E860" s="164" t="str">
        <f>IFERROR(SEARCH($G$3,'Categories ID'!$K860)+ROW()/100000,"")</f>
        <v/>
      </c>
      <c r="F860" s="164" t="str">
        <f>IFERROR(SEARCH($G$3,'Categories ID'!$L860)+ROW()/100000,"")</f>
        <v/>
      </c>
      <c r="G860" s="73">
        <v>2993.0</v>
      </c>
      <c r="H860" s="10" t="s">
        <v>951</v>
      </c>
      <c r="I860" s="10" t="s">
        <v>1910</v>
      </c>
      <c r="J860" s="10" t="s">
        <v>1968</v>
      </c>
      <c r="K860" s="10" t="s">
        <v>1975</v>
      </c>
      <c r="L860" s="10" t="s">
        <v>2010</v>
      </c>
      <c r="M860" s="10" t="s">
        <v>22</v>
      </c>
      <c r="N860" s="3"/>
      <c r="O860" s="3"/>
      <c r="P860" s="3"/>
      <c r="Q860" s="3"/>
      <c r="R860" s="3"/>
      <c r="S860" s="3"/>
      <c r="T860" s="3"/>
    </row>
    <row r="861" ht="19.5" customHeight="1">
      <c r="A861" s="3"/>
      <c r="B861" s="165" t="str">
        <f>IFERROR(RANK('Categories ID'!$C861,'Categories ID'!$C$20:$C$1937,1),"")</f>
        <v/>
      </c>
      <c r="C861" s="166" t="str">
        <f>IF(MIN('Categories ID'!$D861:$F861)&lt;&gt;0,MIN('Categories ID'!$D861:$F861),"")</f>
        <v/>
      </c>
      <c r="D861" s="166" t="str">
        <f>IFERROR(SEARCH($G$3,'Categories ID'!$J861)+ROW()/100000,"")</f>
        <v/>
      </c>
      <c r="E861" s="166" t="str">
        <f>IFERROR(SEARCH($G$3,'Categories ID'!$K861)+ROW()/100000,"")</f>
        <v/>
      </c>
      <c r="F861" s="166" t="str">
        <f>IFERROR(SEARCH($G$3,'Categories ID'!$L861)+ROW()/100000,"")</f>
        <v/>
      </c>
      <c r="G861" s="73">
        <v>2977.0</v>
      </c>
      <c r="H861" s="10" t="s">
        <v>951</v>
      </c>
      <c r="I861" s="10" t="s">
        <v>1910</v>
      </c>
      <c r="J861" s="10" t="s">
        <v>1968</v>
      </c>
      <c r="K861" s="10" t="s">
        <v>1975</v>
      </c>
      <c r="L861" s="10" t="s">
        <v>1976</v>
      </c>
      <c r="M861" s="10" t="s">
        <v>22</v>
      </c>
      <c r="N861" s="3"/>
      <c r="O861" s="3"/>
      <c r="P861" s="3"/>
      <c r="Q861" s="3"/>
      <c r="R861" s="3"/>
      <c r="S861" s="3"/>
      <c r="T861" s="3"/>
    </row>
    <row r="862" ht="19.5" customHeight="1">
      <c r="A862" s="3"/>
      <c r="B862" s="163" t="str">
        <f>IFERROR(RANK('Categories ID'!$C862,'Categories ID'!$C$20:$C$1937,1),"")</f>
        <v/>
      </c>
      <c r="C862" s="164" t="str">
        <f>IF(MIN('Categories ID'!$D862:$F862)&lt;&gt;0,MIN('Categories ID'!$D862:$F862),"")</f>
        <v/>
      </c>
      <c r="D862" s="164" t="str">
        <f>IFERROR(SEARCH($G$3,'Categories ID'!$J862)+ROW()/100000,"")</f>
        <v/>
      </c>
      <c r="E862" s="164" t="str">
        <f>IFERROR(SEARCH($G$3,'Categories ID'!$K862)+ROW()/100000,"")</f>
        <v/>
      </c>
      <c r="F862" s="164" t="str">
        <f>IFERROR(SEARCH($G$3,'Categories ID'!$L862)+ROW()/100000,"")</f>
        <v/>
      </c>
      <c r="G862" s="73">
        <v>2978.0</v>
      </c>
      <c r="H862" s="10" t="s">
        <v>951</v>
      </c>
      <c r="I862" s="10" t="s">
        <v>1910</v>
      </c>
      <c r="J862" s="10" t="s">
        <v>1968</v>
      </c>
      <c r="K862" s="10" t="s">
        <v>1975</v>
      </c>
      <c r="L862" s="10" t="s">
        <v>1978</v>
      </c>
      <c r="M862" s="10" t="s">
        <v>22</v>
      </c>
      <c r="N862" s="3"/>
      <c r="O862" s="3"/>
      <c r="P862" s="3"/>
      <c r="Q862" s="3"/>
      <c r="R862" s="3"/>
      <c r="S862" s="3"/>
      <c r="T862" s="3"/>
    </row>
    <row r="863" ht="19.5" customHeight="1">
      <c r="A863" s="3"/>
      <c r="B863" s="165" t="str">
        <f>IFERROR(RANK('Categories ID'!$C863,'Categories ID'!$C$20:$C$1937,1),"")</f>
        <v/>
      </c>
      <c r="C863" s="166" t="str">
        <f>IF(MIN('Categories ID'!$D863:$F863)&lt;&gt;0,MIN('Categories ID'!$D863:$F863),"")</f>
        <v/>
      </c>
      <c r="D863" s="166" t="str">
        <f>IFERROR(SEARCH($G$3,'Categories ID'!$J863)+ROW()/100000,"")</f>
        <v/>
      </c>
      <c r="E863" s="166" t="str">
        <f>IFERROR(SEARCH($G$3,'Categories ID'!$K863)+ROW()/100000,"")</f>
        <v/>
      </c>
      <c r="F863" s="166" t="str">
        <f>IFERROR(SEARCH($G$3,'Categories ID'!$L863)+ROW()/100000,"")</f>
        <v/>
      </c>
      <c r="G863" s="73">
        <v>454.0</v>
      </c>
      <c r="H863" s="10" t="s">
        <v>951</v>
      </c>
      <c r="I863" s="10" t="s">
        <v>1910</v>
      </c>
      <c r="J863" s="10" t="s">
        <v>2012</v>
      </c>
      <c r="K863" s="10" t="s">
        <v>2013</v>
      </c>
      <c r="L863" s="10" t="s">
        <v>22</v>
      </c>
      <c r="M863" s="10" t="s">
        <v>22</v>
      </c>
      <c r="N863" s="3"/>
      <c r="O863" s="3"/>
      <c r="P863" s="3"/>
      <c r="Q863" s="3"/>
      <c r="R863" s="3"/>
      <c r="S863" s="3"/>
      <c r="T863" s="3"/>
    </row>
    <row r="864" ht="19.5" customHeight="1">
      <c r="A864" s="3"/>
      <c r="B864" s="163" t="str">
        <f>IFERROR(RANK('Categories ID'!$C864,'Categories ID'!$C$20:$C$1937,1),"")</f>
        <v/>
      </c>
      <c r="C864" s="164" t="str">
        <f>IF(MIN('Categories ID'!$D864:$F864)&lt;&gt;0,MIN('Categories ID'!$D864:$F864),"")</f>
        <v/>
      </c>
      <c r="D864" s="164" t="str">
        <f>IFERROR(SEARCH($G$3,'Categories ID'!$J864)+ROW()/100000,"")</f>
        <v/>
      </c>
      <c r="E864" s="164" t="str">
        <f>IFERROR(SEARCH($G$3,'Categories ID'!$K864)+ROW()/100000,"")</f>
        <v/>
      </c>
      <c r="F864" s="164" t="str">
        <f>IFERROR(SEARCH($G$3,'Categories ID'!$L864)+ROW()/100000,"")</f>
        <v/>
      </c>
      <c r="G864" s="73">
        <v>498.0</v>
      </c>
      <c r="H864" s="10" t="s">
        <v>951</v>
      </c>
      <c r="I864" s="10" t="s">
        <v>1910</v>
      </c>
      <c r="J864" s="10" t="s">
        <v>2016</v>
      </c>
      <c r="K864" s="10" t="s">
        <v>2017</v>
      </c>
      <c r="L864" s="10" t="s">
        <v>22</v>
      </c>
      <c r="M864" s="10" t="s">
        <v>22</v>
      </c>
      <c r="N864" s="3"/>
      <c r="O864" s="3"/>
      <c r="P864" s="3"/>
      <c r="Q864" s="3"/>
      <c r="R864" s="3"/>
      <c r="S864" s="3"/>
      <c r="T864" s="3"/>
    </row>
    <row r="865" ht="19.5" customHeight="1">
      <c r="A865" s="3"/>
      <c r="B865" s="165" t="str">
        <f>IFERROR(RANK('Categories ID'!$C865,'Categories ID'!$C$20:$C$1937,1),"")</f>
        <v/>
      </c>
      <c r="C865" s="166" t="str">
        <f>IF(MIN('Categories ID'!$D865:$F865)&lt;&gt;0,MIN('Categories ID'!$D865:$F865),"")</f>
        <v/>
      </c>
      <c r="D865" s="166" t="str">
        <f>IFERROR(SEARCH($G$3,'Categories ID'!$J865)+ROW()/100000,"")</f>
        <v/>
      </c>
      <c r="E865" s="166" t="str">
        <f>IFERROR(SEARCH($G$3,'Categories ID'!$K865)+ROW()/100000,"")</f>
        <v/>
      </c>
      <c r="F865" s="166" t="str">
        <f>IFERROR(SEARCH($G$3,'Categories ID'!$L865)+ROW()/100000,"")</f>
        <v/>
      </c>
      <c r="G865" s="73">
        <v>2423.0</v>
      </c>
      <c r="H865" s="10" t="s">
        <v>951</v>
      </c>
      <c r="I865" s="10" t="s">
        <v>1910</v>
      </c>
      <c r="J865" s="10" t="s">
        <v>2016</v>
      </c>
      <c r="K865" s="10" t="s">
        <v>2019</v>
      </c>
      <c r="L865" s="10" t="s">
        <v>2027</v>
      </c>
      <c r="M865" s="10" t="s">
        <v>22</v>
      </c>
      <c r="N865" s="3"/>
      <c r="O865" s="3"/>
      <c r="P865" s="3"/>
      <c r="Q865" s="3"/>
      <c r="R865" s="3"/>
      <c r="S865" s="3"/>
      <c r="T865" s="3"/>
    </row>
    <row r="866" ht="19.5" customHeight="1">
      <c r="A866" s="3"/>
      <c r="B866" s="163" t="str">
        <f>IFERROR(RANK('Categories ID'!$C866,'Categories ID'!$C$20:$C$1937,1),"")</f>
        <v/>
      </c>
      <c r="C866" s="164" t="str">
        <f>IF(MIN('Categories ID'!$D866:$F866)&lt;&gt;0,MIN('Categories ID'!$D866:$F866),"")</f>
        <v/>
      </c>
      <c r="D866" s="164" t="str">
        <f>IFERROR(SEARCH($G$3,'Categories ID'!$J866)+ROW()/100000,"")</f>
        <v/>
      </c>
      <c r="E866" s="164" t="str">
        <f>IFERROR(SEARCH($G$3,'Categories ID'!$K866)+ROW()/100000,"")</f>
        <v/>
      </c>
      <c r="F866" s="164" t="str">
        <f>IFERROR(SEARCH($G$3,'Categories ID'!$L866)+ROW()/100000,"")</f>
        <v/>
      </c>
      <c r="G866" s="73">
        <v>2424.0</v>
      </c>
      <c r="H866" s="10" t="s">
        <v>951</v>
      </c>
      <c r="I866" s="10" t="s">
        <v>1910</v>
      </c>
      <c r="J866" s="10" t="s">
        <v>2016</v>
      </c>
      <c r="K866" s="10" t="s">
        <v>2019</v>
      </c>
      <c r="L866" s="10" t="s">
        <v>2029</v>
      </c>
      <c r="M866" s="10" t="s">
        <v>22</v>
      </c>
      <c r="N866" s="3"/>
      <c r="O866" s="3"/>
      <c r="P866" s="3"/>
      <c r="Q866" s="3"/>
      <c r="R866" s="3"/>
      <c r="S866" s="3"/>
      <c r="T866" s="3"/>
    </row>
    <row r="867" ht="19.5" customHeight="1">
      <c r="A867" s="3"/>
      <c r="B867" s="165" t="str">
        <f>IFERROR(RANK('Categories ID'!$C867,'Categories ID'!$C$20:$C$1937,1),"")</f>
        <v/>
      </c>
      <c r="C867" s="166" t="str">
        <f>IF(MIN('Categories ID'!$D867:$F867)&lt;&gt;0,MIN('Categories ID'!$D867:$F867),"")</f>
        <v/>
      </c>
      <c r="D867" s="166" t="str">
        <f>IFERROR(SEARCH($G$3,'Categories ID'!$J867)+ROW()/100000,"")</f>
        <v/>
      </c>
      <c r="E867" s="166" t="str">
        <f>IFERROR(SEARCH($G$3,'Categories ID'!$K867)+ROW()/100000,"")</f>
        <v/>
      </c>
      <c r="F867" s="166" t="str">
        <f>IFERROR(SEARCH($G$3,'Categories ID'!$L867)+ROW()/100000,"")</f>
        <v/>
      </c>
      <c r="G867" s="73">
        <v>2425.0</v>
      </c>
      <c r="H867" s="10" t="s">
        <v>951</v>
      </c>
      <c r="I867" s="10" t="s">
        <v>1910</v>
      </c>
      <c r="J867" s="10" t="s">
        <v>2016</v>
      </c>
      <c r="K867" s="10" t="s">
        <v>2019</v>
      </c>
      <c r="L867" s="10" t="s">
        <v>2031</v>
      </c>
      <c r="M867" s="10" t="s">
        <v>22</v>
      </c>
      <c r="N867" s="3"/>
      <c r="O867" s="3"/>
      <c r="P867" s="3"/>
      <c r="Q867" s="3"/>
      <c r="R867" s="3"/>
      <c r="S867" s="3"/>
      <c r="T867" s="3"/>
    </row>
    <row r="868" ht="19.5" customHeight="1">
      <c r="A868" s="3"/>
      <c r="B868" s="163" t="str">
        <f>IFERROR(RANK('Categories ID'!$C868,'Categories ID'!$C$20:$C$1937,1),"")</f>
        <v/>
      </c>
      <c r="C868" s="164" t="str">
        <f>IF(MIN('Categories ID'!$D868:$F868)&lt;&gt;0,MIN('Categories ID'!$D868:$F868),"")</f>
        <v/>
      </c>
      <c r="D868" s="164" t="str">
        <f>IFERROR(SEARCH($G$3,'Categories ID'!$J868)+ROW()/100000,"")</f>
        <v/>
      </c>
      <c r="E868" s="164" t="str">
        <f>IFERROR(SEARCH($G$3,'Categories ID'!$K868)+ROW()/100000,"")</f>
        <v/>
      </c>
      <c r="F868" s="164" t="str">
        <f>IFERROR(SEARCH($G$3,'Categories ID'!$L868)+ROW()/100000,"")</f>
        <v/>
      </c>
      <c r="G868" s="73">
        <v>2426.0</v>
      </c>
      <c r="H868" s="10" t="s">
        <v>951</v>
      </c>
      <c r="I868" s="10" t="s">
        <v>1910</v>
      </c>
      <c r="J868" s="10" t="s">
        <v>2016</v>
      </c>
      <c r="K868" s="10" t="s">
        <v>2019</v>
      </c>
      <c r="L868" s="10" t="s">
        <v>2033</v>
      </c>
      <c r="M868" s="10" t="s">
        <v>22</v>
      </c>
      <c r="N868" s="3"/>
      <c r="O868" s="3"/>
      <c r="P868" s="3"/>
      <c r="Q868" s="3"/>
      <c r="R868" s="3"/>
      <c r="S868" s="3"/>
      <c r="T868" s="3"/>
    </row>
    <row r="869" ht="19.5" customHeight="1">
      <c r="A869" s="3"/>
      <c r="B869" s="165" t="str">
        <f>IFERROR(RANK('Categories ID'!$C869,'Categories ID'!$C$20:$C$1937,1),"")</f>
        <v/>
      </c>
      <c r="C869" s="166" t="str">
        <f>IF(MIN('Categories ID'!$D869:$F869)&lt;&gt;0,MIN('Categories ID'!$D869:$F869),"")</f>
        <v/>
      </c>
      <c r="D869" s="166" t="str">
        <f>IFERROR(SEARCH($G$3,'Categories ID'!$J869)+ROW()/100000,"")</f>
        <v/>
      </c>
      <c r="E869" s="166" t="str">
        <f>IFERROR(SEARCH($G$3,'Categories ID'!$K869)+ROW()/100000,"")</f>
        <v/>
      </c>
      <c r="F869" s="166" t="str">
        <f>IFERROR(SEARCH($G$3,'Categories ID'!$L869)+ROW()/100000,"")</f>
        <v/>
      </c>
      <c r="G869" s="73">
        <v>2420.0</v>
      </c>
      <c r="H869" s="10" t="s">
        <v>951</v>
      </c>
      <c r="I869" s="10" t="s">
        <v>1910</v>
      </c>
      <c r="J869" s="10" t="s">
        <v>2016</v>
      </c>
      <c r="K869" s="10" t="s">
        <v>2019</v>
      </c>
      <c r="L869" s="10" t="s">
        <v>2020</v>
      </c>
      <c r="M869" s="10" t="s">
        <v>22</v>
      </c>
      <c r="N869" s="3"/>
      <c r="O869" s="3"/>
      <c r="P869" s="3"/>
      <c r="Q869" s="3"/>
      <c r="R869" s="3"/>
      <c r="S869" s="3"/>
      <c r="T869" s="3"/>
    </row>
    <row r="870" ht="19.5" customHeight="1">
      <c r="A870" s="3"/>
      <c r="B870" s="163" t="str">
        <f>IFERROR(RANK('Categories ID'!$C870,'Categories ID'!$C$20:$C$1937,1),"")</f>
        <v/>
      </c>
      <c r="C870" s="164" t="str">
        <f>IF(MIN('Categories ID'!$D870:$F870)&lt;&gt;0,MIN('Categories ID'!$D870:$F870),"")</f>
        <v/>
      </c>
      <c r="D870" s="164" t="str">
        <f>IFERROR(SEARCH($G$3,'Categories ID'!$J870)+ROW()/100000,"")</f>
        <v/>
      </c>
      <c r="E870" s="164" t="str">
        <f>IFERROR(SEARCH($G$3,'Categories ID'!$K870)+ROW()/100000,"")</f>
        <v/>
      </c>
      <c r="F870" s="164" t="str">
        <f>IFERROR(SEARCH($G$3,'Categories ID'!$L870)+ROW()/100000,"")</f>
        <v/>
      </c>
      <c r="G870" s="73">
        <v>2421.0</v>
      </c>
      <c r="H870" s="10" t="s">
        <v>951</v>
      </c>
      <c r="I870" s="10" t="s">
        <v>1910</v>
      </c>
      <c r="J870" s="10" t="s">
        <v>2016</v>
      </c>
      <c r="K870" s="10" t="s">
        <v>2019</v>
      </c>
      <c r="L870" s="10" t="s">
        <v>2023</v>
      </c>
      <c r="M870" s="10" t="s">
        <v>22</v>
      </c>
      <c r="N870" s="3"/>
      <c r="O870" s="3"/>
      <c r="P870" s="3"/>
      <c r="Q870" s="3"/>
      <c r="R870" s="3"/>
      <c r="S870" s="3"/>
      <c r="T870" s="3"/>
    </row>
    <row r="871" ht="19.5" customHeight="1">
      <c r="A871" s="3"/>
      <c r="B871" s="165" t="str">
        <f>IFERROR(RANK('Categories ID'!$C871,'Categories ID'!$C$20:$C$1937,1),"")</f>
        <v/>
      </c>
      <c r="C871" s="166" t="str">
        <f>IF(MIN('Categories ID'!$D871:$F871)&lt;&gt;0,MIN('Categories ID'!$D871:$F871),"")</f>
        <v/>
      </c>
      <c r="D871" s="166" t="str">
        <f>IFERROR(SEARCH($G$3,'Categories ID'!$J871)+ROW()/100000,"")</f>
        <v/>
      </c>
      <c r="E871" s="166" t="str">
        <f>IFERROR(SEARCH($G$3,'Categories ID'!$K871)+ROW()/100000,"")</f>
        <v/>
      </c>
      <c r="F871" s="166" t="str">
        <f>IFERROR(SEARCH($G$3,'Categories ID'!$L871)+ROW()/100000,"")</f>
        <v/>
      </c>
      <c r="G871" s="73">
        <v>2422.0</v>
      </c>
      <c r="H871" s="10" t="s">
        <v>951</v>
      </c>
      <c r="I871" s="10" t="s">
        <v>1910</v>
      </c>
      <c r="J871" s="10" t="s">
        <v>2016</v>
      </c>
      <c r="K871" s="10" t="s">
        <v>2019</v>
      </c>
      <c r="L871" s="10" t="s">
        <v>2025</v>
      </c>
      <c r="M871" s="10" t="s">
        <v>22</v>
      </c>
      <c r="N871" s="3"/>
      <c r="O871" s="3"/>
      <c r="P871" s="3"/>
      <c r="Q871" s="3"/>
      <c r="R871" s="3"/>
      <c r="S871" s="3"/>
      <c r="T871" s="3"/>
    </row>
    <row r="872" ht="19.5" customHeight="1">
      <c r="A872" s="3"/>
      <c r="B872" s="163" t="str">
        <f>IFERROR(RANK('Categories ID'!$C872,'Categories ID'!$C$20:$C$1937,1),"")</f>
        <v/>
      </c>
      <c r="C872" s="164" t="str">
        <f>IF(MIN('Categories ID'!$D872:$F872)&lt;&gt;0,MIN('Categories ID'!$D872:$F872),"")</f>
        <v/>
      </c>
      <c r="D872" s="164" t="str">
        <f>IFERROR(SEARCH($G$3,'Categories ID'!$J872)+ROW()/100000,"")</f>
        <v/>
      </c>
      <c r="E872" s="164" t="str">
        <f>IFERROR(SEARCH($G$3,'Categories ID'!$K872)+ROW()/100000,"")</f>
        <v/>
      </c>
      <c r="F872" s="164" t="str">
        <f>IFERROR(SEARCH($G$3,'Categories ID'!$L872)+ROW()/100000,"")</f>
        <v/>
      </c>
      <c r="G872" s="73">
        <v>2374.0</v>
      </c>
      <c r="H872" s="10" t="s">
        <v>2035</v>
      </c>
      <c r="I872" s="10" t="s">
        <v>876</v>
      </c>
      <c r="J872" s="10" t="s">
        <v>2036</v>
      </c>
      <c r="K872" s="10" t="s">
        <v>2047</v>
      </c>
      <c r="L872" s="10" t="s">
        <v>2048</v>
      </c>
      <c r="M872" s="10" t="s">
        <v>22</v>
      </c>
      <c r="N872" s="3"/>
      <c r="O872" s="3"/>
      <c r="P872" s="3"/>
      <c r="Q872" s="3"/>
      <c r="R872" s="3"/>
      <c r="S872" s="3"/>
      <c r="T872" s="3"/>
    </row>
    <row r="873" ht="19.5" customHeight="1">
      <c r="A873" s="3"/>
      <c r="B873" s="165" t="str">
        <f>IFERROR(RANK('Categories ID'!$C873,'Categories ID'!$C$20:$C$1937,1),"")</f>
        <v/>
      </c>
      <c r="C873" s="166" t="str">
        <f>IF(MIN('Categories ID'!$D873:$F873)&lt;&gt;0,MIN('Categories ID'!$D873:$F873),"")</f>
        <v/>
      </c>
      <c r="D873" s="166" t="str">
        <f>IFERROR(SEARCH($G$3,'Categories ID'!$J873)+ROW()/100000,"")</f>
        <v/>
      </c>
      <c r="E873" s="166" t="str">
        <f>IFERROR(SEARCH($G$3,'Categories ID'!$K873)+ROW()/100000,"")</f>
        <v/>
      </c>
      <c r="F873" s="166" t="str">
        <f>IFERROR(SEARCH($G$3,'Categories ID'!$L873)+ROW()/100000,"")</f>
        <v/>
      </c>
      <c r="G873" s="73">
        <v>2375.0</v>
      </c>
      <c r="H873" s="10" t="s">
        <v>2035</v>
      </c>
      <c r="I873" s="10" t="s">
        <v>876</v>
      </c>
      <c r="J873" s="10" t="s">
        <v>2036</v>
      </c>
      <c r="K873" s="10" t="s">
        <v>2047</v>
      </c>
      <c r="L873" s="10" t="s">
        <v>2051</v>
      </c>
      <c r="M873" s="10" t="s">
        <v>22</v>
      </c>
      <c r="N873" s="3"/>
      <c r="O873" s="3"/>
      <c r="P873" s="3"/>
      <c r="Q873" s="3"/>
      <c r="R873" s="3"/>
      <c r="S873" s="3"/>
      <c r="T873" s="3"/>
    </row>
    <row r="874" ht="19.5" customHeight="1">
      <c r="A874" s="3"/>
      <c r="B874" s="163" t="str">
        <f>IFERROR(RANK('Categories ID'!$C874,'Categories ID'!$C$20:$C$1937,1),"")</f>
        <v/>
      </c>
      <c r="C874" s="164" t="str">
        <f>IF(MIN('Categories ID'!$D874:$F874)&lt;&gt;0,MIN('Categories ID'!$D874:$F874),"")</f>
        <v/>
      </c>
      <c r="D874" s="164" t="str">
        <f>IFERROR(SEARCH($G$3,'Categories ID'!$J874)+ROW()/100000,"")</f>
        <v/>
      </c>
      <c r="E874" s="164" t="str">
        <f>IFERROR(SEARCH($G$3,'Categories ID'!$K874)+ROW()/100000,"")</f>
        <v/>
      </c>
      <c r="F874" s="164" t="str">
        <f>IFERROR(SEARCH($G$3,'Categories ID'!$L874)+ROW()/100000,"")</f>
        <v/>
      </c>
      <c r="G874" s="73">
        <v>2376.0</v>
      </c>
      <c r="H874" s="10" t="s">
        <v>2035</v>
      </c>
      <c r="I874" s="10" t="s">
        <v>876</v>
      </c>
      <c r="J874" s="10" t="s">
        <v>2036</v>
      </c>
      <c r="K874" s="10" t="s">
        <v>2047</v>
      </c>
      <c r="L874" s="10" t="s">
        <v>2053</v>
      </c>
      <c r="M874" s="10" t="s">
        <v>22</v>
      </c>
      <c r="N874" s="3"/>
      <c r="O874" s="3"/>
      <c r="P874" s="3"/>
      <c r="Q874" s="3"/>
      <c r="R874" s="3"/>
      <c r="S874" s="3"/>
      <c r="T874" s="3"/>
    </row>
    <row r="875" ht="19.5" customHeight="1">
      <c r="A875" s="3"/>
      <c r="B875" s="165" t="str">
        <f>IFERROR(RANK('Categories ID'!$C875,'Categories ID'!$C$20:$C$1937,1),"")</f>
        <v/>
      </c>
      <c r="C875" s="166" t="str">
        <f>IF(MIN('Categories ID'!$D875:$F875)&lt;&gt;0,MIN('Categories ID'!$D875:$F875),"")</f>
        <v/>
      </c>
      <c r="D875" s="166" t="str">
        <f>IFERROR(SEARCH($G$3,'Categories ID'!$J875)+ROW()/100000,"")</f>
        <v/>
      </c>
      <c r="E875" s="166" t="str">
        <f>IFERROR(SEARCH($G$3,'Categories ID'!$K875)+ROW()/100000,"")</f>
        <v/>
      </c>
      <c r="F875" s="166" t="str">
        <f>IFERROR(SEARCH($G$3,'Categories ID'!$L875)+ROW()/100000,"")</f>
        <v/>
      </c>
      <c r="G875" s="73">
        <v>2377.0</v>
      </c>
      <c r="H875" s="10" t="s">
        <v>2035</v>
      </c>
      <c r="I875" s="10" t="s">
        <v>876</v>
      </c>
      <c r="J875" s="10" t="s">
        <v>2036</v>
      </c>
      <c r="K875" s="10" t="s">
        <v>2047</v>
      </c>
      <c r="L875" s="10" t="s">
        <v>2055</v>
      </c>
      <c r="M875" s="10" t="s">
        <v>22</v>
      </c>
      <c r="N875" s="3"/>
      <c r="O875" s="3"/>
      <c r="P875" s="3"/>
      <c r="Q875" s="3"/>
      <c r="R875" s="3"/>
      <c r="S875" s="3"/>
      <c r="T875" s="3"/>
    </row>
    <row r="876" ht="19.5" customHeight="1">
      <c r="A876" s="3"/>
      <c r="B876" s="163" t="str">
        <f>IFERROR(RANK('Categories ID'!$C876,'Categories ID'!$C$20:$C$1937,1),"")</f>
        <v/>
      </c>
      <c r="C876" s="164" t="str">
        <f>IF(MIN('Categories ID'!$D876:$F876)&lt;&gt;0,MIN('Categories ID'!$D876:$F876),"")</f>
        <v/>
      </c>
      <c r="D876" s="164" t="str">
        <f>IFERROR(SEARCH($G$3,'Categories ID'!$J876)+ROW()/100000,"")</f>
        <v/>
      </c>
      <c r="E876" s="164" t="str">
        <f>IFERROR(SEARCH($G$3,'Categories ID'!$K876)+ROW()/100000,"")</f>
        <v/>
      </c>
      <c r="F876" s="164" t="str">
        <f>IFERROR(SEARCH($G$3,'Categories ID'!$L876)+ROW()/100000,"")</f>
        <v/>
      </c>
      <c r="G876" s="73">
        <v>2378.0</v>
      </c>
      <c r="H876" s="10" t="s">
        <v>2035</v>
      </c>
      <c r="I876" s="10" t="s">
        <v>876</v>
      </c>
      <c r="J876" s="10" t="s">
        <v>2036</v>
      </c>
      <c r="K876" s="10" t="s">
        <v>2047</v>
      </c>
      <c r="L876" s="10" t="s">
        <v>2057</v>
      </c>
      <c r="M876" s="10" t="s">
        <v>22</v>
      </c>
      <c r="N876" s="3"/>
      <c r="O876" s="3"/>
      <c r="P876" s="3"/>
      <c r="Q876" s="3"/>
      <c r="R876" s="3"/>
      <c r="S876" s="3"/>
      <c r="T876" s="3"/>
    </row>
    <row r="877" ht="19.5" customHeight="1">
      <c r="A877" s="3"/>
      <c r="B877" s="165" t="str">
        <f>IFERROR(RANK('Categories ID'!$C877,'Categories ID'!$C$20:$C$1937,1),"")</f>
        <v/>
      </c>
      <c r="C877" s="166" t="str">
        <f>IF(MIN('Categories ID'!$D877:$F877)&lt;&gt;0,MIN('Categories ID'!$D877:$F877),"")</f>
        <v/>
      </c>
      <c r="D877" s="166" t="str">
        <f>IFERROR(SEARCH($G$3,'Categories ID'!$J877)+ROW()/100000,"")</f>
        <v/>
      </c>
      <c r="E877" s="166" t="str">
        <f>IFERROR(SEARCH($G$3,'Categories ID'!$K877)+ROW()/100000,"")</f>
        <v/>
      </c>
      <c r="F877" s="166" t="str">
        <f>IFERROR(SEARCH($G$3,'Categories ID'!$L877)+ROW()/100000,"")</f>
        <v/>
      </c>
      <c r="G877" s="73">
        <v>2379.0</v>
      </c>
      <c r="H877" s="10" t="s">
        <v>2035</v>
      </c>
      <c r="I877" s="10" t="s">
        <v>876</v>
      </c>
      <c r="J877" s="10" t="s">
        <v>2036</v>
      </c>
      <c r="K877" s="10" t="s">
        <v>2047</v>
      </c>
      <c r="L877" s="10" t="s">
        <v>2059</v>
      </c>
      <c r="M877" s="10" t="s">
        <v>22</v>
      </c>
      <c r="N877" s="3"/>
      <c r="O877" s="3"/>
      <c r="P877" s="3"/>
      <c r="Q877" s="3"/>
      <c r="R877" s="3"/>
      <c r="S877" s="3"/>
      <c r="T877" s="3"/>
    </row>
    <row r="878" ht="19.5" customHeight="1">
      <c r="A878" s="3"/>
      <c r="B878" s="163" t="str">
        <f>IFERROR(RANK('Categories ID'!$C878,'Categories ID'!$C$20:$C$1937,1),"")</f>
        <v/>
      </c>
      <c r="C878" s="164" t="str">
        <f>IF(MIN('Categories ID'!$D878:$F878)&lt;&gt;0,MIN('Categories ID'!$D878:$F878),"")</f>
        <v/>
      </c>
      <c r="D878" s="164" t="str">
        <f>IFERROR(SEARCH($G$3,'Categories ID'!$J878)+ROW()/100000,"")</f>
        <v/>
      </c>
      <c r="E878" s="164" t="str">
        <f>IFERROR(SEARCH($G$3,'Categories ID'!$K878)+ROW()/100000,"")</f>
        <v/>
      </c>
      <c r="F878" s="164" t="str">
        <f>IFERROR(SEARCH($G$3,'Categories ID'!$L878)+ROW()/100000,"")</f>
        <v/>
      </c>
      <c r="G878" s="73">
        <v>2380.0</v>
      </c>
      <c r="H878" s="10" t="s">
        <v>2035</v>
      </c>
      <c r="I878" s="10" t="s">
        <v>876</v>
      </c>
      <c r="J878" s="10" t="s">
        <v>2036</v>
      </c>
      <c r="K878" s="10" t="s">
        <v>2047</v>
      </c>
      <c r="L878" s="10" t="s">
        <v>2061</v>
      </c>
      <c r="M878" s="10" t="s">
        <v>22</v>
      </c>
      <c r="N878" s="3"/>
      <c r="O878" s="3"/>
      <c r="P878" s="3"/>
      <c r="Q878" s="3"/>
      <c r="R878" s="3"/>
      <c r="S878" s="3"/>
      <c r="T878" s="3"/>
    </row>
    <row r="879" ht="19.5" customHeight="1">
      <c r="A879" s="3"/>
      <c r="B879" s="165" t="str">
        <f>IFERROR(RANK('Categories ID'!$C879,'Categories ID'!$C$20:$C$1937,1),"")</f>
        <v/>
      </c>
      <c r="C879" s="166" t="str">
        <f>IF(MIN('Categories ID'!$D879:$F879)&lt;&gt;0,MIN('Categories ID'!$D879:$F879),"")</f>
        <v/>
      </c>
      <c r="D879" s="166" t="str">
        <f>IFERROR(SEARCH($G$3,'Categories ID'!$J879)+ROW()/100000,"")</f>
        <v/>
      </c>
      <c r="E879" s="166" t="str">
        <f>IFERROR(SEARCH($G$3,'Categories ID'!$K879)+ROW()/100000,"")</f>
        <v/>
      </c>
      <c r="F879" s="166" t="str">
        <f>IFERROR(SEARCH($G$3,'Categories ID'!$L879)+ROW()/100000,"")</f>
        <v/>
      </c>
      <c r="G879" s="73">
        <v>2381.0</v>
      </c>
      <c r="H879" s="10" t="s">
        <v>2035</v>
      </c>
      <c r="I879" s="10" t="s">
        <v>876</v>
      </c>
      <c r="J879" s="10" t="s">
        <v>2036</v>
      </c>
      <c r="K879" s="10" t="s">
        <v>2047</v>
      </c>
      <c r="L879" s="10" t="s">
        <v>2063</v>
      </c>
      <c r="M879" s="10" t="s">
        <v>22</v>
      </c>
      <c r="N879" s="3"/>
      <c r="O879" s="3"/>
      <c r="P879" s="3"/>
      <c r="Q879" s="3"/>
      <c r="R879" s="3"/>
      <c r="S879" s="3"/>
      <c r="T879" s="3"/>
    </row>
    <row r="880" ht="19.5" customHeight="1">
      <c r="A880" s="3"/>
      <c r="B880" s="163" t="str">
        <f>IFERROR(RANK('Categories ID'!$C880,'Categories ID'!$C$20:$C$1937,1),"")</f>
        <v/>
      </c>
      <c r="C880" s="164" t="str">
        <f>IF(MIN('Categories ID'!$D880:$F880)&lt;&gt;0,MIN('Categories ID'!$D880:$F880),"")</f>
        <v/>
      </c>
      <c r="D880" s="164" t="str">
        <f>IFERROR(SEARCH($G$3,'Categories ID'!$J880)+ROW()/100000,"")</f>
        <v/>
      </c>
      <c r="E880" s="164" t="str">
        <f>IFERROR(SEARCH($G$3,'Categories ID'!$K880)+ROW()/100000,"")</f>
        <v/>
      </c>
      <c r="F880" s="164" t="str">
        <f>IFERROR(SEARCH($G$3,'Categories ID'!$L880)+ROW()/100000,"")</f>
        <v/>
      </c>
      <c r="G880" s="73">
        <v>2382.0</v>
      </c>
      <c r="H880" s="10" t="s">
        <v>2035</v>
      </c>
      <c r="I880" s="10" t="s">
        <v>876</v>
      </c>
      <c r="J880" s="10" t="s">
        <v>2036</v>
      </c>
      <c r="K880" s="10" t="s">
        <v>2047</v>
      </c>
      <c r="L880" s="10" t="s">
        <v>4718</v>
      </c>
      <c r="M880" s="10" t="s">
        <v>22</v>
      </c>
      <c r="N880" s="3"/>
      <c r="O880" s="3"/>
      <c r="P880" s="3"/>
      <c r="Q880" s="3"/>
      <c r="R880" s="3"/>
      <c r="S880" s="3"/>
      <c r="T880" s="3"/>
    </row>
    <row r="881" ht="19.5" customHeight="1">
      <c r="A881" s="3"/>
      <c r="B881" s="165" t="str">
        <f>IFERROR(RANK('Categories ID'!$C881,'Categories ID'!$C$20:$C$1937,1),"")</f>
        <v/>
      </c>
      <c r="C881" s="166" t="str">
        <f>IF(MIN('Categories ID'!$D881:$F881)&lt;&gt;0,MIN('Categories ID'!$D881:$F881),"")</f>
        <v/>
      </c>
      <c r="D881" s="166" t="str">
        <f>IFERROR(SEARCH($G$3,'Categories ID'!$J881)+ROW()/100000,"")</f>
        <v/>
      </c>
      <c r="E881" s="166" t="str">
        <f>IFERROR(SEARCH($G$3,'Categories ID'!$K881)+ROW()/100000,"")</f>
        <v/>
      </c>
      <c r="F881" s="166" t="str">
        <f>IFERROR(SEARCH($G$3,'Categories ID'!$L881)+ROW()/100000,"")</f>
        <v/>
      </c>
      <c r="G881" s="73">
        <v>2383.0</v>
      </c>
      <c r="H881" s="10" t="s">
        <v>2035</v>
      </c>
      <c r="I881" s="10" t="s">
        <v>876</v>
      </c>
      <c r="J881" s="10" t="s">
        <v>2036</v>
      </c>
      <c r="K881" s="10" t="s">
        <v>2047</v>
      </c>
      <c r="L881" s="10" t="s">
        <v>2065</v>
      </c>
      <c r="M881" s="10" t="s">
        <v>22</v>
      </c>
      <c r="N881" s="3"/>
      <c r="O881" s="3"/>
      <c r="P881" s="3"/>
      <c r="Q881" s="3"/>
      <c r="R881" s="3"/>
      <c r="S881" s="3"/>
      <c r="T881" s="3"/>
    </row>
    <row r="882" ht="19.5" customHeight="1">
      <c r="A882" s="3"/>
      <c r="B882" s="163" t="str">
        <f>IFERROR(RANK('Categories ID'!$C882,'Categories ID'!$C$20:$C$1937,1),"")</f>
        <v/>
      </c>
      <c r="C882" s="164" t="str">
        <f>IF(MIN('Categories ID'!$D882:$F882)&lt;&gt;0,MIN('Categories ID'!$D882:$F882),"")</f>
        <v/>
      </c>
      <c r="D882" s="164" t="str">
        <f>IFERROR(SEARCH($G$3,'Categories ID'!$J882)+ROW()/100000,"")</f>
        <v/>
      </c>
      <c r="E882" s="164" t="str">
        <f>IFERROR(SEARCH($G$3,'Categories ID'!$K882)+ROW()/100000,"")</f>
        <v/>
      </c>
      <c r="F882" s="164" t="str">
        <f>IFERROR(SEARCH($G$3,'Categories ID'!$L882)+ROW()/100000,"")</f>
        <v/>
      </c>
      <c r="G882" s="73">
        <v>2712.0</v>
      </c>
      <c r="H882" s="10" t="s">
        <v>2035</v>
      </c>
      <c r="I882" s="10" t="s">
        <v>876</v>
      </c>
      <c r="J882" s="10" t="s">
        <v>2036</v>
      </c>
      <c r="K882" s="10" t="s">
        <v>2047</v>
      </c>
      <c r="L882" s="10" t="s">
        <v>2071</v>
      </c>
      <c r="M882" s="10" t="s">
        <v>22</v>
      </c>
      <c r="N882" s="3"/>
      <c r="O882" s="3"/>
      <c r="P882" s="3"/>
      <c r="Q882" s="3"/>
      <c r="R882" s="3"/>
      <c r="S882" s="3"/>
      <c r="T882" s="3"/>
    </row>
    <row r="883" ht="19.5" customHeight="1">
      <c r="A883" s="3"/>
      <c r="B883" s="165" t="str">
        <f>IFERROR(RANK('Categories ID'!$C883,'Categories ID'!$C$20:$C$1937,1),"")</f>
        <v/>
      </c>
      <c r="C883" s="166" t="str">
        <f>IF(MIN('Categories ID'!$D883:$F883)&lt;&gt;0,MIN('Categories ID'!$D883:$F883),"")</f>
        <v/>
      </c>
      <c r="D883" s="166" t="str">
        <f>IFERROR(SEARCH($G$3,'Categories ID'!$J883)+ROW()/100000,"")</f>
        <v/>
      </c>
      <c r="E883" s="166" t="str">
        <f>IFERROR(SEARCH($G$3,'Categories ID'!$K883)+ROW()/100000,"")</f>
        <v/>
      </c>
      <c r="F883" s="166" t="str">
        <f>IFERROR(SEARCH($G$3,'Categories ID'!$L883)+ROW()/100000,"")</f>
        <v/>
      </c>
      <c r="G883" s="73">
        <v>3361.0</v>
      </c>
      <c r="H883" s="10" t="s">
        <v>2035</v>
      </c>
      <c r="I883" s="10" t="s">
        <v>876</v>
      </c>
      <c r="J883" s="10" t="s">
        <v>2036</v>
      </c>
      <c r="K883" s="10" t="s">
        <v>2047</v>
      </c>
      <c r="L883" s="10" t="s">
        <v>2073</v>
      </c>
      <c r="M883" s="10" t="s">
        <v>22</v>
      </c>
      <c r="N883" s="3"/>
      <c r="O883" s="3"/>
      <c r="P883" s="3"/>
      <c r="Q883" s="3"/>
      <c r="R883" s="3"/>
      <c r="S883" s="3"/>
      <c r="T883" s="3"/>
    </row>
    <row r="884" ht="19.5" customHeight="1">
      <c r="A884" s="3"/>
      <c r="B884" s="163" t="str">
        <f>IFERROR(RANK('Categories ID'!$C884,'Categories ID'!$C$20:$C$1937,1),"")</f>
        <v/>
      </c>
      <c r="C884" s="164" t="str">
        <f>IF(MIN('Categories ID'!$D884:$F884)&lt;&gt;0,MIN('Categories ID'!$D884:$F884),"")</f>
        <v/>
      </c>
      <c r="D884" s="164" t="str">
        <f>IFERROR(SEARCH($G$3,'Categories ID'!$J884)+ROW()/100000,"")</f>
        <v/>
      </c>
      <c r="E884" s="164" t="str">
        <f>IFERROR(SEARCH($G$3,'Categories ID'!$K884)+ROW()/100000,"")</f>
        <v/>
      </c>
      <c r="F884" s="164" t="str">
        <f>IFERROR(SEARCH($G$3,'Categories ID'!$L884)+ROW()/100000,"")</f>
        <v/>
      </c>
      <c r="G884" s="73">
        <v>2270.0</v>
      </c>
      <c r="H884" s="10" t="s">
        <v>2035</v>
      </c>
      <c r="I884" s="10" t="s">
        <v>876</v>
      </c>
      <c r="J884" s="10" t="s">
        <v>2036</v>
      </c>
      <c r="K884" s="10" t="s">
        <v>2037</v>
      </c>
      <c r="L884" s="10" t="s">
        <v>2045</v>
      </c>
      <c r="M884" s="10" t="s">
        <v>22</v>
      </c>
      <c r="N884" s="3"/>
      <c r="O884" s="3"/>
      <c r="P884" s="3"/>
      <c r="Q884" s="3"/>
      <c r="R884" s="3"/>
      <c r="S884" s="3"/>
      <c r="T884" s="3"/>
    </row>
    <row r="885" ht="19.5" customHeight="1">
      <c r="A885" s="3"/>
      <c r="B885" s="165" t="str">
        <f>IFERROR(RANK('Categories ID'!$C885,'Categories ID'!$C$20:$C$1937,1),"")</f>
        <v/>
      </c>
      <c r="C885" s="166" t="str">
        <f>IF(MIN('Categories ID'!$D885:$F885)&lt;&gt;0,MIN('Categories ID'!$D885:$F885),"")</f>
        <v/>
      </c>
      <c r="D885" s="166" t="str">
        <f>IFERROR(SEARCH($G$3,'Categories ID'!$J885)+ROW()/100000,"")</f>
        <v/>
      </c>
      <c r="E885" s="166" t="str">
        <f>IFERROR(SEARCH($G$3,'Categories ID'!$K885)+ROW()/100000,"")</f>
        <v/>
      </c>
      <c r="F885" s="166" t="str">
        <f>IFERROR(SEARCH($G$3,'Categories ID'!$L885)+ROW()/100000,"")</f>
        <v/>
      </c>
      <c r="G885" s="73">
        <v>2237.0</v>
      </c>
      <c r="H885" s="10" t="s">
        <v>2035</v>
      </c>
      <c r="I885" s="10" t="s">
        <v>876</v>
      </c>
      <c r="J885" s="10" t="s">
        <v>2036</v>
      </c>
      <c r="K885" s="10" t="s">
        <v>2037</v>
      </c>
      <c r="L885" s="10" t="s">
        <v>2043</v>
      </c>
      <c r="M885" s="10" t="s">
        <v>22</v>
      </c>
      <c r="N885" s="3"/>
      <c r="O885" s="3"/>
      <c r="P885" s="3"/>
      <c r="Q885" s="3"/>
      <c r="R885" s="3"/>
      <c r="S885" s="3"/>
      <c r="T885" s="3"/>
    </row>
    <row r="886" ht="19.5" customHeight="1">
      <c r="A886" s="3"/>
      <c r="B886" s="163" t="str">
        <f>IFERROR(RANK('Categories ID'!$C886,'Categories ID'!$C$20:$C$1937,1),"")</f>
        <v/>
      </c>
      <c r="C886" s="164" t="str">
        <f>IF(MIN('Categories ID'!$D886:$F886)&lt;&gt;0,MIN('Categories ID'!$D886:$F886),"")</f>
        <v/>
      </c>
      <c r="D886" s="164" t="str">
        <f>IFERROR(SEARCH($G$3,'Categories ID'!$J886)+ROW()/100000,"")</f>
        <v/>
      </c>
      <c r="E886" s="164" t="str">
        <f>IFERROR(SEARCH($G$3,'Categories ID'!$K886)+ROW()/100000,"")</f>
        <v/>
      </c>
      <c r="F886" s="164" t="str">
        <f>IFERROR(SEARCH($G$3,'Categories ID'!$L886)+ROW()/100000,"")</f>
        <v/>
      </c>
      <c r="G886" s="73">
        <v>2404.0</v>
      </c>
      <c r="H886" s="10" t="s">
        <v>2035</v>
      </c>
      <c r="I886" s="10" t="s">
        <v>876</v>
      </c>
      <c r="J886" s="10" t="s">
        <v>2036</v>
      </c>
      <c r="K886" s="10" t="s">
        <v>2037</v>
      </c>
      <c r="L886" s="10" t="s">
        <v>2067</v>
      </c>
      <c r="M886" s="10" t="s">
        <v>22</v>
      </c>
      <c r="N886" s="3"/>
      <c r="O886" s="3"/>
      <c r="P886" s="3"/>
      <c r="Q886" s="3"/>
      <c r="R886" s="3"/>
      <c r="S886" s="3"/>
      <c r="T886" s="3"/>
    </row>
    <row r="887" ht="19.5" customHeight="1">
      <c r="A887" s="3"/>
      <c r="B887" s="165" t="str">
        <f>IFERROR(RANK('Categories ID'!$C887,'Categories ID'!$C$20:$C$1937,1),"")</f>
        <v/>
      </c>
      <c r="C887" s="166" t="str">
        <f>IF(MIN('Categories ID'!$D887:$F887)&lt;&gt;0,MIN('Categories ID'!$D887:$F887),"")</f>
        <v/>
      </c>
      <c r="D887" s="166" t="str">
        <f>IFERROR(SEARCH($G$3,'Categories ID'!$J887)+ROW()/100000,"")</f>
        <v/>
      </c>
      <c r="E887" s="166" t="str">
        <f>IFERROR(SEARCH($G$3,'Categories ID'!$K887)+ROW()/100000,"")</f>
        <v/>
      </c>
      <c r="F887" s="166" t="str">
        <f>IFERROR(SEARCH($G$3,'Categories ID'!$L887)+ROW()/100000,"")</f>
        <v/>
      </c>
      <c r="G887" s="73">
        <v>1761.0</v>
      </c>
      <c r="H887" s="10" t="s">
        <v>2035</v>
      </c>
      <c r="I887" s="10" t="s">
        <v>876</v>
      </c>
      <c r="J887" s="10" t="s">
        <v>2036</v>
      </c>
      <c r="K887" s="10" t="s">
        <v>2037</v>
      </c>
      <c r="L887" s="10" t="s">
        <v>2038</v>
      </c>
      <c r="M887" s="10" t="s">
        <v>22</v>
      </c>
      <c r="N887" s="3"/>
      <c r="O887" s="3"/>
      <c r="P887" s="3"/>
      <c r="Q887" s="3"/>
      <c r="R887" s="3"/>
      <c r="S887" s="3"/>
      <c r="T887" s="3"/>
    </row>
    <row r="888" ht="19.5" customHeight="1">
      <c r="A888" s="3"/>
      <c r="B888" s="163" t="str">
        <f>IFERROR(RANK('Categories ID'!$C888,'Categories ID'!$C$20:$C$1937,1),"")</f>
        <v/>
      </c>
      <c r="C888" s="164" t="str">
        <f>IF(MIN('Categories ID'!$D888:$F888)&lt;&gt;0,MIN('Categories ID'!$D888:$F888),"")</f>
        <v/>
      </c>
      <c r="D888" s="164" t="str">
        <f>IFERROR(SEARCH($G$3,'Categories ID'!$J888)+ROW()/100000,"")</f>
        <v/>
      </c>
      <c r="E888" s="164" t="str">
        <f>IFERROR(SEARCH($G$3,'Categories ID'!$K888)+ROW()/100000,"")</f>
        <v/>
      </c>
      <c r="F888" s="164" t="str">
        <f>IFERROR(SEARCH($G$3,'Categories ID'!$L888)+ROW()/100000,"")</f>
        <v/>
      </c>
      <c r="G888" s="73">
        <v>2061.0</v>
      </c>
      <c r="H888" s="10" t="s">
        <v>2035</v>
      </c>
      <c r="I888" s="10" t="s">
        <v>876</v>
      </c>
      <c r="J888" s="10" t="s">
        <v>2036</v>
      </c>
      <c r="K888" s="10" t="s">
        <v>2037</v>
      </c>
      <c r="L888" s="10" t="s">
        <v>2041</v>
      </c>
      <c r="M888" s="10" t="s">
        <v>22</v>
      </c>
      <c r="N888" s="3"/>
      <c r="O888" s="3"/>
      <c r="P888" s="3"/>
      <c r="Q888" s="3"/>
      <c r="R888" s="3"/>
      <c r="S888" s="3"/>
      <c r="T888" s="3"/>
    </row>
    <row r="889" ht="19.5" customHeight="1">
      <c r="A889" s="3"/>
      <c r="B889" s="165" t="str">
        <f>IFERROR(RANK('Categories ID'!$C889,'Categories ID'!$C$20:$C$1937,1),"")</f>
        <v/>
      </c>
      <c r="C889" s="166" t="str">
        <f>IF(MIN('Categories ID'!$D889:$F889)&lt;&gt;0,MIN('Categories ID'!$D889:$F889),"")</f>
        <v/>
      </c>
      <c r="D889" s="166" t="str">
        <f>IFERROR(SEARCH($G$3,'Categories ID'!$J889)+ROW()/100000,"")</f>
        <v/>
      </c>
      <c r="E889" s="166" t="str">
        <f>IFERROR(SEARCH($G$3,'Categories ID'!$K889)+ROW()/100000,"")</f>
        <v/>
      </c>
      <c r="F889" s="166" t="str">
        <f>IFERROR(SEARCH($G$3,'Categories ID'!$L889)+ROW()/100000,"")</f>
        <v/>
      </c>
      <c r="G889" s="73">
        <v>2547.0</v>
      </c>
      <c r="H889" s="10" t="s">
        <v>2035</v>
      </c>
      <c r="I889" s="10" t="s">
        <v>876</v>
      </c>
      <c r="J889" s="10" t="s">
        <v>2036</v>
      </c>
      <c r="K889" s="10" t="s">
        <v>2037</v>
      </c>
      <c r="L889" s="10" t="s">
        <v>2069</v>
      </c>
      <c r="M889" s="10" t="s">
        <v>22</v>
      </c>
      <c r="N889" s="3"/>
      <c r="O889" s="3"/>
      <c r="P889" s="3"/>
      <c r="Q889" s="3"/>
      <c r="R889" s="3"/>
      <c r="S889" s="3"/>
      <c r="T889" s="3"/>
    </row>
    <row r="890" ht="19.5" customHeight="1">
      <c r="A890" s="3"/>
      <c r="B890" s="163" t="str">
        <f>IFERROR(RANK('Categories ID'!$C890,'Categories ID'!$C$20:$C$1937,1),"")</f>
        <v/>
      </c>
      <c r="C890" s="164" t="str">
        <f>IF(MIN('Categories ID'!$D890:$F890)&lt;&gt;0,MIN('Categories ID'!$D890:$F890),"")</f>
        <v/>
      </c>
      <c r="D890" s="164" t="str">
        <f>IFERROR(SEARCH($G$3,'Categories ID'!$J890)+ROW()/100000,"")</f>
        <v/>
      </c>
      <c r="E890" s="164" t="str">
        <f>IFERROR(SEARCH($G$3,'Categories ID'!$K890)+ROW()/100000,"")</f>
        <v/>
      </c>
      <c r="F890" s="164" t="str">
        <f>IFERROR(SEARCH($G$3,'Categories ID'!$L890)+ROW()/100000,"")</f>
        <v/>
      </c>
      <c r="G890" s="73">
        <v>2281.0</v>
      </c>
      <c r="H890" s="10" t="s">
        <v>2035</v>
      </c>
      <c r="I890" s="10" t="s">
        <v>876</v>
      </c>
      <c r="J890" s="10" t="s">
        <v>2079</v>
      </c>
      <c r="K890" s="10" t="s">
        <v>2098</v>
      </c>
      <c r="L890" s="10" t="s">
        <v>2099</v>
      </c>
      <c r="M890" s="10" t="s">
        <v>22</v>
      </c>
      <c r="N890" s="3"/>
      <c r="O890" s="3"/>
      <c r="P890" s="3"/>
      <c r="Q890" s="3"/>
      <c r="R890" s="3"/>
      <c r="S890" s="3"/>
      <c r="T890" s="3"/>
    </row>
    <row r="891" ht="19.5" customHeight="1">
      <c r="A891" s="3"/>
      <c r="B891" s="165" t="str">
        <f>IFERROR(RANK('Categories ID'!$C891,'Categories ID'!$C$20:$C$1937,1),"")</f>
        <v/>
      </c>
      <c r="C891" s="166" t="str">
        <f>IF(MIN('Categories ID'!$D891:$F891)&lt;&gt;0,MIN('Categories ID'!$D891:$F891),"")</f>
        <v/>
      </c>
      <c r="D891" s="166" t="str">
        <f>IFERROR(SEARCH($G$3,'Categories ID'!$J891)+ROW()/100000,"")</f>
        <v/>
      </c>
      <c r="E891" s="166" t="str">
        <f>IFERROR(SEARCH($G$3,'Categories ID'!$K891)+ROW()/100000,"")</f>
        <v/>
      </c>
      <c r="F891" s="166" t="str">
        <f>IFERROR(SEARCH($G$3,'Categories ID'!$L891)+ROW()/100000,"")</f>
        <v/>
      </c>
      <c r="G891" s="73">
        <v>2597.0</v>
      </c>
      <c r="H891" s="10" t="s">
        <v>2035</v>
      </c>
      <c r="I891" s="10" t="s">
        <v>876</v>
      </c>
      <c r="J891" s="10" t="s">
        <v>2079</v>
      </c>
      <c r="K891" s="10" t="s">
        <v>2098</v>
      </c>
      <c r="L891" s="10" t="s">
        <v>2134</v>
      </c>
      <c r="M891" s="10" t="s">
        <v>22</v>
      </c>
      <c r="N891" s="3"/>
      <c r="O891" s="3"/>
      <c r="P891" s="3"/>
      <c r="Q891" s="3"/>
      <c r="R891" s="3"/>
      <c r="S891" s="3"/>
      <c r="T891" s="3"/>
    </row>
    <row r="892" ht="19.5" customHeight="1">
      <c r="A892" s="3"/>
      <c r="B892" s="163" t="str">
        <f>IFERROR(RANK('Categories ID'!$C892,'Categories ID'!$C$20:$C$1937,1),"")</f>
        <v/>
      </c>
      <c r="C892" s="164" t="str">
        <f>IF(MIN('Categories ID'!$D892:$F892)&lt;&gt;0,MIN('Categories ID'!$D892:$F892),"")</f>
        <v/>
      </c>
      <c r="D892" s="164" t="str">
        <f>IFERROR(SEARCH($G$3,'Categories ID'!$J892)+ROW()/100000,"")</f>
        <v/>
      </c>
      <c r="E892" s="164" t="str">
        <f>IFERROR(SEARCH($G$3,'Categories ID'!$K892)+ROW()/100000,"")</f>
        <v/>
      </c>
      <c r="F892" s="164" t="str">
        <f>IFERROR(SEARCH($G$3,'Categories ID'!$L892)+ROW()/100000,"")</f>
        <v/>
      </c>
      <c r="G892" s="73">
        <v>2598.0</v>
      </c>
      <c r="H892" s="10" t="s">
        <v>2035</v>
      </c>
      <c r="I892" s="10" t="s">
        <v>876</v>
      </c>
      <c r="J892" s="10" t="s">
        <v>2079</v>
      </c>
      <c r="K892" s="10" t="s">
        <v>2098</v>
      </c>
      <c r="L892" s="10" t="s">
        <v>2136</v>
      </c>
      <c r="M892" s="10" t="s">
        <v>22</v>
      </c>
      <c r="N892" s="3"/>
      <c r="O892" s="3"/>
      <c r="P892" s="3"/>
      <c r="Q892" s="3"/>
      <c r="R892" s="3"/>
      <c r="S892" s="3"/>
      <c r="T892" s="3"/>
    </row>
    <row r="893" ht="19.5" customHeight="1">
      <c r="A893" s="3"/>
      <c r="B893" s="165" t="str">
        <f>IFERROR(RANK('Categories ID'!$C893,'Categories ID'!$C$20:$C$1937,1),"")</f>
        <v/>
      </c>
      <c r="C893" s="166" t="str">
        <f>IF(MIN('Categories ID'!$D893:$F893)&lt;&gt;0,MIN('Categories ID'!$D893:$F893),"")</f>
        <v/>
      </c>
      <c r="D893" s="166" t="str">
        <f>IFERROR(SEARCH($G$3,'Categories ID'!$J893)+ROW()/100000,"")</f>
        <v/>
      </c>
      <c r="E893" s="166" t="str">
        <f>IFERROR(SEARCH($G$3,'Categories ID'!$K893)+ROW()/100000,"")</f>
        <v/>
      </c>
      <c r="F893" s="166" t="str">
        <f>IFERROR(SEARCH($G$3,'Categories ID'!$L893)+ROW()/100000,"")</f>
        <v/>
      </c>
      <c r="G893" s="73">
        <v>1944.0</v>
      </c>
      <c r="H893" s="10" t="s">
        <v>2035</v>
      </c>
      <c r="I893" s="10" t="s">
        <v>876</v>
      </c>
      <c r="J893" s="10" t="s">
        <v>2079</v>
      </c>
      <c r="K893" s="10" t="s">
        <v>2080</v>
      </c>
      <c r="L893" s="10" t="s">
        <v>2086</v>
      </c>
      <c r="M893" s="10" t="s">
        <v>22</v>
      </c>
      <c r="N893" s="3"/>
      <c r="O893" s="3"/>
      <c r="P893" s="3"/>
      <c r="Q893" s="3"/>
      <c r="R893" s="3"/>
      <c r="S893" s="3"/>
      <c r="T893" s="3"/>
    </row>
    <row r="894" ht="19.5" customHeight="1">
      <c r="A894" s="3"/>
      <c r="B894" s="163" t="str">
        <f>IFERROR(RANK('Categories ID'!$C894,'Categories ID'!$C$20:$C$1937,1),"")</f>
        <v/>
      </c>
      <c r="C894" s="164" t="str">
        <f>IF(MIN('Categories ID'!$D894:$F894)&lt;&gt;0,MIN('Categories ID'!$D894:$F894),"")</f>
        <v/>
      </c>
      <c r="D894" s="164" t="str">
        <f>IFERROR(SEARCH($G$3,'Categories ID'!$J894)+ROW()/100000,"")</f>
        <v/>
      </c>
      <c r="E894" s="164" t="str">
        <f>IFERROR(SEARCH($G$3,'Categories ID'!$K894)+ROW()/100000,"")</f>
        <v/>
      </c>
      <c r="F894" s="164" t="str">
        <f>IFERROR(SEARCH($G$3,'Categories ID'!$L894)+ROW()/100000,"")</f>
        <v/>
      </c>
      <c r="G894" s="73">
        <v>1950.0</v>
      </c>
      <c r="H894" s="10" t="s">
        <v>2035</v>
      </c>
      <c r="I894" s="10" t="s">
        <v>876</v>
      </c>
      <c r="J894" s="10" t="s">
        <v>2079</v>
      </c>
      <c r="K894" s="10" t="s">
        <v>2080</v>
      </c>
      <c r="L894" s="10" t="s">
        <v>2088</v>
      </c>
      <c r="M894" s="10" t="s">
        <v>22</v>
      </c>
      <c r="N894" s="3"/>
      <c r="O894" s="3"/>
      <c r="P894" s="3"/>
      <c r="Q894" s="3"/>
      <c r="R894" s="3"/>
      <c r="S894" s="3"/>
      <c r="T894" s="3"/>
    </row>
    <row r="895" ht="19.5" customHeight="1">
      <c r="A895" s="3"/>
      <c r="B895" s="165" t="str">
        <f>IFERROR(RANK('Categories ID'!$C895,'Categories ID'!$C$20:$C$1937,1),"")</f>
        <v/>
      </c>
      <c r="C895" s="166" t="str">
        <f>IF(MIN('Categories ID'!$D895:$F895)&lt;&gt;0,MIN('Categories ID'!$D895:$F895),"")</f>
        <v/>
      </c>
      <c r="D895" s="166" t="str">
        <f>IFERROR(SEARCH($G$3,'Categories ID'!$J895)+ROW()/100000,"")</f>
        <v/>
      </c>
      <c r="E895" s="166" t="str">
        <f>IFERROR(SEARCH($G$3,'Categories ID'!$K895)+ROW()/100000,"")</f>
        <v/>
      </c>
      <c r="F895" s="166" t="str">
        <f>IFERROR(SEARCH($G$3,'Categories ID'!$L895)+ROW()/100000,"")</f>
        <v/>
      </c>
      <c r="G895" s="73">
        <v>1438.0</v>
      </c>
      <c r="H895" s="10" t="s">
        <v>2035</v>
      </c>
      <c r="I895" s="10" t="s">
        <v>876</v>
      </c>
      <c r="J895" s="10" t="s">
        <v>2079</v>
      </c>
      <c r="K895" s="10" t="s">
        <v>2080</v>
      </c>
      <c r="L895" s="10" t="s">
        <v>2081</v>
      </c>
      <c r="M895" s="10" t="s">
        <v>22</v>
      </c>
      <c r="N895" s="3"/>
      <c r="O895" s="3"/>
      <c r="P895" s="3"/>
      <c r="Q895" s="3"/>
      <c r="R895" s="3"/>
      <c r="S895" s="3"/>
      <c r="T895" s="3"/>
    </row>
    <row r="896" ht="19.5" customHeight="1">
      <c r="A896" s="3"/>
      <c r="B896" s="163" t="str">
        <f>IFERROR(RANK('Categories ID'!$C896,'Categories ID'!$C$20:$C$1937,1),"")</f>
        <v/>
      </c>
      <c r="C896" s="164" t="str">
        <f>IF(MIN('Categories ID'!$D896:$F896)&lt;&gt;0,MIN('Categories ID'!$D896:$F896),"")</f>
        <v/>
      </c>
      <c r="D896" s="164" t="str">
        <f>IFERROR(SEARCH($G$3,'Categories ID'!$J896)+ROW()/100000,"")</f>
        <v/>
      </c>
      <c r="E896" s="164" t="str">
        <f>IFERROR(SEARCH($G$3,'Categories ID'!$K896)+ROW()/100000,"")</f>
        <v/>
      </c>
      <c r="F896" s="164" t="str">
        <f>IFERROR(SEARCH($G$3,'Categories ID'!$L896)+ROW()/100000,"")</f>
        <v/>
      </c>
      <c r="G896" s="73">
        <v>1439.0</v>
      </c>
      <c r="H896" s="10" t="s">
        <v>2035</v>
      </c>
      <c r="I896" s="10" t="s">
        <v>876</v>
      </c>
      <c r="J896" s="10" t="s">
        <v>2079</v>
      </c>
      <c r="K896" s="10" t="s">
        <v>2080</v>
      </c>
      <c r="L896" s="10" t="s">
        <v>2084</v>
      </c>
      <c r="M896" s="10" t="s">
        <v>22</v>
      </c>
      <c r="N896" s="3"/>
      <c r="O896" s="3"/>
      <c r="P896" s="3"/>
      <c r="Q896" s="3"/>
      <c r="R896" s="3"/>
      <c r="S896" s="3"/>
      <c r="T896" s="3"/>
    </row>
    <row r="897" ht="19.5" customHeight="1">
      <c r="A897" s="3"/>
      <c r="B897" s="165" t="str">
        <f>IFERROR(RANK('Categories ID'!$C897,'Categories ID'!$C$20:$C$1937,1),"")</f>
        <v/>
      </c>
      <c r="C897" s="166" t="str">
        <f>IF(MIN('Categories ID'!$D897:$F897)&lt;&gt;0,MIN('Categories ID'!$D897:$F897),"")</f>
        <v/>
      </c>
      <c r="D897" s="166" t="str">
        <f>IFERROR(SEARCH($G$3,'Categories ID'!$J897)+ROW()/100000,"")</f>
        <v/>
      </c>
      <c r="E897" s="166" t="str">
        <f>IFERROR(SEARCH($G$3,'Categories ID'!$K897)+ROW()/100000,"")</f>
        <v/>
      </c>
      <c r="F897" s="166" t="str">
        <f>IFERROR(SEARCH($G$3,'Categories ID'!$L897)+ROW()/100000,"")</f>
        <v/>
      </c>
      <c r="G897" s="73">
        <v>2211.0</v>
      </c>
      <c r="H897" s="10" t="s">
        <v>2035</v>
      </c>
      <c r="I897" s="10" t="s">
        <v>876</v>
      </c>
      <c r="J897" s="10" t="s">
        <v>2079</v>
      </c>
      <c r="K897" s="10" t="s">
        <v>2080</v>
      </c>
      <c r="L897" s="10" t="s">
        <v>2094</v>
      </c>
      <c r="M897" s="10" t="s">
        <v>22</v>
      </c>
      <c r="N897" s="3"/>
      <c r="O897" s="3"/>
      <c r="P897" s="3"/>
      <c r="Q897" s="3"/>
      <c r="R897" s="3"/>
      <c r="S897" s="3"/>
      <c r="T897" s="3"/>
    </row>
    <row r="898" ht="19.5" customHeight="1">
      <c r="A898" s="3"/>
      <c r="B898" s="163" t="str">
        <f>IFERROR(RANK('Categories ID'!$C898,'Categories ID'!$C$20:$C$1937,1),"")</f>
        <v/>
      </c>
      <c r="C898" s="164" t="str">
        <f>IF(MIN('Categories ID'!$D898:$F898)&lt;&gt;0,MIN('Categories ID'!$D898:$F898),"")</f>
        <v/>
      </c>
      <c r="D898" s="164" t="str">
        <f>IFERROR(SEARCH($G$3,'Categories ID'!$J898)+ROW()/100000,"")</f>
        <v/>
      </c>
      <c r="E898" s="164" t="str">
        <f>IFERROR(SEARCH($G$3,'Categories ID'!$K898)+ROW()/100000,"")</f>
        <v/>
      </c>
      <c r="F898" s="164" t="str">
        <f>IFERROR(SEARCH($G$3,'Categories ID'!$L898)+ROW()/100000,"")</f>
        <v/>
      </c>
      <c r="G898" s="73">
        <v>2192.0</v>
      </c>
      <c r="H898" s="10" t="s">
        <v>2035</v>
      </c>
      <c r="I898" s="10" t="s">
        <v>876</v>
      </c>
      <c r="J898" s="10" t="s">
        <v>2079</v>
      </c>
      <c r="K898" s="10" t="s">
        <v>2080</v>
      </c>
      <c r="L898" s="10" t="s">
        <v>2092</v>
      </c>
      <c r="M898" s="10" t="s">
        <v>22</v>
      </c>
      <c r="N898" s="3"/>
      <c r="O898" s="3"/>
      <c r="P898" s="3"/>
      <c r="Q898" s="3"/>
      <c r="R898" s="3"/>
      <c r="S898" s="3"/>
      <c r="T898" s="3"/>
    </row>
    <row r="899" ht="19.5" customHeight="1">
      <c r="A899" s="3"/>
      <c r="B899" s="165" t="str">
        <f>IFERROR(RANK('Categories ID'!$C899,'Categories ID'!$C$20:$C$1937,1),"")</f>
        <v/>
      </c>
      <c r="C899" s="166" t="str">
        <f>IF(MIN('Categories ID'!$D899:$F899)&lt;&gt;0,MIN('Categories ID'!$D899:$F899),"")</f>
        <v/>
      </c>
      <c r="D899" s="166" t="str">
        <f>IFERROR(SEARCH($G$3,'Categories ID'!$J899)+ROW()/100000,"")</f>
        <v/>
      </c>
      <c r="E899" s="166" t="str">
        <f>IFERROR(SEARCH($G$3,'Categories ID'!$K899)+ROW()/100000,"")</f>
        <v/>
      </c>
      <c r="F899" s="166" t="str">
        <f>IFERROR(SEARCH($G$3,'Categories ID'!$L899)+ROW()/100000,"")</f>
        <v/>
      </c>
      <c r="G899" s="73">
        <v>2372.0</v>
      </c>
      <c r="H899" s="10" t="s">
        <v>2035</v>
      </c>
      <c r="I899" s="10" t="s">
        <v>876</v>
      </c>
      <c r="J899" s="10" t="s">
        <v>2079</v>
      </c>
      <c r="K899" s="10" t="s">
        <v>2080</v>
      </c>
      <c r="L899" s="10" t="s">
        <v>2130</v>
      </c>
      <c r="M899" s="10" t="s">
        <v>22</v>
      </c>
      <c r="N899" s="3"/>
      <c r="O899" s="3"/>
      <c r="P899" s="3"/>
      <c r="Q899" s="3"/>
      <c r="R899" s="3"/>
      <c r="S899" s="3"/>
      <c r="T899" s="3"/>
    </row>
    <row r="900" ht="19.5" customHeight="1">
      <c r="A900" s="3"/>
      <c r="B900" s="163" t="str">
        <f>IFERROR(RANK('Categories ID'!$C900,'Categories ID'!$C$20:$C$1937,1),"")</f>
        <v/>
      </c>
      <c r="C900" s="164" t="str">
        <f>IF(MIN('Categories ID'!$D900:$F900)&lt;&gt;0,MIN('Categories ID'!$D900:$F900),"")</f>
        <v/>
      </c>
      <c r="D900" s="164" t="str">
        <f>IFERROR(SEARCH($G$3,'Categories ID'!$J900)+ROW()/100000,"")</f>
        <v/>
      </c>
      <c r="E900" s="164" t="str">
        <f>IFERROR(SEARCH($G$3,'Categories ID'!$K900)+ROW()/100000,"")</f>
        <v/>
      </c>
      <c r="F900" s="164" t="str">
        <f>IFERROR(SEARCH($G$3,'Categories ID'!$L900)+ROW()/100000,"")</f>
        <v/>
      </c>
      <c r="G900" s="73">
        <v>2280.0</v>
      </c>
      <c r="H900" s="10" t="s">
        <v>2035</v>
      </c>
      <c r="I900" s="10" t="s">
        <v>876</v>
      </c>
      <c r="J900" s="10" t="s">
        <v>2079</v>
      </c>
      <c r="K900" s="10" t="s">
        <v>2080</v>
      </c>
      <c r="L900" s="10" t="s">
        <v>2096</v>
      </c>
      <c r="M900" s="10" t="s">
        <v>22</v>
      </c>
      <c r="N900" s="3"/>
      <c r="O900" s="3"/>
      <c r="P900" s="3"/>
      <c r="Q900" s="3"/>
      <c r="R900" s="3"/>
      <c r="S900" s="3"/>
      <c r="T900" s="3"/>
    </row>
    <row r="901" ht="19.5" customHeight="1">
      <c r="A901" s="3"/>
      <c r="B901" s="165" t="str">
        <f>IFERROR(RANK('Categories ID'!$C901,'Categories ID'!$C$20:$C$1937,1),"")</f>
        <v/>
      </c>
      <c r="C901" s="166" t="str">
        <f>IF(MIN('Categories ID'!$D901:$F901)&lt;&gt;0,MIN('Categories ID'!$D901:$F901),"")</f>
        <v/>
      </c>
      <c r="D901" s="166" t="str">
        <f>IFERROR(SEARCH($G$3,'Categories ID'!$J901)+ROW()/100000,"")</f>
        <v/>
      </c>
      <c r="E901" s="166" t="str">
        <f>IFERROR(SEARCH($G$3,'Categories ID'!$K901)+ROW()/100000,"")</f>
        <v/>
      </c>
      <c r="F901" s="166" t="str">
        <f>IFERROR(SEARCH($G$3,'Categories ID'!$L901)+ROW()/100000,"")</f>
        <v/>
      </c>
      <c r="G901" s="73">
        <v>2708.0</v>
      </c>
      <c r="H901" s="10" t="s">
        <v>2035</v>
      </c>
      <c r="I901" s="10" t="s">
        <v>876</v>
      </c>
      <c r="J901" s="10" t="s">
        <v>2079</v>
      </c>
      <c r="K901" s="10" t="s">
        <v>2080</v>
      </c>
      <c r="L901" s="10" t="s">
        <v>2138</v>
      </c>
      <c r="M901" s="10" t="s">
        <v>22</v>
      </c>
      <c r="N901" s="3"/>
      <c r="O901" s="3"/>
      <c r="P901" s="3"/>
      <c r="Q901" s="3"/>
      <c r="R901" s="3"/>
      <c r="S901" s="3"/>
      <c r="T901" s="3"/>
    </row>
    <row r="902" ht="19.5" customHeight="1">
      <c r="A902" s="3"/>
      <c r="B902" s="163" t="str">
        <f>IFERROR(RANK('Categories ID'!$C902,'Categories ID'!$C$20:$C$1937,1),"")</f>
        <v/>
      </c>
      <c r="C902" s="164" t="str">
        <f>IF(MIN('Categories ID'!$D902:$F902)&lt;&gt;0,MIN('Categories ID'!$D902:$F902),"")</f>
        <v/>
      </c>
      <c r="D902" s="164" t="str">
        <f>IFERROR(SEARCH($G$3,'Categories ID'!$J902)+ROW()/100000,"")</f>
        <v/>
      </c>
      <c r="E902" s="164" t="str">
        <f>IFERROR(SEARCH($G$3,'Categories ID'!$K902)+ROW()/100000,"")</f>
        <v/>
      </c>
      <c r="F902" s="164" t="str">
        <f>IFERROR(SEARCH($G$3,'Categories ID'!$L902)+ROW()/100000,"")</f>
        <v/>
      </c>
      <c r="G902" s="73">
        <v>2124.0</v>
      </c>
      <c r="H902" s="10" t="s">
        <v>2035</v>
      </c>
      <c r="I902" s="10" t="s">
        <v>876</v>
      </c>
      <c r="J902" s="10" t="s">
        <v>2079</v>
      </c>
      <c r="K902" s="10" t="s">
        <v>2080</v>
      </c>
      <c r="L902" s="10" t="s">
        <v>2090</v>
      </c>
      <c r="M902" s="10" t="s">
        <v>22</v>
      </c>
      <c r="N902" s="3"/>
      <c r="O902" s="3"/>
      <c r="P902" s="3"/>
      <c r="Q902" s="3"/>
      <c r="R902" s="3"/>
      <c r="S902" s="3"/>
      <c r="T902" s="3"/>
    </row>
    <row r="903" ht="19.5" customHeight="1">
      <c r="A903" s="3"/>
      <c r="B903" s="165" t="str">
        <f>IFERROR(RANK('Categories ID'!$C903,'Categories ID'!$C$20:$C$1937,1),"")</f>
        <v/>
      </c>
      <c r="C903" s="166" t="str">
        <f>IF(MIN('Categories ID'!$D903:$F903)&lt;&gt;0,MIN('Categories ID'!$D903:$F903),"")</f>
        <v/>
      </c>
      <c r="D903" s="166" t="str">
        <f>IFERROR(SEARCH($G$3,'Categories ID'!$J903)+ROW()/100000,"")</f>
        <v/>
      </c>
      <c r="E903" s="166" t="str">
        <f>IFERROR(SEARCH($G$3,'Categories ID'!$K903)+ROW()/100000,"")</f>
        <v/>
      </c>
      <c r="F903" s="166" t="str">
        <f>IFERROR(SEARCH($G$3,'Categories ID'!$L903)+ROW()/100000,"")</f>
        <v/>
      </c>
      <c r="G903" s="73">
        <v>3362.0</v>
      </c>
      <c r="H903" s="10" t="s">
        <v>2035</v>
      </c>
      <c r="I903" s="10" t="s">
        <v>876</v>
      </c>
      <c r="J903" s="10" t="s">
        <v>2079</v>
      </c>
      <c r="K903" s="10" t="s">
        <v>2102</v>
      </c>
      <c r="L903" s="10" t="s">
        <v>2142</v>
      </c>
      <c r="M903" s="10" t="s">
        <v>22</v>
      </c>
      <c r="N903" s="3"/>
      <c r="O903" s="3"/>
      <c r="P903" s="3"/>
      <c r="Q903" s="3"/>
      <c r="R903" s="3"/>
      <c r="S903" s="3"/>
      <c r="T903" s="3"/>
    </row>
    <row r="904" ht="19.5" customHeight="1">
      <c r="A904" s="3"/>
      <c r="B904" s="163" t="str">
        <f>IFERROR(RANK('Categories ID'!$C904,'Categories ID'!$C$20:$C$1937,1),"")</f>
        <v/>
      </c>
      <c r="C904" s="164" t="str">
        <f>IF(MIN('Categories ID'!$D904:$F904)&lt;&gt;0,MIN('Categories ID'!$D904:$F904),"")</f>
        <v/>
      </c>
      <c r="D904" s="164" t="str">
        <f>IFERROR(SEARCH($G$3,'Categories ID'!$J904)+ROW()/100000,"")</f>
        <v/>
      </c>
      <c r="E904" s="164" t="str">
        <f>IFERROR(SEARCH($G$3,'Categories ID'!$K904)+ROW()/100000,"")</f>
        <v/>
      </c>
      <c r="F904" s="164" t="str">
        <f>IFERROR(SEARCH($G$3,'Categories ID'!$L904)+ROW()/100000,"")</f>
        <v/>
      </c>
      <c r="G904" s="73">
        <v>3353.0</v>
      </c>
      <c r="H904" s="10" t="s">
        <v>2035</v>
      </c>
      <c r="I904" s="10" t="s">
        <v>876</v>
      </c>
      <c r="J904" s="10" t="s">
        <v>2079</v>
      </c>
      <c r="K904" s="10" t="s">
        <v>2102</v>
      </c>
      <c r="L904" s="10" t="s">
        <v>2140</v>
      </c>
      <c r="M904" s="10" t="s">
        <v>22</v>
      </c>
      <c r="N904" s="3"/>
      <c r="O904" s="3"/>
      <c r="P904" s="3"/>
      <c r="Q904" s="3"/>
      <c r="R904" s="3"/>
      <c r="S904" s="3"/>
      <c r="T904" s="3"/>
    </row>
    <row r="905" ht="19.5" customHeight="1">
      <c r="A905" s="3"/>
      <c r="B905" s="165" t="str">
        <f>IFERROR(RANK('Categories ID'!$C905,'Categories ID'!$C$20:$C$1937,1),"")</f>
        <v/>
      </c>
      <c r="C905" s="166" t="str">
        <f>IF(MIN('Categories ID'!$D905:$F905)&lt;&gt;0,MIN('Categories ID'!$D905:$F905),"")</f>
        <v/>
      </c>
      <c r="D905" s="166" t="str">
        <f>IFERROR(SEARCH($G$3,'Categories ID'!$J905)+ROW()/100000,"")</f>
        <v/>
      </c>
      <c r="E905" s="166" t="str">
        <f>IFERROR(SEARCH($G$3,'Categories ID'!$K905)+ROW()/100000,"")</f>
        <v/>
      </c>
      <c r="F905" s="166" t="str">
        <f>IFERROR(SEARCH($G$3,'Categories ID'!$L905)+ROW()/100000,"")</f>
        <v/>
      </c>
      <c r="G905" s="73">
        <v>3430.0</v>
      </c>
      <c r="H905" s="10" t="s">
        <v>2035</v>
      </c>
      <c r="I905" s="10" t="s">
        <v>876</v>
      </c>
      <c r="J905" s="10" t="s">
        <v>2079</v>
      </c>
      <c r="K905" s="10" t="s">
        <v>2102</v>
      </c>
      <c r="L905" s="10" t="s">
        <v>2144</v>
      </c>
      <c r="M905" s="10" t="s">
        <v>22</v>
      </c>
      <c r="N905" s="3"/>
      <c r="O905" s="3"/>
      <c r="P905" s="3"/>
      <c r="Q905" s="3"/>
      <c r="R905" s="3"/>
      <c r="S905" s="3"/>
      <c r="T905" s="3"/>
    </row>
    <row r="906" ht="19.5" customHeight="1">
      <c r="A906" s="3"/>
      <c r="B906" s="163" t="str">
        <f>IFERROR(RANK('Categories ID'!$C906,'Categories ID'!$C$20:$C$1937,1),"")</f>
        <v/>
      </c>
      <c r="C906" s="164" t="str">
        <f>IF(MIN('Categories ID'!$D906:$F906)&lt;&gt;0,MIN('Categories ID'!$D906:$F906),"")</f>
        <v/>
      </c>
      <c r="D906" s="164" t="str">
        <f>IFERROR(SEARCH($G$3,'Categories ID'!$J906)+ROW()/100000,"")</f>
        <v/>
      </c>
      <c r="E906" s="164" t="str">
        <f>IFERROR(SEARCH($G$3,'Categories ID'!$K906)+ROW()/100000,"")</f>
        <v/>
      </c>
      <c r="F906" s="164" t="str">
        <f>IFERROR(SEARCH($G$3,'Categories ID'!$L906)+ROW()/100000,"")</f>
        <v/>
      </c>
      <c r="G906" s="73">
        <v>2338.0</v>
      </c>
      <c r="H906" s="10" t="s">
        <v>2035</v>
      </c>
      <c r="I906" s="10" t="s">
        <v>876</v>
      </c>
      <c r="J906" s="10" t="s">
        <v>2079</v>
      </c>
      <c r="K906" s="10" t="s">
        <v>2102</v>
      </c>
      <c r="L906" s="10" t="s">
        <v>2103</v>
      </c>
      <c r="M906" s="10" t="s">
        <v>22</v>
      </c>
      <c r="N906" s="3"/>
      <c r="O906" s="3"/>
      <c r="P906" s="3"/>
      <c r="Q906" s="3"/>
      <c r="R906" s="3"/>
      <c r="S906" s="3"/>
      <c r="T906" s="3"/>
    </row>
    <row r="907" ht="19.5" customHeight="1">
      <c r="A907" s="3"/>
      <c r="B907" s="165" t="str">
        <f>IFERROR(RANK('Categories ID'!$C907,'Categories ID'!$C$20:$C$1937,1),"")</f>
        <v/>
      </c>
      <c r="C907" s="166" t="str">
        <f>IF(MIN('Categories ID'!$D907:$F907)&lt;&gt;0,MIN('Categories ID'!$D907:$F907),"")</f>
        <v/>
      </c>
      <c r="D907" s="166" t="str">
        <f>IFERROR(SEARCH($G$3,'Categories ID'!$J907)+ROW()/100000,"")</f>
        <v/>
      </c>
      <c r="E907" s="166" t="str">
        <f>IFERROR(SEARCH($G$3,'Categories ID'!$K907)+ROW()/100000,"")</f>
        <v/>
      </c>
      <c r="F907" s="166" t="str">
        <f>IFERROR(SEARCH($G$3,'Categories ID'!$L907)+ROW()/100000,"")</f>
        <v/>
      </c>
      <c r="G907" s="73">
        <v>2339.0</v>
      </c>
      <c r="H907" s="10" t="s">
        <v>2035</v>
      </c>
      <c r="I907" s="10" t="s">
        <v>876</v>
      </c>
      <c r="J907" s="10" t="s">
        <v>2079</v>
      </c>
      <c r="K907" s="10" t="s">
        <v>2102</v>
      </c>
      <c r="L907" s="10" t="s">
        <v>2106</v>
      </c>
      <c r="M907" s="10" t="s">
        <v>22</v>
      </c>
      <c r="N907" s="3"/>
      <c r="O907" s="3"/>
      <c r="P907" s="3"/>
      <c r="Q907" s="3"/>
      <c r="R907" s="3"/>
      <c r="S907" s="3"/>
      <c r="T907" s="3"/>
    </row>
    <row r="908" ht="19.5" customHeight="1">
      <c r="A908" s="3"/>
      <c r="B908" s="163" t="str">
        <f>IFERROR(RANK('Categories ID'!$C908,'Categories ID'!$C$20:$C$1937,1),"")</f>
        <v/>
      </c>
      <c r="C908" s="164" t="str">
        <f>IF(MIN('Categories ID'!$D908:$F908)&lt;&gt;0,MIN('Categories ID'!$D908:$F908),"")</f>
        <v/>
      </c>
      <c r="D908" s="164" t="str">
        <f>IFERROR(SEARCH($G$3,'Categories ID'!$J908)+ROW()/100000,"")</f>
        <v/>
      </c>
      <c r="E908" s="164" t="str">
        <f>IFERROR(SEARCH($G$3,'Categories ID'!$K908)+ROW()/100000,"")</f>
        <v/>
      </c>
      <c r="F908" s="164" t="str">
        <f>IFERROR(SEARCH($G$3,'Categories ID'!$L908)+ROW()/100000,"")</f>
        <v/>
      </c>
      <c r="G908" s="73">
        <v>2340.0</v>
      </c>
      <c r="H908" s="10" t="s">
        <v>2035</v>
      </c>
      <c r="I908" s="10" t="s">
        <v>876</v>
      </c>
      <c r="J908" s="10" t="s">
        <v>2079</v>
      </c>
      <c r="K908" s="10" t="s">
        <v>2102</v>
      </c>
      <c r="L908" s="10" t="s">
        <v>2108</v>
      </c>
      <c r="M908" s="10" t="s">
        <v>22</v>
      </c>
      <c r="N908" s="3"/>
      <c r="O908" s="3"/>
      <c r="P908" s="3"/>
      <c r="Q908" s="3"/>
      <c r="R908" s="3"/>
      <c r="S908" s="3"/>
      <c r="T908" s="3"/>
    </row>
    <row r="909" ht="19.5" customHeight="1">
      <c r="A909" s="3"/>
      <c r="B909" s="165" t="str">
        <f>IFERROR(RANK('Categories ID'!$C909,'Categories ID'!$C$20:$C$1937,1),"")</f>
        <v/>
      </c>
      <c r="C909" s="166" t="str">
        <f>IF(MIN('Categories ID'!$D909:$F909)&lt;&gt;0,MIN('Categories ID'!$D909:$F909),"")</f>
        <v/>
      </c>
      <c r="D909" s="166" t="str">
        <f>IFERROR(SEARCH($G$3,'Categories ID'!$J909)+ROW()/100000,"")</f>
        <v/>
      </c>
      <c r="E909" s="166" t="str">
        <f>IFERROR(SEARCH($G$3,'Categories ID'!$K909)+ROW()/100000,"")</f>
        <v/>
      </c>
      <c r="F909" s="166" t="str">
        <f>IFERROR(SEARCH($G$3,'Categories ID'!$L909)+ROW()/100000,"")</f>
        <v/>
      </c>
      <c r="G909" s="73">
        <v>2341.0</v>
      </c>
      <c r="H909" s="10" t="s">
        <v>2035</v>
      </c>
      <c r="I909" s="10" t="s">
        <v>876</v>
      </c>
      <c r="J909" s="10" t="s">
        <v>2079</v>
      </c>
      <c r="K909" s="10" t="s">
        <v>2102</v>
      </c>
      <c r="L909" s="10" t="s">
        <v>2110</v>
      </c>
      <c r="M909" s="10" t="s">
        <v>22</v>
      </c>
      <c r="N909" s="3"/>
      <c r="O909" s="3"/>
      <c r="P909" s="3"/>
      <c r="Q909" s="3"/>
      <c r="R909" s="3"/>
      <c r="S909" s="3"/>
      <c r="T909" s="3"/>
    </row>
    <row r="910" ht="19.5" customHeight="1">
      <c r="A910" s="3"/>
      <c r="B910" s="163" t="str">
        <f>IFERROR(RANK('Categories ID'!$C910,'Categories ID'!$C$20:$C$1937,1),"")</f>
        <v/>
      </c>
      <c r="C910" s="164" t="str">
        <f>IF(MIN('Categories ID'!$D910:$F910)&lt;&gt;0,MIN('Categories ID'!$D910:$F910),"")</f>
        <v/>
      </c>
      <c r="D910" s="164" t="str">
        <f>IFERROR(SEARCH($G$3,'Categories ID'!$J910)+ROW()/100000,"")</f>
        <v/>
      </c>
      <c r="E910" s="164" t="str">
        <f>IFERROR(SEARCH($G$3,'Categories ID'!$K910)+ROW()/100000,"")</f>
        <v/>
      </c>
      <c r="F910" s="164" t="str">
        <f>IFERROR(SEARCH($G$3,'Categories ID'!$L910)+ROW()/100000,"")</f>
        <v/>
      </c>
      <c r="G910" s="73">
        <v>2342.0</v>
      </c>
      <c r="H910" s="10" t="s">
        <v>2035</v>
      </c>
      <c r="I910" s="10" t="s">
        <v>876</v>
      </c>
      <c r="J910" s="10" t="s">
        <v>2079</v>
      </c>
      <c r="K910" s="10" t="s">
        <v>2102</v>
      </c>
      <c r="L910" s="10" t="s">
        <v>2112</v>
      </c>
      <c r="M910" s="10" t="s">
        <v>22</v>
      </c>
      <c r="N910" s="3"/>
      <c r="O910" s="3"/>
      <c r="P910" s="3"/>
      <c r="Q910" s="3"/>
      <c r="R910" s="3"/>
      <c r="S910" s="3"/>
      <c r="T910" s="3"/>
    </row>
    <row r="911" ht="19.5" customHeight="1">
      <c r="A911" s="3"/>
      <c r="B911" s="165" t="str">
        <f>IFERROR(RANK('Categories ID'!$C911,'Categories ID'!$C$20:$C$1937,1),"")</f>
        <v/>
      </c>
      <c r="C911" s="166" t="str">
        <f>IF(MIN('Categories ID'!$D911:$F911)&lt;&gt;0,MIN('Categories ID'!$D911:$F911),"")</f>
        <v/>
      </c>
      <c r="D911" s="166" t="str">
        <f>IFERROR(SEARCH($G$3,'Categories ID'!$J911)+ROW()/100000,"")</f>
        <v/>
      </c>
      <c r="E911" s="166" t="str">
        <f>IFERROR(SEARCH($G$3,'Categories ID'!$K911)+ROW()/100000,"")</f>
        <v/>
      </c>
      <c r="F911" s="166" t="str">
        <f>IFERROR(SEARCH($G$3,'Categories ID'!$L911)+ROW()/100000,"")</f>
        <v/>
      </c>
      <c r="G911" s="73">
        <v>2343.0</v>
      </c>
      <c r="H911" s="10" t="s">
        <v>2035</v>
      </c>
      <c r="I911" s="10" t="s">
        <v>876</v>
      </c>
      <c r="J911" s="10" t="s">
        <v>2079</v>
      </c>
      <c r="K911" s="10" t="s">
        <v>2102</v>
      </c>
      <c r="L911" s="10" t="s">
        <v>2114</v>
      </c>
      <c r="M911" s="10" t="s">
        <v>22</v>
      </c>
      <c r="N911" s="3"/>
      <c r="O911" s="3"/>
      <c r="P911" s="3"/>
      <c r="Q911" s="3"/>
      <c r="R911" s="3"/>
      <c r="S911" s="3"/>
      <c r="T911" s="3"/>
    </row>
    <row r="912" ht="19.5" customHeight="1">
      <c r="A912" s="3"/>
      <c r="B912" s="163" t="str">
        <f>IFERROR(RANK('Categories ID'!$C912,'Categories ID'!$C$20:$C$1937,1),"")</f>
        <v/>
      </c>
      <c r="C912" s="164" t="str">
        <f>IF(MIN('Categories ID'!$D912:$F912)&lt;&gt;0,MIN('Categories ID'!$D912:$F912),"")</f>
        <v/>
      </c>
      <c r="D912" s="164" t="str">
        <f>IFERROR(SEARCH($G$3,'Categories ID'!$J912)+ROW()/100000,"")</f>
        <v/>
      </c>
      <c r="E912" s="164" t="str">
        <f>IFERROR(SEARCH($G$3,'Categories ID'!$K912)+ROW()/100000,"")</f>
        <v/>
      </c>
      <c r="F912" s="164" t="str">
        <f>IFERROR(SEARCH($G$3,'Categories ID'!$L912)+ROW()/100000,"")</f>
        <v/>
      </c>
      <c r="G912" s="73">
        <v>2344.0</v>
      </c>
      <c r="H912" s="10" t="s">
        <v>2035</v>
      </c>
      <c r="I912" s="10" t="s">
        <v>876</v>
      </c>
      <c r="J912" s="10" t="s">
        <v>2079</v>
      </c>
      <c r="K912" s="10" t="s">
        <v>2102</v>
      </c>
      <c r="L912" s="10" t="s">
        <v>2116</v>
      </c>
      <c r="M912" s="10" t="s">
        <v>22</v>
      </c>
      <c r="N912" s="3"/>
      <c r="O912" s="3"/>
      <c r="P912" s="3"/>
      <c r="Q912" s="3"/>
      <c r="R912" s="3"/>
      <c r="S912" s="3"/>
      <c r="T912" s="3"/>
    </row>
    <row r="913" ht="19.5" customHeight="1">
      <c r="A913" s="3"/>
      <c r="B913" s="165" t="str">
        <f>IFERROR(RANK('Categories ID'!$C913,'Categories ID'!$C$20:$C$1937,1),"")</f>
        <v/>
      </c>
      <c r="C913" s="166" t="str">
        <f>IF(MIN('Categories ID'!$D913:$F913)&lt;&gt;0,MIN('Categories ID'!$D913:$F913),"")</f>
        <v/>
      </c>
      <c r="D913" s="166" t="str">
        <f>IFERROR(SEARCH($G$3,'Categories ID'!$J913)+ROW()/100000,"")</f>
        <v/>
      </c>
      <c r="E913" s="166" t="str">
        <f>IFERROR(SEARCH($G$3,'Categories ID'!$K913)+ROW()/100000,"")</f>
        <v/>
      </c>
      <c r="F913" s="166" t="str">
        <f>IFERROR(SEARCH($G$3,'Categories ID'!$L913)+ROW()/100000,"")</f>
        <v/>
      </c>
      <c r="G913" s="73">
        <v>2345.0</v>
      </c>
      <c r="H913" s="10" t="s">
        <v>2035</v>
      </c>
      <c r="I913" s="10" t="s">
        <v>876</v>
      </c>
      <c r="J913" s="10" t="s">
        <v>2079</v>
      </c>
      <c r="K913" s="10" t="s">
        <v>2102</v>
      </c>
      <c r="L913" s="10" t="s">
        <v>2118</v>
      </c>
      <c r="M913" s="10" t="s">
        <v>22</v>
      </c>
      <c r="N913" s="3"/>
      <c r="O913" s="3"/>
      <c r="P913" s="3"/>
      <c r="Q913" s="3"/>
      <c r="R913" s="3"/>
      <c r="S913" s="3"/>
      <c r="T913" s="3"/>
    </row>
    <row r="914" ht="19.5" customHeight="1">
      <c r="A914" s="3"/>
      <c r="B914" s="163" t="str">
        <f>IFERROR(RANK('Categories ID'!$C914,'Categories ID'!$C$20:$C$1937,1),"")</f>
        <v/>
      </c>
      <c r="C914" s="164" t="str">
        <f>IF(MIN('Categories ID'!$D914:$F914)&lt;&gt;0,MIN('Categories ID'!$D914:$F914),"")</f>
        <v/>
      </c>
      <c r="D914" s="164" t="str">
        <f>IFERROR(SEARCH($G$3,'Categories ID'!$J914)+ROW()/100000,"")</f>
        <v/>
      </c>
      <c r="E914" s="164" t="str">
        <f>IFERROR(SEARCH($G$3,'Categories ID'!$K914)+ROW()/100000,"")</f>
        <v/>
      </c>
      <c r="F914" s="164" t="str">
        <f>IFERROR(SEARCH($G$3,'Categories ID'!$L914)+ROW()/100000,"")</f>
        <v/>
      </c>
      <c r="G914" s="73">
        <v>2346.0</v>
      </c>
      <c r="H914" s="10" t="s">
        <v>2035</v>
      </c>
      <c r="I914" s="10" t="s">
        <v>876</v>
      </c>
      <c r="J914" s="10" t="s">
        <v>2079</v>
      </c>
      <c r="K914" s="10" t="s">
        <v>2102</v>
      </c>
      <c r="L914" s="10" t="s">
        <v>2120</v>
      </c>
      <c r="M914" s="10" t="s">
        <v>22</v>
      </c>
      <c r="N914" s="3"/>
      <c r="O914" s="3"/>
      <c r="P914" s="3"/>
      <c r="Q914" s="3"/>
      <c r="R914" s="3"/>
      <c r="S914" s="3"/>
      <c r="T914" s="3"/>
    </row>
    <row r="915" ht="19.5" customHeight="1">
      <c r="A915" s="3"/>
      <c r="B915" s="165" t="str">
        <f>IFERROR(RANK('Categories ID'!$C915,'Categories ID'!$C$20:$C$1937,1),"")</f>
        <v/>
      </c>
      <c r="C915" s="166" t="str">
        <f>IF(MIN('Categories ID'!$D915:$F915)&lt;&gt;0,MIN('Categories ID'!$D915:$F915),"")</f>
        <v/>
      </c>
      <c r="D915" s="166" t="str">
        <f>IFERROR(SEARCH($G$3,'Categories ID'!$J915)+ROW()/100000,"")</f>
        <v/>
      </c>
      <c r="E915" s="166" t="str">
        <f>IFERROR(SEARCH($G$3,'Categories ID'!$K915)+ROW()/100000,"")</f>
        <v/>
      </c>
      <c r="F915" s="166" t="str">
        <f>IFERROR(SEARCH($G$3,'Categories ID'!$L915)+ROW()/100000,"")</f>
        <v/>
      </c>
      <c r="G915" s="73">
        <v>2347.0</v>
      </c>
      <c r="H915" s="10" t="s">
        <v>2035</v>
      </c>
      <c r="I915" s="10" t="s">
        <v>876</v>
      </c>
      <c r="J915" s="10" t="s">
        <v>2079</v>
      </c>
      <c r="K915" s="10" t="s">
        <v>2102</v>
      </c>
      <c r="L915" s="10" t="s">
        <v>2122</v>
      </c>
      <c r="M915" s="10" t="s">
        <v>22</v>
      </c>
      <c r="N915" s="3"/>
      <c r="O915" s="3"/>
      <c r="P915" s="3"/>
      <c r="Q915" s="3"/>
      <c r="R915" s="3"/>
      <c r="S915" s="3"/>
      <c r="T915" s="3"/>
    </row>
    <row r="916" ht="19.5" customHeight="1">
      <c r="A916" s="3"/>
      <c r="B916" s="163" t="str">
        <f>IFERROR(RANK('Categories ID'!$C916,'Categories ID'!$C$20:$C$1937,1),"")</f>
        <v/>
      </c>
      <c r="C916" s="164" t="str">
        <f>IF(MIN('Categories ID'!$D916:$F916)&lt;&gt;0,MIN('Categories ID'!$D916:$F916),"")</f>
        <v/>
      </c>
      <c r="D916" s="164" t="str">
        <f>IFERROR(SEARCH($G$3,'Categories ID'!$J916)+ROW()/100000,"")</f>
        <v/>
      </c>
      <c r="E916" s="164" t="str">
        <f>IFERROR(SEARCH($G$3,'Categories ID'!$K916)+ROW()/100000,"")</f>
        <v/>
      </c>
      <c r="F916" s="164" t="str">
        <f>IFERROR(SEARCH($G$3,'Categories ID'!$L916)+ROW()/100000,"")</f>
        <v/>
      </c>
      <c r="G916" s="73">
        <v>2348.0</v>
      </c>
      <c r="H916" s="10" t="s">
        <v>2035</v>
      </c>
      <c r="I916" s="10" t="s">
        <v>876</v>
      </c>
      <c r="J916" s="10" t="s">
        <v>2079</v>
      </c>
      <c r="K916" s="10" t="s">
        <v>2102</v>
      </c>
      <c r="L916" s="10" t="s">
        <v>2124</v>
      </c>
      <c r="M916" s="10" t="s">
        <v>22</v>
      </c>
      <c r="N916" s="3"/>
      <c r="O916" s="3"/>
      <c r="P916" s="3"/>
      <c r="Q916" s="3"/>
      <c r="R916" s="3"/>
      <c r="S916" s="3"/>
      <c r="T916" s="3"/>
    </row>
    <row r="917" ht="19.5" customHeight="1">
      <c r="A917" s="3"/>
      <c r="B917" s="165" t="str">
        <f>IFERROR(RANK('Categories ID'!$C917,'Categories ID'!$C$20:$C$1937,1),"")</f>
        <v/>
      </c>
      <c r="C917" s="166" t="str">
        <f>IF(MIN('Categories ID'!$D917:$F917)&lt;&gt;0,MIN('Categories ID'!$D917:$F917),"")</f>
        <v/>
      </c>
      <c r="D917" s="166" t="str">
        <f>IFERROR(SEARCH($G$3,'Categories ID'!$J917)+ROW()/100000,"")</f>
        <v/>
      </c>
      <c r="E917" s="166" t="str">
        <f>IFERROR(SEARCH($G$3,'Categories ID'!$K917)+ROW()/100000,"")</f>
        <v/>
      </c>
      <c r="F917" s="166" t="str">
        <f>IFERROR(SEARCH($G$3,'Categories ID'!$L917)+ROW()/100000,"")</f>
        <v/>
      </c>
      <c r="G917" s="73">
        <v>2349.0</v>
      </c>
      <c r="H917" s="10" t="s">
        <v>2035</v>
      </c>
      <c r="I917" s="10" t="s">
        <v>876</v>
      </c>
      <c r="J917" s="10" t="s">
        <v>2079</v>
      </c>
      <c r="K917" s="10" t="s">
        <v>2102</v>
      </c>
      <c r="L917" s="10" t="s">
        <v>2126</v>
      </c>
      <c r="M917" s="10" t="s">
        <v>22</v>
      </c>
      <c r="N917" s="3"/>
      <c r="O917" s="3"/>
      <c r="P917" s="3"/>
      <c r="Q917" s="3"/>
      <c r="R917" s="3"/>
      <c r="S917" s="3"/>
      <c r="T917" s="3"/>
    </row>
    <row r="918" ht="19.5" customHeight="1">
      <c r="A918" s="3"/>
      <c r="B918" s="163" t="str">
        <f>IFERROR(RANK('Categories ID'!$C918,'Categories ID'!$C$20:$C$1937,1),"")</f>
        <v/>
      </c>
      <c r="C918" s="164" t="str">
        <f>IF(MIN('Categories ID'!$D918:$F918)&lt;&gt;0,MIN('Categories ID'!$D918:$F918),"")</f>
        <v/>
      </c>
      <c r="D918" s="164" t="str">
        <f>IFERROR(SEARCH($G$3,'Categories ID'!$J918)+ROW()/100000,"")</f>
        <v/>
      </c>
      <c r="E918" s="164" t="str">
        <f>IFERROR(SEARCH($G$3,'Categories ID'!$K918)+ROW()/100000,"")</f>
        <v/>
      </c>
      <c r="F918" s="164" t="str">
        <f>IFERROR(SEARCH($G$3,'Categories ID'!$L918)+ROW()/100000,"")</f>
        <v/>
      </c>
      <c r="G918" s="73">
        <v>2350.0</v>
      </c>
      <c r="H918" s="10" t="s">
        <v>2035</v>
      </c>
      <c r="I918" s="10" t="s">
        <v>876</v>
      </c>
      <c r="J918" s="10" t="s">
        <v>2079</v>
      </c>
      <c r="K918" s="10" t="s">
        <v>2102</v>
      </c>
      <c r="L918" s="10" t="s">
        <v>4719</v>
      </c>
      <c r="M918" s="10" t="s">
        <v>22</v>
      </c>
      <c r="N918" s="3"/>
      <c r="O918" s="3"/>
      <c r="P918" s="3"/>
      <c r="Q918" s="3"/>
      <c r="R918" s="3"/>
      <c r="S918" s="3"/>
      <c r="T918" s="3"/>
    </row>
    <row r="919" ht="19.5" customHeight="1">
      <c r="A919" s="3"/>
      <c r="B919" s="165" t="str">
        <f>IFERROR(RANK('Categories ID'!$C919,'Categories ID'!$C$20:$C$1937,1),"")</f>
        <v/>
      </c>
      <c r="C919" s="166" t="str">
        <f>IF(MIN('Categories ID'!$D919:$F919)&lt;&gt;0,MIN('Categories ID'!$D919:$F919),"")</f>
        <v/>
      </c>
      <c r="D919" s="166" t="str">
        <f>IFERROR(SEARCH($G$3,'Categories ID'!$J919)+ROW()/100000,"")</f>
        <v/>
      </c>
      <c r="E919" s="166" t="str">
        <f>IFERROR(SEARCH($G$3,'Categories ID'!$K919)+ROW()/100000,"")</f>
        <v/>
      </c>
      <c r="F919" s="166" t="str">
        <f>IFERROR(SEARCH($G$3,'Categories ID'!$L919)+ROW()/100000,"")</f>
        <v/>
      </c>
      <c r="G919" s="73">
        <v>2351.0</v>
      </c>
      <c r="H919" s="10" t="s">
        <v>2035</v>
      </c>
      <c r="I919" s="10" t="s">
        <v>876</v>
      </c>
      <c r="J919" s="10" t="s">
        <v>2079</v>
      </c>
      <c r="K919" s="10" t="s">
        <v>2102</v>
      </c>
      <c r="L919" s="10" t="s">
        <v>2128</v>
      </c>
      <c r="M919" s="10" t="s">
        <v>22</v>
      </c>
      <c r="N919" s="3"/>
      <c r="O919" s="3"/>
      <c r="P919" s="3"/>
      <c r="Q919" s="3"/>
      <c r="R919" s="3"/>
      <c r="S919" s="3"/>
      <c r="T919" s="3"/>
    </row>
    <row r="920" ht="19.5" customHeight="1">
      <c r="A920" s="3"/>
      <c r="B920" s="163" t="str">
        <f>IFERROR(RANK('Categories ID'!$C920,'Categories ID'!$C$20:$C$1937,1),"")</f>
        <v/>
      </c>
      <c r="C920" s="164" t="str">
        <f>IF(MIN('Categories ID'!$D920:$F920)&lt;&gt;0,MIN('Categories ID'!$D920:$F920),"")</f>
        <v/>
      </c>
      <c r="D920" s="164" t="str">
        <f>IFERROR(SEARCH($G$3,'Categories ID'!$J920)+ROW()/100000,"")</f>
        <v/>
      </c>
      <c r="E920" s="164" t="str">
        <f>IFERROR(SEARCH($G$3,'Categories ID'!$K920)+ROW()/100000,"")</f>
        <v/>
      </c>
      <c r="F920" s="164" t="str">
        <f>IFERROR(SEARCH($G$3,'Categories ID'!$L920)+ROW()/100000,"")</f>
        <v/>
      </c>
      <c r="G920" s="73">
        <v>3479.0</v>
      </c>
      <c r="H920" s="10" t="s">
        <v>2035</v>
      </c>
      <c r="I920" s="10" t="s">
        <v>876</v>
      </c>
      <c r="J920" s="10" t="s">
        <v>2079</v>
      </c>
      <c r="K920" s="10" t="s">
        <v>2102</v>
      </c>
      <c r="L920" s="10" t="s">
        <v>2146</v>
      </c>
      <c r="M920" s="10" t="s">
        <v>22</v>
      </c>
      <c r="N920" s="3"/>
      <c r="O920" s="3"/>
      <c r="P920" s="3"/>
      <c r="Q920" s="3"/>
      <c r="R920" s="3"/>
      <c r="S920" s="3"/>
      <c r="T920" s="3"/>
    </row>
    <row r="921" ht="19.5" customHeight="1">
      <c r="A921" s="3"/>
      <c r="B921" s="165" t="str">
        <f>IFERROR(RANK('Categories ID'!$C921,'Categories ID'!$C$20:$C$1937,1),"")</f>
        <v/>
      </c>
      <c r="C921" s="166" t="str">
        <f>IF(MIN('Categories ID'!$D921:$F921)&lt;&gt;0,MIN('Categories ID'!$D921:$F921),"")</f>
        <v/>
      </c>
      <c r="D921" s="166" t="str">
        <f>IFERROR(SEARCH($G$3,'Categories ID'!$J921)+ROW()/100000,"")</f>
        <v/>
      </c>
      <c r="E921" s="166" t="str">
        <f>IFERROR(SEARCH($G$3,'Categories ID'!$K921)+ROW()/100000,"")</f>
        <v/>
      </c>
      <c r="F921" s="166" t="str">
        <f>IFERROR(SEARCH($G$3,'Categories ID'!$L921)+ROW()/100000,"")</f>
        <v/>
      </c>
      <c r="G921" s="73">
        <v>2558.0</v>
      </c>
      <c r="H921" s="10" t="s">
        <v>2035</v>
      </c>
      <c r="I921" s="10" t="s">
        <v>876</v>
      </c>
      <c r="J921" s="10" t="s">
        <v>2079</v>
      </c>
      <c r="K921" s="10" t="s">
        <v>2102</v>
      </c>
      <c r="L921" s="10" t="s">
        <v>2132</v>
      </c>
      <c r="M921" s="10" t="s">
        <v>22</v>
      </c>
      <c r="N921" s="3"/>
      <c r="O921" s="3"/>
      <c r="P921" s="3"/>
      <c r="Q921" s="3"/>
      <c r="R921" s="3"/>
      <c r="S921" s="3"/>
      <c r="T921" s="3"/>
    </row>
    <row r="922" ht="19.5" customHeight="1">
      <c r="A922" s="3"/>
      <c r="B922" s="163" t="str">
        <f>IFERROR(RANK('Categories ID'!$C922,'Categories ID'!$C$20:$C$1937,1),"")</f>
        <v/>
      </c>
      <c r="C922" s="164" t="str">
        <f>IF(MIN('Categories ID'!$D922:$F922)&lt;&gt;0,MIN('Categories ID'!$D922:$F922),"")</f>
        <v/>
      </c>
      <c r="D922" s="164" t="str">
        <f>IFERROR(SEARCH($G$3,'Categories ID'!$J922)+ROW()/100000,"")</f>
        <v/>
      </c>
      <c r="E922" s="164" t="str">
        <f>IFERROR(SEARCH($G$3,'Categories ID'!$K922)+ROW()/100000,"")</f>
        <v/>
      </c>
      <c r="F922" s="164" t="str">
        <f>IFERROR(SEARCH($G$3,'Categories ID'!$L922)+ROW()/100000,"")</f>
        <v/>
      </c>
      <c r="G922" s="73">
        <v>2559.0</v>
      </c>
      <c r="H922" s="10" t="s">
        <v>2035</v>
      </c>
      <c r="I922" s="10" t="s">
        <v>876</v>
      </c>
      <c r="J922" s="10" t="s">
        <v>2152</v>
      </c>
      <c r="K922" s="10" t="s">
        <v>2159</v>
      </c>
      <c r="L922" s="10" t="s">
        <v>2209</v>
      </c>
      <c r="M922" s="10" t="s">
        <v>22</v>
      </c>
      <c r="N922" s="3"/>
      <c r="O922" s="3"/>
      <c r="P922" s="3"/>
      <c r="Q922" s="3"/>
      <c r="R922" s="3"/>
      <c r="S922" s="3"/>
      <c r="T922" s="3"/>
    </row>
    <row r="923" ht="19.5" customHeight="1">
      <c r="A923" s="3"/>
      <c r="B923" s="165" t="str">
        <f>IFERROR(RANK('Categories ID'!$C923,'Categories ID'!$C$20:$C$1937,1),"")</f>
        <v/>
      </c>
      <c r="C923" s="166" t="str">
        <f>IF(MIN('Categories ID'!$D923:$F923)&lt;&gt;0,MIN('Categories ID'!$D923:$F923),"")</f>
        <v/>
      </c>
      <c r="D923" s="166" t="str">
        <f>IFERROR(SEARCH($G$3,'Categories ID'!$J923)+ROW()/100000,"")</f>
        <v/>
      </c>
      <c r="E923" s="166" t="str">
        <f>IFERROR(SEARCH($G$3,'Categories ID'!$K923)+ROW()/100000,"")</f>
        <v/>
      </c>
      <c r="F923" s="166" t="str">
        <f>IFERROR(SEARCH($G$3,'Categories ID'!$L923)+ROW()/100000,"")</f>
        <v/>
      </c>
      <c r="G923" s="73">
        <v>2362.0</v>
      </c>
      <c r="H923" s="10" t="s">
        <v>2035</v>
      </c>
      <c r="I923" s="10" t="s">
        <v>876</v>
      </c>
      <c r="J923" s="10" t="s">
        <v>2152</v>
      </c>
      <c r="K923" s="10" t="s">
        <v>2159</v>
      </c>
      <c r="L923" s="10" t="s">
        <v>2163</v>
      </c>
      <c r="M923" s="10" t="s">
        <v>22</v>
      </c>
      <c r="N923" s="3"/>
      <c r="O923" s="3"/>
      <c r="P923" s="3"/>
      <c r="Q923" s="3"/>
      <c r="R923" s="3"/>
      <c r="S923" s="3"/>
      <c r="T923" s="3"/>
    </row>
    <row r="924" ht="19.5" customHeight="1">
      <c r="A924" s="3"/>
      <c r="B924" s="163" t="str">
        <f>IFERROR(RANK('Categories ID'!$C924,'Categories ID'!$C$20:$C$1937,1),"")</f>
        <v/>
      </c>
      <c r="C924" s="164" t="str">
        <f>IF(MIN('Categories ID'!$D924:$F924)&lt;&gt;0,MIN('Categories ID'!$D924:$F924),"")</f>
        <v/>
      </c>
      <c r="D924" s="164" t="str">
        <f>IFERROR(SEARCH($G$3,'Categories ID'!$J924)+ROW()/100000,"")</f>
        <v/>
      </c>
      <c r="E924" s="164" t="str">
        <f>IFERROR(SEARCH($G$3,'Categories ID'!$K924)+ROW()/100000,"")</f>
        <v/>
      </c>
      <c r="F924" s="164" t="str">
        <f>IFERROR(SEARCH($G$3,'Categories ID'!$L924)+ROW()/100000,"")</f>
        <v/>
      </c>
      <c r="G924" s="73">
        <v>2363.0</v>
      </c>
      <c r="H924" s="10" t="s">
        <v>2035</v>
      </c>
      <c r="I924" s="10" t="s">
        <v>876</v>
      </c>
      <c r="J924" s="10" t="s">
        <v>2152</v>
      </c>
      <c r="K924" s="10" t="s">
        <v>2159</v>
      </c>
      <c r="L924" s="10" t="s">
        <v>2165</v>
      </c>
      <c r="M924" s="10" t="s">
        <v>22</v>
      </c>
      <c r="N924" s="3"/>
      <c r="O924" s="3"/>
      <c r="P924" s="3"/>
      <c r="Q924" s="3"/>
      <c r="R924" s="3"/>
      <c r="S924" s="3"/>
      <c r="T924" s="3"/>
    </row>
    <row r="925" ht="19.5" customHeight="1">
      <c r="A925" s="3"/>
      <c r="B925" s="165" t="str">
        <f>IFERROR(RANK('Categories ID'!$C925,'Categories ID'!$C$20:$C$1937,1),"")</f>
        <v/>
      </c>
      <c r="C925" s="166" t="str">
        <f>IF(MIN('Categories ID'!$D925:$F925)&lt;&gt;0,MIN('Categories ID'!$D925:$F925),"")</f>
        <v/>
      </c>
      <c r="D925" s="166" t="str">
        <f>IFERROR(SEARCH($G$3,'Categories ID'!$J925)+ROW()/100000,"")</f>
        <v/>
      </c>
      <c r="E925" s="166" t="str">
        <f>IFERROR(SEARCH($G$3,'Categories ID'!$K925)+ROW()/100000,"")</f>
        <v/>
      </c>
      <c r="F925" s="166" t="str">
        <f>IFERROR(SEARCH($G$3,'Categories ID'!$L925)+ROW()/100000,"")</f>
        <v/>
      </c>
      <c r="G925" s="73">
        <v>2364.0</v>
      </c>
      <c r="H925" s="10" t="s">
        <v>2035</v>
      </c>
      <c r="I925" s="10" t="s">
        <v>876</v>
      </c>
      <c r="J925" s="10" t="s">
        <v>2152</v>
      </c>
      <c r="K925" s="10" t="s">
        <v>2159</v>
      </c>
      <c r="L925" s="10" t="s">
        <v>2167</v>
      </c>
      <c r="M925" s="10" t="s">
        <v>22</v>
      </c>
      <c r="N925" s="3"/>
      <c r="O925" s="3"/>
      <c r="P925" s="3"/>
      <c r="Q925" s="3"/>
      <c r="R925" s="3"/>
      <c r="S925" s="3"/>
      <c r="T925" s="3"/>
    </row>
    <row r="926" ht="19.5" customHeight="1">
      <c r="A926" s="3"/>
      <c r="B926" s="163" t="str">
        <f>IFERROR(RANK('Categories ID'!$C926,'Categories ID'!$C$20:$C$1937,1),"")</f>
        <v/>
      </c>
      <c r="C926" s="164" t="str">
        <f>IF(MIN('Categories ID'!$D926:$F926)&lt;&gt;0,MIN('Categories ID'!$D926:$F926),"")</f>
        <v/>
      </c>
      <c r="D926" s="164" t="str">
        <f>IFERROR(SEARCH($G$3,'Categories ID'!$J926)+ROW()/100000,"")</f>
        <v/>
      </c>
      <c r="E926" s="164" t="str">
        <f>IFERROR(SEARCH($G$3,'Categories ID'!$K926)+ROW()/100000,"")</f>
        <v/>
      </c>
      <c r="F926" s="164" t="str">
        <f>IFERROR(SEARCH($G$3,'Categories ID'!$L926)+ROW()/100000,"")</f>
        <v/>
      </c>
      <c r="G926" s="73">
        <v>2365.0</v>
      </c>
      <c r="H926" s="10" t="s">
        <v>2035</v>
      </c>
      <c r="I926" s="10" t="s">
        <v>876</v>
      </c>
      <c r="J926" s="10" t="s">
        <v>2152</v>
      </c>
      <c r="K926" s="10" t="s">
        <v>2159</v>
      </c>
      <c r="L926" s="10" t="s">
        <v>2169</v>
      </c>
      <c r="M926" s="10" t="s">
        <v>22</v>
      </c>
      <c r="N926" s="3"/>
      <c r="O926" s="3"/>
      <c r="P926" s="3"/>
      <c r="Q926" s="3"/>
      <c r="R926" s="3"/>
      <c r="S926" s="3"/>
      <c r="T926" s="3"/>
    </row>
    <row r="927" ht="19.5" customHeight="1">
      <c r="A927" s="3"/>
      <c r="B927" s="165" t="str">
        <f>IFERROR(RANK('Categories ID'!$C927,'Categories ID'!$C$20:$C$1937,1),"")</f>
        <v/>
      </c>
      <c r="C927" s="166" t="str">
        <f>IF(MIN('Categories ID'!$D927:$F927)&lt;&gt;0,MIN('Categories ID'!$D927:$F927),"")</f>
        <v/>
      </c>
      <c r="D927" s="166" t="str">
        <f>IFERROR(SEARCH($G$3,'Categories ID'!$J927)+ROW()/100000,"")</f>
        <v/>
      </c>
      <c r="E927" s="166" t="str">
        <f>IFERROR(SEARCH($G$3,'Categories ID'!$K927)+ROW()/100000,"")</f>
        <v/>
      </c>
      <c r="F927" s="166" t="str">
        <f>IFERROR(SEARCH($G$3,'Categories ID'!$L927)+ROW()/100000,"")</f>
        <v/>
      </c>
      <c r="G927" s="73">
        <v>2366.0</v>
      </c>
      <c r="H927" s="10" t="s">
        <v>2035</v>
      </c>
      <c r="I927" s="10" t="s">
        <v>876</v>
      </c>
      <c r="J927" s="10" t="s">
        <v>2152</v>
      </c>
      <c r="K927" s="10" t="s">
        <v>2159</v>
      </c>
      <c r="L927" s="10" t="s">
        <v>2171</v>
      </c>
      <c r="M927" s="10" t="s">
        <v>22</v>
      </c>
      <c r="N927" s="3"/>
      <c r="O927" s="3"/>
      <c r="P927" s="3"/>
      <c r="Q927" s="3"/>
      <c r="R927" s="3"/>
      <c r="S927" s="3"/>
      <c r="T927" s="3"/>
    </row>
    <row r="928" ht="19.5" customHeight="1">
      <c r="A928" s="3"/>
      <c r="B928" s="163" t="str">
        <f>IFERROR(RANK('Categories ID'!$C928,'Categories ID'!$C$20:$C$1937,1),"")</f>
        <v/>
      </c>
      <c r="C928" s="164" t="str">
        <f>IF(MIN('Categories ID'!$D928:$F928)&lt;&gt;0,MIN('Categories ID'!$D928:$F928),"")</f>
        <v/>
      </c>
      <c r="D928" s="164" t="str">
        <f>IFERROR(SEARCH($G$3,'Categories ID'!$J928)+ROW()/100000,"")</f>
        <v/>
      </c>
      <c r="E928" s="164" t="str">
        <f>IFERROR(SEARCH($G$3,'Categories ID'!$K928)+ROW()/100000,"")</f>
        <v/>
      </c>
      <c r="F928" s="164" t="str">
        <f>IFERROR(SEARCH($G$3,'Categories ID'!$L928)+ROW()/100000,"")</f>
        <v/>
      </c>
      <c r="G928" s="73">
        <v>2367.0</v>
      </c>
      <c r="H928" s="10" t="s">
        <v>2035</v>
      </c>
      <c r="I928" s="10" t="s">
        <v>876</v>
      </c>
      <c r="J928" s="10" t="s">
        <v>2152</v>
      </c>
      <c r="K928" s="10" t="s">
        <v>2159</v>
      </c>
      <c r="L928" s="10" t="s">
        <v>2173</v>
      </c>
      <c r="M928" s="10" t="s">
        <v>22</v>
      </c>
      <c r="N928" s="3"/>
      <c r="O928" s="3"/>
      <c r="P928" s="3"/>
      <c r="Q928" s="3"/>
      <c r="R928" s="3"/>
      <c r="S928" s="3"/>
      <c r="T928" s="3"/>
    </row>
    <row r="929" ht="19.5" customHeight="1">
      <c r="A929" s="3"/>
      <c r="B929" s="165" t="str">
        <f>IFERROR(RANK('Categories ID'!$C929,'Categories ID'!$C$20:$C$1937,1),"")</f>
        <v/>
      </c>
      <c r="C929" s="166" t="str">
        <f>IF(MIN('Categories ID'!$D929:$F929)&lt;&gt;0,MIN('Categories ID'!$D929:$F929),"")</f>
        <v/>
      </c>
      <c r="D929" s="166" t="str">
        <f>IFERROR(SEARCH($G$3,'Categories ID'!$J929)+ROW()/100000,"")</f>
        <v/>
      </c>
      <c r="E929" s="166" t="str">
        <f>IFERROR(SEARCH($G$3,'Categories ID'!$K929)+ROW()/100000,"")</f>
        <v/>
      </c>
      <c r="F929" s="166" t="str">
        <f>IFERROR(SEARCH($G$3,'Categories ID'!$L929)+ROW()/100000,"")</f>
        <v/>
      </c>
      <c r="G929" s="73">
        <v>2368.0</v>
      </c>
      <c r="H929" s="10" t="s">
        <v>2035</v>
      </c>
      <c r="I929" s="10" t="s">
        <v>876</v>
      </c>
      <c r="J929" s="10" t="s">
        <v>2152</v>
      </c>
      <c r="K929" s="10" t="s">
        <v>2159</v>
      </c>
      <c r="L929" s="10" t="s">
        <v>2175</v>
      </c>
      <c r="M929" s="10" t="s">
        <v>22</v>
      </c>
      <c r="N929" s="3"/>
      <c r="O929" s="3"/>
      <c r="P929" s="3"/>
      <c r="Q929" s="3"/>
      <c r="R929" s="3"/>
      <c r="S929" s="3"/>
      <c r="T929" s="3"/>
    </row>
    <row r="930" ht="19.5" customHeight="1">
      <c r="A930" s="3"/>
      <c r="B930" s="163" t="str">
        <f>IFERROR(RANK('Categories ID'!$C930,'Categories ID'!$C$20:$C$1937,1),"")</f>
        <v/>
      </c>
      <c r="C930" s="164" t="str">
        <f>IF(MIN('Categories ID'!$D930:$F930)&lt;&gt;0,MIN('Categories ID'!$D930:$F930),"")</f>
        <v/>
      </c>
      <c r="D930" s="164" t="str">
        <f>IFERROR(SEARCH($G$3,'Categories ID'!$J930)+ROW()/100000,"")</f>
        <v/>
      </c>
      <c r="E930" s="164" t="str">
        <f>IFERROR(SEARCH($G$3,'Categories ID'!$K930)+ROW()/100000,"")</f>
        <v/>
      </c>
      <c r="F930" s="164" t="str">
        <f>IFERROR(SEARCH($G$3,'Categories ID'!$L930)+ROW()/100000,"")</f>
        <v/>
      </c>
      <c r="G930" s="73">
        <v>2369.0</v>
      </c>
      <c r="H930" s="10" t="s">
        <v>2035</v>
      </c>
      <c r="I930" s="10" t="s">
        <v>876</v>
      </c>
      <c r="J930" s="10" t="s">
        <v>2152</v>
      </c>
      <c r="K930" s="10" t="s">
        <v>2159</v>
      </c>
      <c r="L930" s="10" t="s">
        <v>2177</v>
      </c>
      <c r="M930" s="10" t="s">
        <v>22</v>
      </c>
      <c r="N930" s="3"/>
      <c r="O930" s="3"/>
      <c r="P930" s="3"/>
      <c r="Q930" s="3"/>
      <c r="R930" s="3"/>
      <c r="S930" s="3"/>
      <c r="T930" s="3"/>
    </row>
    <row r="931" ht="19.5" customHeight="1">
      <c r="A931" s="3"/>
      <c r="B931" s="165" t="str">
        <f>IFERROR(RANK('Categories ID'!$C931,'Categories ID'!$C$20:$C$1937,1),"")</f>
        <v/>
      </c>
      <c r="C931" s="166" t="str">
        <f>IF(MIN('Categories ID'!$D931:$F931)&lt;&gt;0,MIN('Categories ID'!$D931:$F931),"")</f>
        <v/>
      </c>
      <c r="D931" s="166" t="str">
        <f>IFERROR(SEARCH($G$3,'Categories ID'!$J931)+ROW()/100000,"")</f>
        <v/>
      </c>
      <c r="E931" s="166" t="str">
        <f>IFERROR(SEARCH($G$3,'Categories ID'!$K931)+ROW()/100000,"")</f>
        <v/>
      </c>
      <c r="F931" s="166" t="str">
        <f>IFERROR(SEARCH($G$3,'Categories ID'!$L931)+ROW()/100000,"")</f>
        <v/>
      </c>
      <c r="G931" s="73">
        <v>2370.0</v>
      </c>
      <c r="H931" s="10" t="s">
        <v>2035</v>
      </c>
      <c r="I931" s="10" t="s">
        <v>876</v>
      </c>
      <c r="J931" s="10" t="s">
        <v>2152</v>
      </c>
      <c r="K931" s="10" t="s">
        <v>2159</v>
      </c>
      <c r="L931" s="10" t="s">
        <v>2179</v>
      </c>
      <c r="M931" s="10" t="s">
        <v>22</v>
      </c>
      <c r="N931" s="3"/>
      <c r="O931" s="3"/>
      <c r="P931" s="3"/>
      <c r="Q931" s="3"/>
      <c r="R931" s="3"/>
      <c r="S931" s="3"/>
      <c r="T931" s="3"/>
    </row>
    <row r="932" ht="19.5" customHeight="1">
      <c r="A932" s="3"/>
      <c r="B932" s="163" t="str">
        <f>IFERROR(RANK('Categories ID'!$C932,'Categories ID'!$C$20:$C$1937,1),"")</f>
        <v/>
      </c>
      <c r="C932" s="164" t="str">
        <f>IF(MIN('Categories ID'!$D932:$F932)&lt;&gt;0,MIN('Categories ID'!$D932:$F932),"")</f>
        <v/>
      </c>
      <c r="D932" s="164" t="str">
        <f>IFERROR(SEARCH($G$3,'Categories ID'!$J932)+ROW()/100000,"")</f>
        <v/>
      </c>
      <c r="E932" s="164" t="str">
        <f>IFERROR(SEARCH($G$3,'Categories ID'!$K932)+ROW()/100000,"")</f>
        <v/>
      </c>
      <c r="F932" s="164" t="str">
        <f>IFERROR(SEARCH($G$3,'Categories ID'!$L932)+ROW()/100000,"")</f>
        <v/>
      </c>
      <c r="G932" s="73">
        <v>2371.0</v>
      </c>
      <c r="H932" s="10" t="s">
        <v>2035</v>
      </c>
      <c r="I932" s="10" t="s">
        <v>876</v>
      </c>
      <c r="J932" s="10" t="s">
        <v>2152</v>
      </c>
      <c r="K932" s="10" t="s">
        <v>2159</v>
      </c>
      <c r="L932" s="10" t="s">
        <v>2181</v>
      </c>
      <c r="M932" s="10" t="s">
        <v>22</v>
      </c>
      <c r="N932" s="3"/>
      <c r="O932" s="3"/>
      <c r="P932" s="3"/>
      <c r="Q932" s="3"/>
      <c r="R932" s="3"/>
      <c r="S932" s="3"/>
      <c r="T932" s="3"/>
    </row>
    <row r="933" ht="19.5" customHeight="1">
      <c r="A933" s="3"/>
      <c r="B933" s="165" t="str">
        <f>IFERROR(RANK('Categories ID'!$C933,'Categories ID'!$C$20:$C$1937,1),"")</f>
        <v/>
      </c>
      <c r="C933" s="166" t="str">
        <f>IF(MIN('Categories ID'!$D933:$F933)&lt;&gt;0,MIN('Categories ID'!$D933:$F933),"")</f>
        <v/>
      </c>
      <c r="D933" s="166" t="str">
        <f>IFERROR(SEARCH($G$3,'Categories ID'!$J933)+ROW()/100000,"")</f>
        <v/>
      </c>
      <c r="E933" s="166" t="str">
        <f>IFERROR(SEARCH($G$3,'Categories ID'!$K933)+ROW()/100000,"")</f>
        <v/>
      </c>
      <c r="F933" s="166" t="str">
        <f>IFERROR(SEARCH($G$3,'Categories ID'!$L933)+ROW()/100000,"")</f>
        <v/>
      </c>
      <c r="G933" s="73">
        <v>3227.0</v>
      </c>
      <c r="H933" s="10" t="s">
        <v>2035</v>
      </c>
      <c r="I933" s="10" t="s">
        <v>876</v>
      </c>
      <c r="J933" s="10" t="s">
        <v>2152</v>
      </c>
      <c r="K933" s="10" t="s">
        <v>2159</v>
      </c>
      <c r="L933" s="10" t="s">
        <v>2227</v>
      </c>
      <c r="M933" s="10" t="s">
        <v>22</v>
      </c>
      <c r="N933" s="3"/>
      <c r="O933" s="3"/>
      <c r="P933" s="3"/>
      <c r="Q933" s="3"/>
      <c r="R933" s="3"/>
      <c r="S933" s="3"/>
      <c r="T933" s="3"/>
    </row>
    <row r="934" ht="19.5" customHeight="1">
      <c r="A934" s="3"/>
      <c r="B934" s="163" t="str">
        <f>IFERROR(RANK('Categories ID'!$C934,'Categories ID'!$C$20:$C$1937,1),"")</f>
        <v/>
      </c>
      <c r="C934" s="164" t="str">
        <f>IF(MIN('Categories ID'!$D934:$F934)&lt;&gt;0,MIN('Categories ID'!$D934:$F934),"")</f>
        <v/>
      </c>
      <c r="D934" s="164" t="str">
        <f>IFERROR(SEARCH($G$3,'Categories ID'!$J934)+ROW()/100000,"")</f>
        <v/>
      </c>
      <c r="E934" s="164" t="str">
        <f>IFERROR(SEARCH($G$3,'Categories ID'!$K934)+ROW()/100000,"")</f>
        <v/>
      </c>
      <c r="F934" s="164" t="str">
        <f>IFERROR(SEARCH($G$3,'Categories ID'!$L934)+ROW()/100000,"")</f>
        <v/>
      </c>
      <c r="G934" s="73">
        <v>2758.0</v>
      </c>
      <c r="H934" s="10" t="s">
        <v>2035</v>
      </c>
      <c r="I934" s="10" t="s">
        <v>876</v>
      </c>
      <c r="J934" s="10" t="s">
        <v>2152</v>
      </c>
      <c r="K934" s="10" t="s">
        <v>2159</v>
      </c>
      <c r="L934" s="10" t="s">
        <v>2225</v>
      </c>
      <c r="M934" s="10" t="s">
        <v>22</v>
      </c>
      <c r="N934" s="3"/>
      <c r="O934" s="3"/>
      <c r="P934" s="3"/>
      <c r="Q934" s="3"/>
      <c r="R934" s="3"/>
      <c r="S934" s="3"/>
      <c r="T934" s="3"/>
    </row>
    <row r="935" ht="19.5" customHeight="1">
      <c r="A935" s="3"/>
      <c r="B935" s="165" t="str">
        <f>IFERROR(RANK('Categories ID'!$C935,'Categories ID'!$C$20:$C$1937,1),"")</f>
        <v/>
      </c>
      <c r="C935" s="166" t="str">
        <f>IF(MIN('Categories ID'!$D935:$F935)&lt;&gt;0,MIN('Categories ID'!$D935:$F935),"")</f>
        <v/>
      </c>
      <c r="D935" s="166" t="str">
        <f>IFERROR(SEARCH($G$3,'Categories ID'!$J935)+ROW()/100000,"")</f>
        <v/>
      </c>
      <c r="E935" s="166" t="str">
        <f>IFERROR(SEARCH($G$3,'Categories ID'!$K935)+ROW()/100000,"")</f>
        <v/>
      </c>
      <c r="F935" s="166" t="str">
        <f>IFERROR(SEARCH($G$3,'Categories ID'!$L935)+ROW()/100000,"")</f>
        <v/>
      </c>
      <c r="G935" s="73">
        <v>2661.0</v>
      </c>
      <c r="H935" s="10" t="s">
        <v>2035</v>
      </c>
      <c r="I935" s="10" t="s">
        <v>876</v>
      </c>
      <c r="J935" s="10" t="s">
        <v>2152</v>
      </c>
      <c r="K935" s="10" t="s">
        <v>2159</v>
      </c>
      <c r="L935" s="10" t="s">
        <v>2215</v>
      </c>
      <c r="M935" s="10" t="s">
        <v>22</v>
      </c>
      <c r="N935" s="3"/>
      <c r="O935" s="3"/>
      <c r="P935" s="3"/>
      <c r="Q935" s="3"/>
      <c r="R935" s="3"/>
      <c r="S935" s="3"/>
      <c r="T935" s="3"/>
    </row>
    <row r="936" ht="19.5" customHeight="1">
      <c r="A936" s="3"/>
      <c r="B936" s="163" t="str">
        <f>IFERROR(RANK('Categories ID'!$C936,'Categories ID'!$C$20:$C$1937,1),"")</f>
        <v/>
      </c>
      <c r="C936" s="164" t="str">
        <f>IF(MIN('Categories ID'!$D936:$F936)&lt;&gt;0,MIN('Categories ID'!$D936:$F936),"")</f>
        <v/>
      </c>
      <c r="D936" s="164" t="str">
        <f>IFERROR(SEARCH($G$3,'Categories ID'!$J936)+ROW()/100000,"")</f>
        <v/>
      </c>
      <c r="E936" s="164" t="str">
        <f>IFERROR(SEARCH($G$3,'Categories ID'!$K936)+ROW()/100000,"")</f>
        <v/>
      </c>
      <c r="F936" s="164" t="str">
        <f>IFERROR(SEARCH($G$3,'Categories ID'!$L936)+ROW()/100000,"")</f>
        <v/>
      </c>
      <c r="G936" s="73">
        <v>2659.0</v>
      </c>
      <c r="H936" s="10" t="s">
        <v>2035</v>
      </c>
      <c r="I936" s="10" t="s">
        <v>876</v>
      </c>
      <c r="J936" s="10" t="s">
        <v>2152</v>
      </c>
      <c r="K936" s="10" t="s">
        <v>2159</v>
      </c>
      <c r="L936" s="10" t="s">
        <v>2277</v>
      </c>
      <c r="M936" s="10" t="s">
        <v>22</v>
      </c>
      <c r="N936" s="3"/>
      <c r="O936" s="3"/>
      <c r="P936" s="3"/>
      <c r="Q936" s="3"/>
      <c r="R936" s="3"/>
      <c r="S936" s="3"/>
      <c r="T936" s="3"/>
    </row>
    <row r="937" ht="19.5" customHeight="1">
      <c r="A937" s="3"/>
      <c r="B937" s="165" t="str">
        <f>IFERROR(RANK('Categories ID'!$C937,'Categories ID'!$C$20:$C$1937,1),"")</f>
        <v/>
      </c>
      <c r="C937" s="166" t="str">
        <f>IF(MIN('Categories ID'!$D937:$F937)&lt;&gt;0,MIN('Categories ID'!$D937:$F937),"")</f>
        <v/>
      </c>
      <c r="D937" s="166" t="str">
        <f>IFERROR(SEARCH($G$3,'Categories ID'!$J937)+ROW()/100000,"")</f>
        <v/>
      </c>
      <c r="E937" s="166" t="str">
        <f>IFERROR(SEARCH($G$3,'Categories ID'!$K937)+ROW()/100000,"")</f>
        <v/>
      </c>
      <c r="F937" s="166" t="str">
        <f>IFERROR(SEARCH($G$3,'Categories ID'!$L937)+ROW()/100000,"")</f>
        <v/>
      </c>
      <c r="G937" s="73">
        <v>2098.0</v>
      </c>
      <c r="H937" s="10" t="s">
        <v>2035</v>
      </c>
      <c r="I937" s="10" t="s">
        <v>876</v>
      </c>
      <c r="J937" s="10" t="s">
        <v>2152</v>
      </c>
      <c r="K937" s="10" t="s">
        <v>2159</v>
      </c>
      <c r="L937" s="10" t="s">
        <v>2160</v>
      </c>
      <c r="M937" s="10" t="s">
        <v>22</v>
      </c>
      <c r="N937" s="3"/>
      <c r="O937" s="3"/>
      <c r="P937" s="3"/>
      <c r="Q937" s="3"/>
      <c r="R937" s="3"/>
      <c r="S937" s="3"/>
      <c r="T937" s="3"/>
    </row>
    <row r="938" ht="19.5" customHeight="1">
      <c r="A938" s="3"/>
      <c r="B938" s="163" t="str">
        <f>IFERROR(RANK('Categories ID'!$C938,'Categories ID'!$C$20:$C$1937,1),"")</f>
        <v/>
      </c>
      <c r="C938" s="164" t="str">
        <f>IF(MIN('Categories ID'!$D938:$F938)&lt;&gt;0,MIN('Categories ID'!$D938:$F938),"")</f>
        <v/>
      </c>
      <c r="D938" s="164" t="str">
        <f>IFERROR(SEARCH($G$3,'Categories ID'!$J938)+ROW()/100000,"")</f>
        <v/>
      </c>
      <c r="E938" s="164" t="str">
        <f>IFERROR(SEARCH($G$3,'Categories ID'!$K938)+ROW()/100000,"")</f>
        <v/>
      </c>
      <c r="F938" s="164" t="str">
        <f>IFERROR(SEARCH($G$3,'Categories ID'!$L938)+ROW()/100000,"")</f>
        <v/>
      </c>
      <c r="G938" s="73">
        <v>2702.0</v>
      </c>
      <c r="H938" s="10" t="s">
        <v>2035</v>
      </c>
      <c r="I938" s="10" t="s">
        <v>876</v>
      </c>
      <c r="J938" s="10" t="s">
        <v>2152</v>
      </c>
      <c r="K938" s="10" t="s">
        <v>2159</v>
      </c>
      <c r="L938" s="10" t="s">
        <v>2221</v>
      </c>
      <c r="M938" s="10" t="s">
        <v>22</v>
      </c>
      <c r="N938" s="3"/>
      <c r="O938" s="3"/>
      <c r="P938" s="3"/>
      <c r="Q938" s="3"/>
      <c r="R938" s="3"/>
      <c r="S938" s="3"/>
      <c r="T938" s="3"/>
    </row>
    <row r="939" ht="19.5" customHeight="1">
      <c r="A939" s="3"/>
      <c r="B939" s="165" t="str">
        <f>IFERROR(RANK('Categories ID'!$C939,'Categories ID'!$C$20:$C$1937,1),"")</f>
        <v/>
      </c>
      <c r="C939" s="166" t="str">
        <f>IF(MIN('Categories ID'!$D939:$F939)&lt;&gt;0,MIN('Categories ID'!$D939:$F939),"")</f>
        <v/>
      </c>
      <c r="D939" s="166" t="str">
        <f>IFERROR(SEARCH($G$3,'Categories ID'!$J939)+ROW()/100000,"")</f>
        <v/>
      </c>
      <c r="E939" s="166" t="str">
        <f>IFERROR(SEARCH($G$3,'Categories ID'!$K939)+ROW()/100000,"")</f>
        <v/>
      </c>
      <c r="F939" s="166" t="str">
        <f>IFERROR(SEARCH($G$3,'Categories ID'!$L939)+ROW()/100000,"")</f>
        <v/>
      </c>
      <c r="G939" s="73">
        <v>2545.0</v>
      </c>
      <c r="H939" s="10" t="s">
        <v>2035</v>
      </c>
      <c r="I939" s="10" t="s">
        <v>876</v>
      </c>
      <c r="J939" s="10" t="s">
        <v>2152</v>
      </c>
      <c r="K939" s="10" t="s">
        <v>2207</v>
      </c>
      <c r="L939" s="10" t="s">
        <v>22</v>
      </c>
      <c r="M939" s="10" t="s">
        <v>22</v>
      </c>
      <c r="N939" s="3"/>
      <c r="O939" s="3"/>
      <c r="P939" s="3"/>
      <c r="Q939" s="3"/>
      <c r="R939" s="3"/>
      <c r="S939" s="3"/>
      <c r="T939" s="3"/>
    </row>
    <row r="940" ht="19.5" customHeight="1">
      <c r="A940" s="3"/>
      <c r="B940" s="163" t="str">
        <f>IFERROR(RANK('Categories ID'!$C940,'Categories ID'!$C$20:$C$1937,1),"")</f>
        <v/>
      </c>
      <c r="C940" s="164" t="str">
        <f>IF(MIN('Categories ID'!$D940:$F940)&lt;&gt;0,MIN('Categories ID'!$D940:$F940),"")</f>
        <v/>
      </c>
      <c r="D940" s="164" t="str">
        <f>IFERROR(SEARCH($G$3,'Categories ID'!$J940)+ROW()/100000,"")</f>
        <v/>
      </c>
      <c r="E940" s="164" t="str">
        <f>IFERROR(SEARCH($G$3,'Categories ID'!$K940)+ROW()/100000,"")</f>
        <v/>
      </c>
      <c r="F940" s="164" t="str">
        <f>IFERROR(SEARCH($G$3,'Categories ID'!$L940)+ROW()/100000,"")</f>
        <v/>
      </c>
      <c r="G940" s="73">
        <v>2560.0</v>
      </c>
      <c r="H940" s="10" t="s">
        <v>2035</v>
      </c>
      <c r="I940" s="10" t="s">
        <v>876</v>
      </c>
      <c r="J940" s="10" t="s">
        <v>2152</v>
      </c>
      <c r="K940" s="10" t="s">
        <v>2153</v>
      </c>
      <c r="L940" s="10" t="s">
        <v>2211</v>
      </c>
      <c r="M940" s="10" t="s">
        <v>22</v>
      </c>
      <c r="N940" s="3"/>
      <c r="O940" s="3"/>
      <c r="P940" s="3"/>
      <c r="Q940" s="3"/>
      <c r="R940" s="3"/>
      <c r="S940" s="3"/>
      <c r="T940" s="3"/>
    </row>
    <row r="941" ht="19.5" customHeight="1">
      <c r="A941" s="3"/>
      <c r="B941" s="165" t="str">
        <f>IFERROR(RANK('Categories ID'!$C941,'Categories ID'!$C$20:$C$1937,1),"")</f>
        <v/>
      </c>
      <c r="C941" s="166" t="str">
        <f>IF(MIN('Categories ID'!$D941:$F941)&lt;&gt;0,MIN('Categories ID'!$D941:$F941),"")</f>
        <v/>
      </c>
      <c r="D941" s="166" t="str">
        <f>IFERROR(SEARCH($G$3,'Categories ID'!$J941)+ROW()/100000,"")</f>
        <v/>
      </c>
      <c r="E941" s="166" t="str">
        <f>IFERROR(SEARCH($G$3,'Categories ID'!$K941)+ROW()/100000,"")</f>
        <v/>
      </c>
      <c r="F941" s="166" t="str">
        <f>IFERROR(SEARCH($G$3,'Categories ID'!$L941)+ROW()/100000,"")</f>
        <v/>
      </c>
      <c r="G941" s="73">
        <v>2561.0</v>
      </c>
      <c r="H941" s="10" t="s">
        <v>2035</v>
      </c>
      <c r="I941" s="10" t="s">
        <v>876</v>
      </c>
      <c r="J941" s="10" t="s">
        <v>2152</v>
      </c>
      <c r="K941" s="10" t="s">
        <v>2153</v>
      </c>
      <c r="L941" s="10" t="s">
        <v>2213</v>
      </c>
      <c r="M941" s="10" t="s">
        <v>22</v>
      </c>
      <c r="N941" s="3"/>
      <c r="O941" s="3"/>
      <c r="P941" s="3"/>
      <c r="Q941" s="3"/>
      <c r="R941" s="3"/>
      <c r="S941" s="3"/>
      <c r="T941" s="3"/>
    </row>
    <row r="942" ht="19.5" customHeight="1">
      <c r="A942" s="3"/>
      <c r="B942" s="163" t="str">
        <f>IFERROR(RANK('Categories ID'!$C942,'Categories ID'!$C$20:$C$1937,1),"")</f>
        <v/>
      </c>
      <c r="C942" s="164" t="str">
        <f>IF(MIN('Categories ID'!$D942:$F942)&lt;&gt;0,MIN('Categories ID'!$D942:$F942),"")</f>
        <v/>
      </c>
      <c r="D942" s="164" t="str">
        <f>IFERROR(SEARCH($G$3,'Categories ID'!$J942)+ROW()/100000,"")</f>
        <v/>
      </c>
      <c r="E942" s="164" t="str">
        <f>IFERROR(SEARCH($G$3,'Categories ID'!$K942)+ROW()/100000,"")</f>
        <v/>
      </c>
      <c r="F942" s="164" t="str">
        <f>IFERROR(SEARCH($G$3,'Categories ID'!$L942)+ROW()/100000,"")</f>
        <v/>
      </c>
      <c r="G942" s="73">
        <v>1407.0</v>
      </c>
      <c r="H942" s="10" t="s">
        <v>2035</v>
      </c>
      <c r="I942" s="10" t="s">
        <v>876</v>
      </c>
      <c r="J942" s="10" t="s">
        <v>2152</v>
      </c>
      <c r="K942" s="10" t="s">
        <v>2153</v>
      </c>
      <c r="L942" s="10" t="s">
        <v>2154</v>
      </c>
      <c r="M942" s="10" t="s">
        <v>22</v>
      </c>
      <c r="N942" s="3"/>
      <c r="O942" s="3"/>
      <c r="P942" s="3"/>
      <c r="Q942" s="3"/>
      <c r="R942" s="3"/>
      <c r="S942" s="3"/>
      <c r="T942" s="3"/>
    </row>
    <row r="943" ht="19.5" customHeight="1">
      <c r="A943" s="3"/>
      <c r="B943" s="165" t="str">
        <f>IFERROR(RANK('Categories ID'!$C943,'Categories ID'!$C$20:$C$1937,1),"")</f>
        <v/>
      </c>
      <c r="C943" s="166" t="str">
        <f>IF(MIN('Categories ID'!$D943:$F943)&lt;&gt;0,MIN('Categories ID'!$D943:$F943),"")</f>
        <v/>
      </c>
      <c r="D943" s="166" t="str">
        <f>IFERROR(SEARCH($G$3,'Categories ID'!$J943)+ROW()/100000,"")</f>
        <v/>
      </c>
      <c r="E943" s="166" t="str">
        <f>IFERROR(SEARCH($G$3,'Categories ID'!$K943)+ROW()/100000,"")</f>
        <v/>
      </c>
      <c r="F943" s="166" t="str">
        <f>IFERROR(SEARCH($G$3,'Categories ID'!$L943)+ROW()/100000,"")</f>
        <v/>
      </c>
      <c r="G943" s="73">
        <v>3248.0</v>
      </c>
      <c r="H943" s="10" t="s">
        <v>2035</v>
      </c>
      <c r="I943" s="10" t="s">
        <v>876</v>
      </c>
      <c r="J943" s="10" t="s">
        <v>2152</v>
      </c>
      <c r="K943" s="10" t="s">
        <v>2153</v>
      </c>
      <c r="L943" s="10" t="s">
        <v>2229</v>
      </c>
      <c r="M943" s="10" t="s">
        <v>22</v>
      </c>
      <c r="N943" s="3"/>
      <c r="O943" s="3"/>
      <c r="P943" s="3"/>
      <c r="Q943" s="3"/>
      <c r="R943" s="3"/>
      <c r="S943" s="3"/>
      <c r="T943" s="3"/>
    </row>
    <row r="944" ht="19.5" customHeight="1">
      <c r="A944" s="3"/>
      <c r="B944" s="163" t="str">
        <f>IFERROR(RANK('Categories ID'!$C944,'Categories ID'!$C$20:$C$1937,1),"")</f>
        <v/>
      </c>
      <c r="C944" s="164" t="str">
        <f>IF(MIN('Categories ID'!$D944:$F944)&lt;&gt;0,MIN('Categories ID'!$D944:$F944),"")</f>
        <v/>
      </c>
      <c r="D944" s="164" t="str">
        <f>IFERROR(SEARCH($G$3,'Categories ID'!$J944)+ROW()/100000,"")</f>
        <v/>
      </c>
      <c r="E944" s="164" t="str">
        <f>IFERROR(SEARCH($G$3,'Categories ID'!$K944)+ROW()/100000,"")</f>
        <v/>
      </c>
      <c r="F944" s="164" t="str">
        <f>IFERROR(SEARCH($G$3,'Categories ID'!$L944)+ROW()/100000,"")</f>
        <v/>
      </c>
      <c r="G944" s="73">
        <v>2392.0</v>
      </c>
      <c r="H944" s="10" t="s">
        <v>2035</v>
      </c>
      <c r="I944" s="10" t="s">
        <v>876</v>
      </c>
      <c r="J944" s="10" t="s">
        <v>2152</v>
      </c>
      <c r="K944" s="10" t="s">
        <v>2153</v>
      </c>
      <c r="L944" s="10" t="s">
        <v>2183</v>
      </c>
      <c r="M944" s="10" t="s">
        <v>22</v>
      </c>
      <c r="N944" s="3"/>
      <c r="O944" s="3"/>
      <c r="P944" s="3"/>
      <c r="Q944" s="3"/>
      <c r="R944" s="3"/>
      <c r="S944" s="3"/>
      <c r="T944" s="3"/>
    </row>
    <row r="945" ht="19.5" customHeight="1">
      <c r="A945" s="3"/>
      <c r="B945" s="165" t="str">
        <f>IFERROR(RANK('Categories ID'!$C945,'Categories ID'!$C$20:$C$1937,1),"")</f>
        <v/>
      </c>
      <c r="C945" s="166" t="str">
        <f>IF(MIN('Categories ID'!$D945:$F945)&lt;&gt;0,MIN('Categories ID'!$D945:$F945),"")</f>
        <v/>
      </c>
      <c r="D945" s="166" t="str">
        <f>IFERROR(SEARCH($G$3,'Categories ID'!$J945)+ROW()/100000,"")</f>
        <v/>
      </c>
      <c r="E945" s="166" t="str">
        <f>IFERROR(SEARCH($G$3,'Categories ID'!$K945)+ROW()/100000,"")</f>
        <v/>
      </c>
      <c r="F945" s="166" t="str">
        <f>IFERROR(SEARCH($G$3,'Categories ID'!$L945)+ROW()/100000,"")</f>
        <v/>
      </c>
      <c r="G945" s="73">
        <v>2393.0</v>
      </c>
      <c r="H945" s="10" t="s">
        <v>2035</v>
      </c>
      <c r="I945" s="10" t="s">
        <v>876</v>
      </c>
      <c r="J945" s="10" t="s">
        <v>2152</v>
      </c>
      <c r="K945" s="10" t="s">
        <v>2153</v>
      </c>
      <c r="L945" s="10" t="s">
        <v>2185</v>
      </c>
      <c r="M945" s="10" t="s">
        <v>22</v>
      </c>
      <c r="N945" s="3"/>
      <c r="O945" s="3"/>
      <c r="P945" s="3"/>
      <c r="Q945" s="3"/>
      <c r="R945" s="3"/>
      <c r="S945" s="3"/>
      <c r="T945" s="3"/>
    </row>
    <row r="946" ht="19.5" customHeight="1">
      <c r="A946" s="3"/>
      <c r="B946" s="163" t="str">
        <f>IFERROR(RANK('Categories ID'!$C946,'Categories ID'!$C$20:$C$1937,1),"")</f>
        <v/>
      </c>
      <c r="C946" s="164" t="str">
        <f>IF(MIN('Categories ID'!$D946:$F946)&lt;&gt;0,MIN('Categories ID'!$D946:$F946),"")</f>
        <v/>
      </c>
      <c r="D946" s="164" t="str">
        <f>IFERROR(SEARCH($G$3,'Categories ID'!$J946)+ROW()/100000,"")</f>
        <v/>
      </c>
      <c r="E946" s="164" t="str">
        <f>IFERROR(SEARCH($G$3,'Categories ID'!$K946)+ROW()/100000,"")</f>
        <v/>
      </c>
      <c r="F946" s="164" t="str">
        <f>IFERROR(SEARCH($G$3,'Categories ID'!$L946)+ROW()/100000,"")</f>
        <v/>
      </c>
      <c r="G946" s="73">
        <v>2394.0</v>
      </c>
      <c r="H946" s="10" t="s">
        <v>2035</v>
      </c>
      <c r="I946" s="10" t="s">
        <v>876</v>
      </c>
      <c r="J946" s="10" t="s">
        <v>2152</v>
      </c>
      <c r="K946" s="10" t="s">
        <v>2153</v>
      </c>
      <c r="L946" s="10" t="s">
        <v>2187</v>
      </c>
      <c r="M946" s="10" t="s">
        <v>22</v>
      </c>
      <c r="N946" s="3"/>
      <c r="O946" s="3"/>
      <c r="P946" s="3"/>
      <c r="Q946" s="3"/>
      <c r="R946" s="3"/>
      <c r="S946" s="3"/>
      <c r="T946" s="3"/>
    </row>
    <row r="947" ht="19.5" customHeight="1">
      <c r="A947" s="3"/>
      <c r="B947" s="165" t="str">
        <f>IFERROR(RANK('Categories ID'!$C947,'Categories ID'!$C$20:$C$1937,1),"")</f>
        <v/>
      </c>
      <c r="C947" s="166" t="str">
        <f>IF(MIN('Categories ID'!$D947:$F947)&lt;&gt;0,MIN('Categories ID'!$D947:$F947),"")</f>
        <v/>
      </c>
      <c r="D947" s="166" t="str">
        <f>IFERROR(SEARCH($G$3,'Categories ID'!$J947)+ROW()/100000,"")</f>
        <v/>
      </c>
      <c r="E947" s="166" t="str">
        <f>IFERROR(SEARCH($G$3,'Categories ID'!$K947)+ROW()/100000,"")</f>
        <v/>
      </c>
      <c r="F947" s="166" t="str">
        <f>IFERROR(SEARCH($G$3,'Categories ID'!$L947)+ROW()/100000,"")</f>
        <v/>
      </c>
      <c r="G947" s="73">
        <v>2395.0</v>
      </c>
      <c r="H947" s="10" t="s">
        <v>2035</v>
      </c>
      <c r="I947" s="10" t="s">
        <v>876</v>
      </c>
      <c r="J947" s="10" t="s">
        <v>2152</v>
      </c>
      <c r="K947" s="10" t="s">
        <v>2153</v>
      </c>
      <c r="L947" s="10" t="s">
        <v>2189</v>
      </c>
      <c r="M947" s="10" t="s">
        <v>22</v>
      </c>
      <c r="N947" s="3"/>
      <c r="O947" s="3"/>
      <c r="P947" s="3"/>
      <c r="Q947" s="3"/>
      <c r="R947" s="3"/>
      <c r="S947" s="3"/>
      <c r="T947" s="3"/>
    </row>
    <row r="948" ht="19.5" customHeight="1">
      <c r="A948" s="3"/>
      <c r="B948" s="163" t="str">
        <f>IFERROR(RANK('Categories ID'!$C948,'Categories ID'!$C$20:$C$1937,1),"")</f>
        <v/>
      </c>
      <c r="C948" s="164" t="str">
        <f>IF(MIN('Categories ID'!$D948:$F948)&lt;&gt;0,MIN('Categories ID'!$D948:$F948),"")</f>
        <v/>
      </c>
      <c r="D948" s="164" t="str">
        <f>IFERROR(SEARCH($G$3,'Categories ID'!$J948)+ROW()/100000,"")</f>
        <v/>
      </c>
      <c r="E948" s="164" t="str">
        <f>IFERROR(SEARCH($G$3,'Categories ID'!$K948)+ROW()/100000,"")</f>
        <v/>
      </c>
      <c r="F948" s="164" t="str">
        <f>IFERROR(SEARCH($G$3,'Categories ID'!$L948)+ROW()/100000,"")</f>
        <v/>
      </c>
      <c r="G948" s="73">
        <v>2396.0</v>
      </c>
      <c r="H948" s="10" t="s">
        <v>2035</v>
      </c>
      <c r="I948" s="10" t="s">
        <v>876</v>
      </c>
      <c r="J948" s="10" t="s">
        <v>2152</v>
      </c>
      <c r="K948" s="10" t="s">
        <v>2153</v>
      </c>
      <c r="L948" s="10" t="s">
        <v>2191</v>
      </c>
      <c r="M948" s="10" t="s">
        <v>22</v>
      </c>
      <c r="N948" s="3"/>
      <c r="O948" s="3"/>
      <c r="P948" s="3"/>
      <c r="Q948" s="3"/>
      <c r="R948" s="3"/>
      <c r="S948" s="3"/>
      <c r="T948" s="3"/>
    </row>
    <row r="949" ht="19.5" customHeight="1">
      <c r="A949" s="3"/>
      <c r="B949" s="165" t="str">
        <f>IFERROR(RANK('Categories ID'!$C949,'Categories ID'!$C$20:$C$1937,1),"")</f>
        <v/>
      </c>
      <c r="C949" s="166" t="str">
        <f>IF(MIN('Categories ID'!$D949:$F949)&lt;&gt;0,MIN('Categories ID'!$D949:$F949),"")</f>
        <v/>
      </c>
      <c r="D949" s="166" t="str">
        <f>IFERROR(SEARCH($G$3,'Categories ID'!$J949)+ROW()/100000,"")</f>
        <v/>
      </c>
      <c r="E949" s="166" t="str">
        <f>IFERROR(SEARCH($G$3,'Categories ID'!$K949)+ROW()/100000,"")</f>
        <v/>
      </c>
      <c r="F949" s="166" t="str">
        <f>IFERROR(SEARCH($G$3,'Categories ID'!$L949)+ROW()/100000,"")</f>
        <v/>
      </c>
      <c r="G949" s="73">
        <v>2397.0</v>
      </c>
      <c r="H949" s="10" t="s">
        <v>2035</v>
      </c>
      <c r="I949" s="10" t="s">
        <v>876</v>
      </c>
      <c r="J949" s="10" t="s">
        <v>2152</v>
      </c>
      <c r="K949" s="10" t="s">
        <v>2153</v>
      </c>
      <c r="L949" s="10" t="s">
        <v>4720</v>
      </c>
      <c r="M949" s="10" t="s">
        <v>22</v>
      </c>
      <c r="N949" s="3"/>
      <c r="O949" s="3"/>
      <c r="P949" s="3"/>
      <c r="Q949" s="3"/>
      <c r="R949" s="3"/>
      <c r="S949" s="3"/>
      <c r="T949" s="3"/>
    </row>
    <row r="950" ht="19.5" customHeight="1">
      <c r="A950" s="3"/>
      <c r="B950" s="163" t="str">
        <f>IFERROR(RANK('Categories ID'!$C950,'Categories ID'!$C$20:$C$1937,1),"")</f>
        <v/>
      </c>
      <c r="C950" s="164" t="str">
        <f>IF(MIN('Categories ID'!$D950:$F950)&lt;&gt;0,MIN('Categories ID'!$D950:$F950),"")</f>
        <v/>
      </c>
      <c r="D950" s="164" t="str">
        <f>IFERROR(SEARCH($G$3,'Categories ID'!$J950)+ROW()/100000,"")</f>
        <v/>
      </c>
      <c r="E950" s="164" t="str">
        <f>IFERROR(SEARCH($G$3,'Categories ID'!$K950)+ROW()/100000,"")</f>
        <v/>
      </c>
      <c r="F950" s="164" t="str">
        <f>IFERROR(SEARCH($G$3,'Categories ID'!$L950)+ROW()/100000,"")</f>
        <v/>
      </c>
      <c r="G950" s="73">
        <v>2398.0</v>
      </c>
      <c r="H950" s="10" t="s">
        <v>2035</v>
      </c>
      <c r="I950" s="10" t="s">
        <v>876</v>
      </c>
      <c r="J950" s="10" t="s">
        <v>2152</v>
      </c>
      <c r="K950" s="10" t="s">
        <v>2153</v>
      </c>
      <c r="L950" s="10" t="s">
        <v>2195</v>
      </c>
      <c r="M950" s="10" t="s">
        <v>22</v>
      </c>
      <c r="N950" s="3"/>
      <c r="O950" s="3"/>
      <c r="P950" s="3"/>
      <c r="Q950" s="3"/>
      <c r="R950" s="3"/>
      <c r="S950" s="3"/>
      <c r="T950" s="3"/>
    </row>
    <row r="951" ht="19.5" customHeight="1">
      <c r="A951" s="3"/>
      <c r="B951" s="165" t="str">
        <f>IFERROR(RANK('Categories ID'!$C951,'Categories ID'!$C$20:$C$1937,1),"")</f>
        <v/>
      </c>
      <c r="C951" s="166" t="str">
        <f>IF(MIN('Categories ID'!$D951:$F951)&lt;&gt;0,MIN('Categories ID'!$D951:$F951),"")</f>
        <v/>
      </c>
      <c r="D951" s="166" t="str">
        <f>IFERROR(SEARCH($G$3,'Categories ID'!$J951)+ROW()/100000,"")</f>
        <v/>
      </c>
      <c r="E951" s="166" t="str">
        <f>IFERROR(SEARCH($G$3,'Categories ID'!$K951)+ROW()/100000,"")</f>
        <v/>
      </c>
      <c r="F951" s="166" t="str">
        <f>IFERROR(SEARCH($G$3,'Categories ID'!$L951)+ROW()/100000,"")</f>
        <v/>
      </c>
      <c r="G951" s="73">
        <v>2399.0</v>
      </c>
      <c r="H951" s="10" t="s">
        <v>2035</v>
      </c>
      <c r="I951" s="10" t="s">
        <v>876</v>
      </c>
      <c r="J951" s="10" t="s">
        <v>2152</v>
      </c>
      <c r="K951" s="10" t="s">
        <v>2153</v>
      </c>
      <c r="L951" s="10" t="s">
        <v>2197</v>
      </c>
      <c r="M951" s="10" t="s">
        <v>22</v>
      </c>
      <c r="N951" s="3"/>
      <c r="O951" s="3"/>
      <c r="P951" s="3"/>
      <c r="Q951" s="3"/>
      <c r="R951" s="3"/>
      <c r="S951" s="3"/>
      <c r="T951" s="3"/>
    </row>
    <row r="952" ht="19.5" customHeight="1">
      <c r="A952" s="3"/>
      <c r="B952" s="163" t="str">
        <f>IFERROR(RANK('Categories ID'!$C952,'Categories ID'!$C$20:$C$1937,1),"")</f>
        <v/>
      </c>
      <c r="C952" s="164" t="str">
        <f>IF(MIN('Categories ID'!$D952:$F952)&lt;&gt;0,MIN('Categories ID'!$D952:$F952),"")</f>
        <v/>
      </c>
      <c r="D952" s="164" t="str">
        <f>IFERROR(SEARCH($G$3,'Categories ID'!$J952)+ROW()/100000,"")</f>
        <v/>
      </c>
      <c r="E952" s="164" t="str">
        <f>IFERROR(SEARCH($G$3,'Categories ID'!$K952)+ROW()/100000,"")</f>
        <v/>
      </c>
      <c r="F952" s="164" t="str">
        <f>IFERROR(SEARCH($G$3,'Categories ID'!$L952)+ROW()/100000,"")</f>
        <v/>
      </c>
      <c r="G952" s="73">
        <v>2400.0</v>
      </c>
      <c r="H952" s="10" t="s">
        <v>2035</v>
      </c>
      <c r="I952" s="10" t="s">
        <v>876</v>
      </c>
      <c r="J952" s="10" t="s">
        <v>2152</v>
      </c>
      <c r="K952" s="10" t="s">
        <v>2153</v>
      </c>
      <c r="L952" s="10" t="s">
        <v>2199</v>
      </c>
      <c r="M952" s="10" t="s">
        <v>22</v>
      </c>
      <c r="N952" s="3"/>
      <c r="O952" s="3"/>
      <c r="P952" s="3"/>
      <c r="Q952" s="3"/>
      <c r="R952" s="3"/>
      <c r="S952" s="3"/>
      <c r="T952" s="3"/>
    </row>
    <row r="953" ht="19.5" customHeight="1">
      <c r="A953" s="3"/>
      <c r="B953" s="165" t="str">
        <f>IFERROR(RANK('Categories ID'!$C953,'Categories ID'!$C$20:$C$1937,1),"")</f>
        <v/>
      </c>
      <c r="C953" s="166" t="str">
        <f>IF(MIN('Categories ID'!$D953:$F953)&lt;&gt;0,MIN('Categories ID'!$D953:$F953),"")</f>
        <v/>
      </c>
      <c r="D953" s="166" t="str">
        <f>IFERROR(SEARCH($G$3,'Categories ID'!$J953)+ROW()/100000,"")</f>
        <v/>
      </c>
      <c r="E953" s="166" t="str">
        <f>IFERROR(SEARCH($G$3,'Categories ID'!$K953)+ROW()/100000,"")</f>
        <v/>
      </c>
      <c r="F953" s="166" t="str">
        <f>IFERROR(SEARCH($G$3,'Categories ID'!$L953)+ROW()/100000,"")</f>
        <v/>
      </c>
      <c r="G953" s="73">
        <v>2401.0</v>
      </c>
      <c r="H953" s="10" t="s">
        <v>2035</v>
      </c>
      <c r="I953" s="10" t="s">
        <v>876</v>
      </c>
      <c r="J953" s="10" t="s">
        <v>2152</v>
      </c>
      <c r="K953" s="10" t="s">
        <v>2153</v>
      </c>
      <c r="L953" s="10" t="s">
        <v>2201</v>
      </c>
      <c r="M953" s="10" t="s">
        <v>22</v>
      </c>
      <c r="N953" s="3"/>
      <c r="O953" s="3"/>
      <c r="P953" s="3"/>
      <c r="Q953" s="3"/>
      <c r="R953" s="3"/>
      <c r="S953" s="3"/>
      <c r="T953" s="3"/>
    </row>
    <row r="954" ht="19.5" customHeight="1">
      <c r="A954" s="3"/>
      <c r="B954" s="163" t="str">
        <f>IFERROR(RANK('Categories ID'!$C954,'Categories ID'!$C$20:$C$1937,1),"")</f>
        <v/>
      </c>
      <c r="C954" s="164" t="str">
        <f>IF(MIN('Categories ID'!$D954:$F954)&lt;&gt;0,MIN('Categories ID'!$D954:$F954),"")</f>
        <v/>
      </c>
      <c r="D954" s="164" t="str">
        <f>IFERROR(SEARCH($G$3,'Categories ID'!$J954)+ROW()/100000,"")</f>
        <v/>
      </c>
      <c r="E954" s="164" t="str">
        <f>IFERROR(SEARCH($G$3,'Categories ID'!$K954)+ROW()/100000,"")</f>
        <v/>
      </c>
      <c r="F954" s="164" t="str">
        <f>IFERROR(SEARCH($G$3,'Categories ID'!$L954)+ROW()/100000,"")</f>
        <v/>
      </c>
      <c r="G954" s="73">
        <v>2402.0</v>
      </c>
      <c r="H954" s="10" t="s">
        <v>2035</v>
      </c>
      <c r="I954" s="10" t="s">
        <v>876</v>
      </c>
      <c r="J954" s="10" t="s">
        <v>2152</v>
      </c>
      <c r="K954" s="10" t="s">
        <v>2153</v>
      </c>
      <c r="L954" s="10" t="s">
        <v>2203</v>
      </c>
      <c r="M954" s="10" t="s">
        <v>22</v>
      </c>
      <c r="N954" s="3"/>
      <c r="O954" s="3"/>
      <c r="P954" s="3"/>
      <c r="Q954" s="3"/>
      <c r="R954" s="3"/>
      <c r="S954" s="3"/>
      <c r="T954" s="3"/>
    </row>
    <row r="955" ht="19.5" customHeight="1">
      <c r="A955" s="3"/>
      <c r="B955" s="165" t="str">
        <f>IFERROR(RANK('Categories ID'!$C955,'Categories ID'!$C$20:$C$1937,1),"")</f>
        <v/>
      </c>
      <c r="C955" s="166" t="str">
        <f>IF(MIN('Categories ID'!$D955:$F955)&lt;&gt;0,MIN('Categories ID'!$D955:$F955),"")</f>
        <v/>
      </c>
      <c r="D955" s="166" t="str">
        <f>IFERROR(SEARCH($G$3,'Categories ID'!$J955)+ROW()/100000,"")</f>
        <v/>
      </c>
      <c r="E955" s="166" t="str">
        <f>IFERROR(SEARCH($G$3,'Categories ID'!$K955)+ROW()/100000,"")</f>
        <v/>
      </c>
      <c r="F955" s="166" t="str">
        <f>IFERROR(SEARCH($G$3,'Categories ID'!$L955)+ROW()/100000,"")</f>
        <v/>
      </c>
      <c r="G955" s="73">
        <v>2403.0</v>
      </c>
      <c r="H955" s="10" t="s">
        <v>2035</v>
      </c>
      <c r="I955" s="10" t="s">
        <v>876</v>
      </c>
      <c r="J955" s="10" t="s">
        <v>2152</v>
      </c>
      <c r="K955" s="10" t="s">
        <v>2153</v>
      </c>
      <c r="L955" s="10" t="s">
        <v>2205</v>
      </c>
      <c r="M955" s="10" t="s">
        <v>22</v>
      </c>
      <c r="N955" s="3"/>
      <c r="O955" s="3"/>
      <c r="P955" s="3"/>
      <c r="Q955" s="3"/>
      <c r="R955" s="3"/>
      <c r="S955" s="3"/>
      <c r="T955" s="3"/>
    </row>
    <row r="956" ht="19.5" customHeight="1">
      <c r="A956" s="3"/>
      <c r="B956" s="163" t="str">
        <f>IFERROR(RANK('Categories ID'!$C956,'Categories ID'!$C$20:$C$1937,1),"")</f>
        <v/>
      </c>
      <c r="C956" s="164" t="str">
        <f>IF(MIN('Categories ID'!$D956:$F956)&lt;&gt;0,MIN('Categories ID'!$D956:$F956),"")</f>
        <v/>
      </c>
      <c r="D956" s="164" t="str">
        <f>IFERROR(SEARCH($G$3,'Categories ID'!$J956)+ROW()/100000,"")</f>
        <v/>
      </c>
      <c r="E956" s="164" t="str">
        <f>IFERROR(SEARCH($G$3,'Categories ID'!$K956)+ROW()/100000,"")</f>
        <v/>
      </c>
      <c r="F956" s="164" t="str">
        <f>IFERROR(SEARCH($G$3,'Categories ID'!$L956)+ROW()/100000,"")</f>
        <v/>
      </c>
      <c r="G956" s="73">
        <v>2662.0</v>
      </c>
      <c r="H956" s="10" t="s">
        <v>2035</v>
      </c>
      <c r="I956" s="10" t="s">
        <v>876</v>
      </c>
      <c r="J956" s="10" t="s">
        <v>2152</v>
      </c>
      <c r="K956" s="10" t="s">
        <v>2153</v>
      </c>
      <c r="L956" s="10" t="s">
        <v>2217</v>
      </c>
      <c r="M956" s="10" t="s">
        <v>22</v>
      </c>
      <c r="N956" s="3"/>
      <c r="O956" s="3"/>
      <c r="P956" s="3"/>
      <c r="Q956" s="3"/>
      <c r="R956" s="3"/>
      <c r="S956" s="3"/>
      <c r="T956" s="3"/>
    </row>
    <row r="957" ht="19.5" customHeight="1">
      <c r="A957" s="3"/>
      <c r="B957" s="165" t="str">
        <f>IFERROR(RANK('Categories ID'!$C957,'Categories ID'!$C$20:$C$1937,1),"")</f>
        <v/>
      </c>
      <c r="C957" s="166" t="str">
        <f>IF(MIN('Categories ID'!$D957:$F957)&lt;&gt;0,MIN('Categories ID'!$D957:$F957),"")</f>
        <v/>
      </c>
      <c r="D957" s="166" t="str">
        <f>IFERROR(SEARCH($G$3,'Categories ID'!$J957)+ROW()/100000,"")</f>
        <v/>
      </c>
      <c r="E957" s="166" t="str">
        <f>IFERROR(SEARCH($G$3,'Categories ID'!$K957)+ROW()/100000,"")</f>
        <v/>
      </c>
      <c r="F957" s="166" t="str">
        <f>IFERROR(SEARCH($G$3,'Categories ID'!$L957)+ROW()/100000,"")</f>
        <v/>
      </c>
      <c r="G957" s="73">
        <v>2663.0</v>
      </c>
      <c r="H957" s="10" t="s">
        <v>2035</v>
      </c>
      <c r="I957" s="10" t="s">
        <v>876</v>
      </c>
      <c r="J957" s="10" t="s">
        <v>2152</v>
      </c>
      <c r="K957" s="10" t="s">
        <v>2153</v>
      </c>
      <c r="L957" s="10" t="s">
        <v>2219</v>
      </c>
      <c r="M957" s="10" t="s">
        <v>22</v>
      </c>
      <c r="N957" s="3"/>
      <c r="O957" s="3"/>
      <c r="P957" s="3"/>
      <c r="Q957" s="3"/>
      <c r="R957" s="3"/>
      <c r="S957" s="3"/>
      <c r="T957" s="3"/>
    </row>
    <row r="958" ht="19.5" customHeight="1">
      <c r="A958" s="3"/>
      <c r="B958" s="163" t="str">
        <f>IFERROR(RANK('Categories ID'!$C958,'Categories ID'!$C$20:$C$1937,1),"")</f>
        <v/>
      </c>
      <c r="C958" s="164" t="str">
        <f>IF(MIN('Categories ID'!$D958:$F958)&lt;&gt;0,MIN('Categories ID'!$D958:$F958),"")</f>
        <v/>
      </c>
      <c r="D958" s="164" t="str">
        <f>IFERROR(SEARCH($G$3,'Categories ID'!$J958)+ROW()/100000,"")</f>
        <v/>
      </c>
      <c r="E958" s="164" t="str">
        <f>IFERROR(SEARCH($G$3,'Categories ID'!$K958)+ROW()/100000,"")</f>
        <v/>
      </c>
      <c r="F958" s="164" t="str">
        <f>IFERROR(SEARCH($G$3,'Categories ID'!$L958)+ROW()/100000,"")</f>
        <v/>
      </c>
      <c r="G958" s="73">
        <v>2092.0</v>
      </c>
      <c r="H958" s="10" t="s">
        <v>2035</v>
      </c>
      <c r="I958" s="10" t="s">
        <v>876</v>
      </c>
      <c r="J958" s="10" t="s">
        <v>2152</v>
      </c>
      <c r="K958" s="10" t="s">
        <v>2153</v>
      </c>
      <c r="L958" s="10" t="s">
        <v>2157</v>
      </c>
      <c r="M958" s="10" t="s">
        <v>22</v>
      </c>
      <c r="N958" s="3"/>
      <c r="O958" s="3"/>
      <c r="P958" s="3"/>
      <c r="Q958" s="3"/>
      <c r="R958" s="3"/>
      <c r="S958" s="3"/>
      <c r="T958" s="3"/>
    </row>
    <row r="959" ht="19.5" customHeight="1">
      <c r="A959" s="3"/>
      <c r="B959" s="165" t="str">
        <f>IFERROR(RANK('Categories ID'!$C959,'Categories ID'!$C$20:$C$1937,1),"")</f>
        <v/>
      </c>
      <c r="C959" s="166" t="str">
        <f>IF(MIN('Categories ID'!$D959:$F959)&lt;&gt;0,MIN('Categories ID'!$D959:$F959),"")</f>
        <v/>
      </c>
      <c r="D959" s="166" t="str">
        <f>IFERROR(SEARCH($G$3,'Categories ID'!$J959)+ROW()/100000,"")</f>
        <v/>
      </c>
      <c r="E959" s="166" t="str">
        <f>IFERROR(SEARCH($G$3,'Categories ID'!$K959)+ROW()/100000,"")</f>
        <v/>
      </c>
      <c r="F959" s="166" t="str">
        <f>IFERROR(SEARCH($G$3,'Categories ID'!$L959)+ROW()/100000,"")</f>
        <v/>
      </c>
      <c r="G959" s="73">
        <v>2385.0</v>
      </c>
      <c r="H959" s="10" t="s">
        <v>2035</v>
      </c>
      <c r="I959" s="10" t="s">
        <v>876</v>
      </c>
      <c r="J959" s="10" t="s">
        <v>2231</v>
      </c>
      <c r="K959" s="10" t="s">
        <v>2250</v>
      </c>
      <c r="L959" s="10" t="s">
        <v>2251</v>
      </c>
      <c r="M959" s="10" t="s">
        <v>22</v>
      </c>
      <c r="N959" s="3"/>
      <c r="O959" s="3"/>
      <c r="P959" s="3"/>
      <c r="Q959" s="3"/>
      <c r="R959" s="3"/>
      <c r="S959" s="3"/>
      <c r="T959" s="3"/>
    </row>
    <row r="960" ht="19.5" customHeight="1">
      <c r="A960" s="3"/>
      <c r="B960" s="163" t="str">
        <f>IFERROR(RANK('Categories ID'!$C960,'Categories ID'!$C$20:$C$1937,1),"")</f>
        <v/>
      </c>
      <c r="C960" s="164" t="str">
        <f>IF(MIN('Categories ID'!$D960:$F960)&lt;&gt;0,MIN('Categories ID'!$D960:$F960),"")</f>
        <v/>
      </c>
      <c r="D960" s="164" t="str">
        <f>IFERROR(SEARCH($G$3,'Categories ID'!$J960)+ROW()/100000,"")</f>
        <v/>
      </c>
      <c r="E960" s="164" t="str">
        <f>IFERROR(SEARCH($G$3,'Categories ID'!$K960)+ROW()/100000,"")</f>
        <v/>
      </c>
      <c r="F960" s="164" t="str">
        <f>IFERROR(SEARCH($G$3,'Categories ID'!$L960)+ROW()/100000,"")</f>
        <v/>
      </c>
      <c r="G960" s="73">
        <v>2386.0</v>
      </c>
      <c r="H960" s="10" t="s">
        <v>2035</v>
      </c>
      <c r="I960" s="10" t="s">
        <v>876</v>
      </c>
      <c r="J960" s="10" t="s">
        <v>2231</v>
      </c>
      <c r="K960" s="10" t="s">
        <v>2250</v>
      </c>
      <c r="L960" s="10" t="s">
        <v>4721</v>
      </c>
      <c r="M960" s="10" t="s">
        <v>22</v>
      </c>
      <c r="N960" s="3"/>
      <c r="O960" s="3"/>
      <c r="P960" s="3"/>
      <c r="Q960" s="3"/>
      <c r="R960" s="3"/>
      <c r="S960" s="3"/>
      <c r="T960" s="3"/>
    </row>
    <row r="961" ht="19.5" customHeight="1">
      <c r="A961" s="3"/>
      <c r="B961" s="165" t="str">
        <f>IFERROR(RANK('Categories ID'!$C961,'Categories ID'!$C$20:$C$1937,1),"")</f>
        <v/>
      </c>
      <c r="C961" s="166" t="str">
        <f>IF(MIN('Categories ID'!$D961:$F961)&lt;&gt;0,MIN('Categories ID'!$D961:$F961),"")</f>
        <v/>
      </c>
      <c r="D961" s="166" t="str">
        <f>IFERROR(SEARCH($G$3,'Categories ID'!$J961)+ROW()/100000,"")</f>
        <v/>
      </c>
      <c r="E961" s="166" t="str">
        <f>IFERROR(SEARCH($G$3,'Categories ID'!$K961)+ROW()/100000,"")</f>
        <v/>
      </c>
      <c r="F961" s="166" t="str">
        <f>IFERROR(SEARCH($G$3,'Categories ID'!$L961)+ROW()/100000,"")</f>
        <v/>
      </c>
      <c r="G961" s="73">
        <v>2387.0</v>
      </c>
      <c r="H961" s="10" t="s">
        <v>2035</v>
      </c>
      <c r="I961" s="10" t="s">
        <v>876</v>
      </c>
      <c r="J961" s="10" t="s">
        <v>2231</v>
      </c>
      <c r="K961" s="10" t="s">
        <v>2250</v>
      </c>
      <c r="L961" s="10" t="s">
        <v>2254</v>
      </c>
      <c r="M961" s="10" t="s">
        <v>22</v>
      </c>
      <c r="N961" s="3"/>
      <c r="O961" s="3"/>
      <c r="P961" s="3"/>
      <c r="Q961" s="3"/>
      <c r="R961" s="3"/>
      <c r="S961" s="3"/>
      <c r="T961" s="3"/>
    </row>
    <row r="962" ht="19.5" customHeight="1">
      <c r="A962" s="3"/>
      <c r="B962" s="163" t="str">
        <f>IFERROR(RANK('Categories ID'!$C962,'Categories ID'!$C$20:$C$1937,1),"")</f>
        <v/>
      </c>
      <c r="C962" s="164" t="str">
        <f>IF(MIN('Categories ID'!$D962:$F962)&lt;&gt;0,MIN('Categories ID'!$D962:$F962),"")</f>
        <v/>
      </c>
      <c r="D962" s="164" t="str">
        <f>IFERROR(SEARCH($G$3,'Categories ID'!$J962)+ROW()/100000,"")</f>
        <v/>
      </c>
      <c r="E962" s="164" t="str">
        <f>IFERROR(SEARCH($G$3,'Categories ID'!$K962)+ROW()/100000,"")</f>
        <v/>
      </c>
      <c r="F962" s="164" t="str">
        <f>IFERROR(SEARCH($G$3,'Categories ID'!$L962)+ROW()/100000,"")</f>
        <v/>
      </c>
      <c r="G962" s="73">
        <v>2388.0</v>
      </c>
      <c r="H962" s="10" t="s">
        <v>2035</v>
      </c>
      <c r="I962" s="10" t="s">
        <v>876</v>
      </c>
      <c r="J962" s="10" t="s">
        <v>2231</v>
      </c>
      <c r="K962" s="10" t="s">
        <v>2250</v>
      </c>
      <c r="L962" s="10" t="s">
        <v>2256</v>
      </c>
      <c r="M962" s="10" t="s">
        <v>22</v>
      </c>
      <c r="N962" s="3"/>
      <c r="O962" s="3"/>
      <c r="P962" s="3"/>
      <c r="Q962" s="3"/>
      <c r="R962" s="3"/>
      <c r="S962" s="3"/>
      <c r="T962" s="3"/>
    </row>
    <row r="963" ht="19.5" customHeight="1">
      <c r="A963" s="3"/>
      <c r="B963" s="165" t="str">
        <f>IFERROR(RANK('Categories ID'!$C963,'Categories ID'!$C$20:$C$1937,1),"")</f>
        <v/>
      </c>
      <c r="C963" s="166" t="str">
        <f>IF(MIN('Categories ID'!$D963:$F963)&lt;&gt;0,MIN('Categories ID'!$D963:$F963),"")</f>
        <v/>
      </c>
      <c r="D963" s="166" t="str">
        <f>IFERROR(SEARCH($G$3,'Categories ID'!$J963)+ROW()/100000,"")</f>
        <v/>
      </c>
      <c r="E963" s="166" t="str">
        <f>IFERROR(SEARCH($G$3,'Categories ID'!$K963)+ROW()/100000,"")</f>
        <v/>
      </c>
      <c r="F963" s="166" t="str">
        <f>IFERROR(SEARCH($G$3,'Categories ID'!$L963)+ROW()/100000,"")</f>
        <v/>
      </c>
      <c r="G963" s="73">
        <v>2389.0</v>
      </c>
      <c r="H963" s="10" t="s">
        <v>2035</v>
      </c>
      <c r="I963" s="10" t="s">
        <v>876</v>
      </c>
      <c r="J963" s="10" t="s">
        <v>2231</v>
      </c>
      <c r="K963" s="10" t="s">
        <v>2250</v>
      </c>
      <c r="L963" s="10" t="s">
        <v>2258</v>
      </c>
      <c r="M963" s="10" t="s">
        <v>22</v>
      </c>
      <c r="N963" s="3"/>
      <c r="O963" s="3"/>
      <c r="P963" s="3"/>
      <c r="Q963" s="3"/>
      <c r="R963" s="3"/>
      <c r="S963" s="3"/>
      <c r="T963" s="3"/>
    </row>
    <row r="964" ht="19.5" customHeight="1">
      <c r="A964" s="3"/>
      <c r="B964" s="163" t="str">
        <f>IFERROR(RANK('Categories ID'!$C964,'Categories ID'!$C$20:$C$1937,1),"")</f>
        <v/>
      </c>
      <c r="C964" s="164" t="str">
        <f>IF(MIN('Categories ID'!$D964:$F964)&lt;&gt;0,MIN('Categories ID'!$D964:$F964),"")</f>
        <v/>
      </c>
      <c r="D964" s="164" t="str">
        <f>IFERROR(SEARCH($G$3,'Categories ID'!$J964)+ROW()/100000,"")</f>
        <v/>
      </c>
      <c r="E964" s="164" t="str">
        <f>IFERROR(SEARCH($G$3,'Categories ID'!$K964)+ROW()/100000,"")</f>
        <v/>
      </c>
      <c r="F964" s="164" t="str">
        <f>IFERROR(SEARCH($G$3,'Categories ID'!$L964)+ROW()/100000,"")</f>
        <v/>
      </c>
      <c r="G964" s="73">
        <v>2589.0</v>
      </c>
      <c r="H964" s="10" t="s">
        <v>2035</v>
      </c>
      <c r="I964" s="10" t="s">
        <v>876</v>
      </c>
      <c r="J964" s="10" t="s">
        <v>2231</v>
      </c>
      <c r="K964" s="10" t="s">
        <v>2250</v>
      </c>
      <c r="L964" s="10" t="s">
        <v>2260</v>
      </c>
      <c r="M964" s="10" t="s">
        <v>22</v>
      </c>
      <c r="N964" s="3"/>
      <c r="O964" s="3"/>
      <c r="P964" s="3"/>
      <c r="Q964" s="3"/>
      <c r="R964" s="3"/>
      <c r="S964" s="3"/>
      <c r="T964" s="3"/>
    </row>
    <row r="965" ht="19.5" customHeight="1">
      <c r="A965" s="3"/>
      <c r="B965" s="165" t="str">
        <f>IFERROR(RANK('Categories ID'!$C965,'Categories ID'!$C$20:$C$1937,1),"")</f>
        <v/>
      </c>
      <c r="C965" s="166" t="str">
        <f>IF(MIN('Categories ID'!$D965:$F965)&lt;&gt;0,MIN('Categories ID'!$D965:$F965),"")</f>
        <v/>
      </c>
      <c r="D965" s="166" t="str">
        <f>IFERROR(SEARCH($G$3,'Categories ID'!$J965)+ROW()/100000,"")</f>
        <v/>
      </c>
      <c r="E965" s="166" t="str">
        <f>IFERROR(SEARCH($G$3,'Categories ID'!$K965)+ROW()/100000,"")</f>
        <v/>
      </c>
      <c r="F965" s="166" t="str">
        <f>IFERROR(SEARCH($G$3,'Categories ID'!$L965)+ROW()/100000,"")</f>
        <v/>
      </c>
      <c r="G965" s="73">
        <v>2590.0</v>
      </c>
      <c r="H965" s="10" t="s">
        <v>2035</v>
      </c>
      <c r="I965" s="10" t="s">
        <v>876</v>
      </c>
      <c r="J965" s="10" t="s">
        <v>2231</v>
      </c>
      <c r="K965" s="10" t="s">
        <v>2250</v>
      </c>
      <c r="L965" s="10" t="s">
        <v>2262</v>
      </c>
      <c r="M965" s="10" t="s">
        <v>22</v>
      </c>
      <c r="N965" s="3"/>
      <c r="O965" s="3"/>
      <c r="P965" s="3"/>
      <c r="Q965" s="3"/>
      <c r="R965" s="3"/>
      <c r="S965" s="3"/>
      <c r="T965" s="3"/>
    </row>
    <row r="966" ht="19.5" customHeight="1">
      <c r="A966" s="3"/>
      <c r="B966" s="163" t="str">
        <f>IFERROR(RANK('Categories ID'!$C966,'Categories ID'!$C$20:$C$1937,1),"")</f>
        <v/>
      </c>
      <c r="C966" s="164" t="str">
        <f>IF(MIN('Categories ID'!$D966:$F966)&lt;&gt;0,MIN('Categories ID'!$D966:$F966),"")</f>
        <v/>
      </c>
      <c r="D966" s="164" t="str">
        <f>IFERROR(SEARCH($G$3,'Categories ID'!$J966)+ROW()/100000,"")</f>
        <v/>
      </c>
      <c r="E966" s="164" t="str">
        <f>IFERROR(SEARCH($G$3,'Categories ID'!$K966)+ROW()/100000,"")</f>
        <v/>
      </c>
      <c r="F966" s="164" t="str">
        <f>IFERROR(SEARCH($G$3,'Categories ID'!$L966)+ROW()/100000,"")</f>
        <v/>
      </c>
      <c r="G966" s="73">
        <v>2591.0</v>
      </c>
      <c r="H966" s="10" t="s">
        <v>2035</v>
      </c>
      <c r="I966" s="10" t="s">
        <v>876</v>
      </c>
      <c r="J966" s="10" t="s">
        <v>2231</v>
      </c>
      <c r="K966" s="10" t="s">
        <v>2232</v>
      </c>
      <c r="L966" s="10" t="s">
        <v>2264</v>
      </c>
      <c r="M966" s="10" t="s">
        <v>22</v>
      </c>
      <c r="N966" s="3"/>
      <c r="O966" s="3"/>
      <c r="P966" s="3"/>
      <c r="Q966" s="3"/>
      <c r="R966" s="3"/>
      <c r="S966" s="3"/>
      <c r="T966" s="3"/>
    </row>
    <row r="967" ht="19.5" customHeight="1">
      <c r="A967" s="3"/>
      <c r="B967" s="165" t="str">
        <f>IFERROR(RANK('Categories ID'!$C967,'Categories ID'!$C$20:$C$1937,1),"")</f>
        <v/>
      </c>
      <c r="C967" s="166" t="str">
        <f>IF(MIN('Categories ID'!$D967:$F967)&lt;&gt;0,MIN('Categories ID'!$D967:$F967),"")</f>
        <v/>
      </c>
      <c r="D967" s="166" t="str">
        <f>IFERROR(SEARCH($G$3,'Categories ID'!$J967)+ROW()/100000,"")</f>
        <v/>
      </c>
      <c r="E967" s="166" t="str">
        <f>IFERROR(SEARCH($G$3,'Categories ID'!$K967)+ROW()/100000,"")</f>
        <v/>
      </c>
      <c r="F967" s="166" t="str">
        <f>IFERROR(SEARCH($G$3,'Categories ID'!$L967)+ROW()/100000,"")</f>
        <v/>
      </c>
      <c r="G967" s="73">
        <v>2354.0</v>
      </c>
      <c r="H967" s="10" t="s">
        <v>2035</v>
      </c>
      <c r="I967" s="10" t="s">
        <v>876</v>
      </c>
      <c r="J967" s="10" t="s">
        <v>2231</v>
      </c>
      <c r="K967" s="10" t="s">
        <v>2232</v>
      </c>
      <c r="L967" s="10" t="s">
        <v>2236</v>
      </c>
      <c r="M967" s="10" t="s">
        <v>22</v>
      </c>
      <c r="N967" s="3"/>
      <c r="O967" s="3"/>
      <c r="P967" s="3"/>
      <c r="Q967" s="3"/>
      <c r="R967" s="3"/>
      <c r="S967" s="3"/>
      <c r="T967" s="3"/>
    </row>
    <row r="968" ht="19.5" customHeight="1">
      <c r="A968" s="3"/>
      <c r="B968" s="163" t="str">
        <f>IFERROR(RANK('Categories ID'!$C968,'Categories ID'!$C$20:$C$1937,1),"")</f>
        <v/>
      </c>
      <c r="C968" s="164" t="str">
        <f>IF(MIN('Categories ID'!$D968:$F968)&lt;&gt;0,MIN('Categories ID'!$D968:$F968),"")</f>
        <v/>
      </c>
      <c r="D968" s="164" t="str">
        <f>IFERROR(SEARCH($G$3,'Categories ID'!$J968)+ROW()/100000,"")</f>
        <v/>
      </c>
      <c r="E968" s="164" t="str">
        <f>IFERROR(SEARCH($G$3,'Categories ID'!$K968)+ROW()/100000,"")</f>
        <v/>
      </c>
      <c r="F968" s="164" t="str">
        <f>IFERROR(SEARCH($G$3,'Categories ID'!$L968)+ROW()/100000,"")</f>
        <v/>
      </c>
      <c r="G968" s="73">
        <v>2355.0</v>
      </c>
      <c r="H968" s="10" t="s">
        <v>2035</v>
      </c>
      <c r="I968" s="10" t="s">
        <v>876</v>
      </c>
      <c r="J968" s="10" t="s">
        <v>2231</v>
      </c>
      <c r="K968" s="10" t="s">
        <v>2232</v>
      </c>
      <c r="L968" s="10" t="s">
        <v>2238</v>
      </c>
      <c r="M968" s="10" t="s">
        <v>22</v>
      </c>
      <c r="N968" s="3"/>
      <c r="O968" s="3"/>
      <c r="P968" s="3"/>
      <c r="Q968" s="3"/>
      <c r="R968" s="3"/>
      <c r="S968" s="3"/>
      <c r="T968" s="3"/>
    </row>
    <row r="969" ht="19.5" customHeight="1">
      <c r="A969" s="3"/>
      <c r="B969" s="165" t="str">
        <f>IFERROR(RANK('Categories ID'!$C969,'Categories ID'!$C$20:$C$1937,1),"")</f>
        <v/>
      </c>
      <c r="C969" s="166" t="str">
        <f>IF(MIN('Categories ID'!$D969:$F969)&lt;&gt;0,MIN('Categories ID'!$D969:$F969),"")</f>
        <v/>
      </c>
      <c r="D969" s="166" t="str">
        <f>IFERROR(SEARCH($G$3,'Categories ID'!$J969)+ROW()/100000,"")</f>
        <v/>
      </c>
      <c r="E969" s="166" t="str">
        <f>IFERROR(SEARCH($G$3,'Categories ID'!$K969)+ROW()/100000,"")</f>
        <v/>
      </c>
      <c r="F969" s="166" t="str">
        <f>IFERROR(SEARCH($G$3,'Categories ID'!$L969)+ROW()/100000,"")</f>
        <v/>
      </c>
      <c r="G969" s="73">
        <v>2356.0</v>
      </c>
      <c r="H969" s="10" t="s">
        <v>2035</v>
      </c>
      <c r="I969" s="10" t="s">
        <v>876</v>
      </c>
      <c r="J969" s="10" t="s">
        <v>2231</v>
      </c>
      <c r="K969" s="10" t="s">
        <v>2232</v>
      </c>
      <c r="L969" s="10" t="s">
        <v>2240</v>
      </c>
      <c r="M969" s="10" t="s">
        <v>22</v>
      </c>
      <c r="N969" s="3"/>
      <c r="O969" s="3"/>
      <c r="P969" s="3"/>
      <c r="Q969" s="3"/>
      <c r="R969" s="3"/>
      <c r="S969" s="3"/>
      <c r="T969" s="3"/>
    </row>
    <row r="970" ht="19.5" customHeight="1">
      <c r="A970" s="3"/>
      <c r="B970" s="163" t="str">
        <f>IFERROR(RANK('Categories ID'!$C970,'Categories ID'!$C$20:$C$1937,1),"")</f>
        <v/>
      </c>
      <c r="C970" s="164" t="str">
        <f>IF(MIN('Categories ID'!$D970:$F970)&lt;&gt;0,MIN('Categories ID'!$D970:$F970),"")</f>
        <v/>
      </c>
      <c r="D970" s="164" t="str">
        <f>IFERROR(SEARCH($G$3,'Categories ID'!$J970)+ROW()/100000,"")</f>
        <v/>
      </c>
      <c r="E970" s="164" t="str">
        <f>IFERROR(SEARCH($G$3,'Categories ID'!$K970)+ROW()/100000,"")</f>
        <v/>
      </c>
      <c r="F970" s="164" t="str">
        <f>IFERROR(SEARCH($G$3,'Categories ID'!$L970)+ROW()/100000,"")</f>
        <v/>
      </c>
      <c r="G970" s="73">
        <v>2357.0</v>
      </c>
      <c r="H970" s="10" t="s">
        <v>2035</v>
      </c>
      <c r="I970" s="10" t="s">
        <v>876</v>
      </c>
      <c r="J970" s="10" t="s">
        <v>2231</v>
      </c>
      <c r="K970" s="10" t="s">
        <v>2232</v>
      </c>
      <c r="L970" s="10" t="s">
        <v>2242</v>
      </c>
      <c r="M970" s="10" t="s">
        <v>22</v>
      </c>
      <c r="N970" s="3"/>
      <c r="O970" s="3"/>
      <c r="P970" s="3"/>
      <c r="Q970" s="3"/>
      <c r="R970" s="3"/>
      <c r="S970" s="3"/>
      <c r="T970" s="3"/>
    </row>
    <row r="971" ht="19.5" customHeight="1">
      <c r="A971" s="3"/>
      <c r="B971" s="165" t="str">
        <f>IFERROR(RANK('Categories ID'!$C971,'Categories ID'!$C$20:$C$1937,1),"")</f>
        <v/>
      </c>
      <c r="C971" s="166" t="str">
        <f>IF(MIN('Categories ID'!$D971:$F971)&lt;&gt;0,MIN('Categories ID'!$D971:$F971),"")</f>
        <v/>
      </c>
      <c r="D971" s="166" t="str">
        <f>IFERROR(SEARCH($G$3,'Categories ID'!$J971)+ROW()/100000,"")</f>
        <v/>
      </c>
      <c r="E971" s="166" t="str">
        <f>IFERROR(SEARCH($G$3,'Categories ID'!$K971)+ROW()/100000,"")</f>
        <v/>
      </c>
      <c r="F971" s="166" t="str">
        <f>IFERROR(SEARCH($G$3,'Categories ID'!$L971)+ROW()/100000,"")</f>
        <v/>
      </c>
      <c r="G971" s="73">
        <v>2358.0</v>
      </c>
      <c r="H971" s="10" t="s">
        <v>2035</v>
      </c>
      <c r="I971" s="10" t="s">
        <v>876</v>
      </c>
      <c r="J971" s="10" t="s">
        <v>2231</v>
      </c>
      <c r="K971" s="10" t="s">
        <v>2232</v>
      </c>
      <c r="L971" s="10" t="s">
        <v>2244</v>
      </c>
      <c r="M971" s="10" t="s">
        <v>22</v>
      </c>
      <c r="N971" s="3"/>
      <c r="O971" s="3"/>
      <c r="P971" s="3"/>
      <c r="Q971" s="3"/>
      <c r="R971" s="3"/>
      <c r="S971" s="3"/>
      <c r="T971" s="3"/>
    </row>
    <row r="972" ht="19.5" customHeight="1">
      <c r="A972" s="3"/>
      <c r="B972" s="163" t="str">
        <f>IFERROR(RANK('Categories ID'!$C972,'Categories ID'!$C$20:$C$1937,1),"")</f>
        <v/>
      </c>
      <c r="C972" s="164" t="str">
        <f>IF(MIN('Categories ID'!$D972:$F972)&lt;&gt;0,MIN('Categories ID'!$D972:$F972),"")</f>
        <v/>
      </c>
      <c r="D972" s="164" t="str">
        <f>IFERROR(SEARCH($G$3,'Categories ID'!$J972)+ROW()/100000,"")</f>
        <v/>
      </c>
      <c r="E972" s="164" t="str">
        <f>IFERROR(SEARCH($G$3,'Categories ID'!$K972)+ROW()/100000,"")</f>
        <v/>
      </c>
      <c r="F972" s="164" t="str">
        <f>IFERROR(SEARCH($G$3,'Categories ID'!$L972)+ROW()/100000,"")</f>
        <v/>
      </c>
      <c r="G972" s="73">
        <v>2359.0</v>
      </c>
      <c r="H972" s="10" t="s">
        <v>2035</v>
      </c>
      <c r="I972" s="10" t="s">
        <v>876</v>
      </c>
      <c r="J972" s="10" t="s">
        <v>2231</v>
      </c>
      <c r="K972" s="10" t="s">
        <v>2232</v>
      </c>
      <c r="L972" s="10" t="s">
        <v>2246</v>
      </c>
      <c r="M972" s="10" t="s">
        <v>22</v>
      </c>
      <c r="N972" s="3"/>
      <c r="O972" s="3"/>
      <c r="P972" s="3"/>
      <c r="Q972" s="3"/>
      <c r="R972" s="3"/>
      <c r="S972" s="3"/>
      <c r="T972" s="3"/>
    </row>
    <row r="973" ht="19.5" customHeight="1">
      <c r="A973" s="3"/>
      <c r="B973" s="165" t="str">
        <f>IFERROR(RANK('Categories ID'!$C973,'Categories ID'!$C$20:$C$1937,1),"")</f>
        <v/>
      </c>
      <c r="C973" s="166" t="str">
        <f>IF(MIN('Categories ID'!$D973:$F973)&lt;&gt;0,MIN('Categories ID'!$D973:$F973),"")</f>
        <v/>
      </c>
      <c r="D973" s="166" t="str">
        <f>IFERROR(SEARCH($G$3,'Categories ID'!$J973)+ROW()/100000,"")</f>
        <v/>
      </c>
      <c r="E973" s="166" t="str">
        <f>IFERROR(SEARCH($G$3,'Categories ID'!$K973)+ROW()/100000,"")</f>
        <v/>
      </c>
      <c r="F973" s="166" t="str">
        <f>IFERROR(SEARCH($G$3,'Categories ID'!$L973)+ROW()/100000,"")</f>
        <v/>
      </c>
      <c r="G973" s="73">
        <v>2360.0</v>
      </c>
      <c r="H973" s="10" t="s">
        <v>2035</v>
      </c>
      <c r="I973" s="10" t="s">
        <v>876</v>
      </c>
      <c r="J973" s="10" t="s">
        <v>2231</v>
      </c>
      <c r="K973" s="10" t="s">
        <v>2232</v>
      </c>
      <c r="L973" s="10" t="s">
        <v>2248</v>
      </c>
      <c r="M973" s="10" t="s">
        <v>22</v>
      </c>
      <c r="N973" s="3"/>
      <c r="O973" s="3"/>
      <c r="P973" s="3"/>
      <c r="Q973" s="3"/>
      <c r="R973" s="3"/>
      <c r="S973" s="3"/>
      <c r="T973" s="3"/>
    </row>
    <row r="974" ht="19.5" customHeight="1">
      <c r="A974" s="3"/>
      <c r="B974" s="163" t="str">
        <f>IFERROR(RANK('Categories ID'!$C974,'Categories ID'!$C$20:$C$1937,1),"")</f>
        <v/>
      </c>
      <c r="C974" s="164" t="str">
        <f>IF(MIN('Categories ID'!$D974:$F974)&lt;&gt;0,MIN('Categories ID'!$D974:$F974),"")</f>
        <v/>
      </c>
      <c r="D974" s="164" t="str">
        <f>IFERROR(SEARCH($G$3,'Categories ID'!$J974)+ROW()/100000,"")</f>
        <v/>
      </c>
      <c r="E974" s="164" t="str">
        <f>IFERROR(SEARCH($G$3,'Categories ID'!$K974)+ROW()/100000,"")</f>
        <v/>
      </c>
      <c r="F974" s="164" t="str">
        <f>IFERROR(SEARCH($G$3,'Categories ID'!$L974)+ROW()/100000,"")</f>
        <v/>
      </c>
      <c r="G974" s="73">
        <v>2353.0</v>
      </c>
      <c r="H974" s="10" t="s">
        <v>2035</v>
      </c>
      <c r="I974" s="10" t="s">
        <v>876</v>
      </c>
      <c r="J974" s="10" t="s">
        <v>2231</v>
      </c>
      <c r="K974" s="10" t="s">
        <v>2232</v>
      </c>
      <c r="L974" s="10" t="s">
        <v>2233</v>
      </c>
      <c r="M974" s="10" t="s">
        <v>22</v>
      </c>
      <c r="N974" s="3"/>
      <c r="O974" s="3"/>
      <c r="P974" s="3"/>
      <c r="Q974" s="3"/>
      <c r="R974" s="3"/>
      <c r="S974" s="3"/>
      <c r="T974" s="3"/>
    </row>
    <row r="975" ht="19.5" customHeight="1">
      <c r="A975" s="3"/>
      <c r="B975" s="165" t="str">
        <f>IFERROR(RANK('Categories ID'!$C975,'Categories ID'!$C$20:$C$1937,1),"")</f>
        <v/>
      </c>
      <c r="C975" s="166" t="str">
        <f>IF(MIN('Categories ID'!$D975:$F975)&lt;&gt;0,MIN('Categories ID'!$D975:$F975),"")</f>
        <v/>
      </c>
      <c r="D975" s="166" t="str">
        <f>IFERROR(SEARCH($G$3,'Categories ID'!$J975)+ROW()/100000,"")</f>
        <v/>
      </c>
      <c r="E975" s="166" t="str">
        <f>IFERROR(SEARCH($G$3,'Categories ID'!$K975)+ROW()/100000,"")</f>
        <v/>
      </c>
      <c r="F975" s="166" t="str">
        <f>IFERROR(SEARCH($G$3,'Categories ID'!$L975)+ROW()/100000,"")</f>
        <v/>
      </c>
      <c r="G975" s="73">
        <v>2961.0</v>
      </c>
      <c r="H975" s="10" t="s">
        <v>2035</v>
      </c>
      <c r="I975" s="10" t="s">
        <v>876</v>
      </c>
      <c r="J975" s="10" t="s">
        <v>2266</v>
      </c>
      <c r="K975" s="10" t="s">
        <v>2267</v>
      </c>
      <c r="L975" s="10" t="s">
        <v>2320</v>
      </c>
      <c r="M975" s="10" t="s">
        <v>22</v>
      </c>
      <c r="N975" s="3"/>
      <c r="O975" s="3"/>
      <c r="P975" s="3"/>
      <c r="Q975" s="3"/>
      <c r="R975" s="3"/>
      <c r="S975" s="3"/>
      <c r="T975" s="3"/>
    </row>
    <row r="976" ht="19.5" customHeight="1">
      <c r="A976" s="3"/>
      <c r="B976" s="163" t="str">
        <f>IFERROR(RANK('Categories ID'!$C976,'Categories ID'!$C$20:$C$1937,1),"")</f>
        <v/>
      </c>
      <c r="C976" s="164" t="str">
        <f>IF(MIN('Categories ID'!$D976:$F976)&lt;&gt;0,MIN('Categories ID'!$D976:$F976),"")</f>
        <v/>
      </c>
      <c r="D976" s="164" t="str">
        <f>IFERROR(SEARCH($G$3,'Categories ID'!$J976)+ROW()/100000,"")</f>
        <v/>
      </c>
      <c r="E976" s="164" t="str">
        <f>IFERROR(SEARCH($G$3,'Categories ID'!$K976)+ROW()/100000,"")</f>
        <v/>
      </c>
      <c r="F976" s="164" t="str">
        <f>IFERROR(SEARCH($G$3,'Categories ID'!$L976)+ROW()/100000,"")</f>
        <v/>
      </c>
      <c r="G976" s="73">
        <v>2962.0</v>
      </c>
      <c r="H976" s="10" t="s">
        <v>2035</v>
      </c>
      <c r="I976" s="10" t="s">
        <v>876</v>
      </c>
      <c r="J976" s="10" t="s">
        <v>2266</v>
      </c>
      <c r="K976" s="10" t="s">
        <v>2267</v>
      </c>
      <c r="L976" s="10" t="s">
        <v>2322</v>
      </c>
      <c r="M976" s="10" t="s">
        <v>22</v>
      </c>
      <c r="N976" s="3"/>
      <c r="O976" s="3"/>
      <c r="P976" s="3"/>
      <c r="Q976" s="3"/>
      <c r="R976" s="3"/>
      <c r="S976" s="3"/>
      <c r="T976" s="3"/>
    </row>
    <row r="977" ht="19.5" customHeight="1">
      <c r="A977" s="3"/>
      <c r="B977" s="165" t="str">
        <f>IFERROR(RANK('Categories ID'!$C977,'Categories ID'!$C$20:$C$1937,1),"")</f>
        <v/>
      </c>
      <c r="C977" s="166" t="str">
        <f>IF(MIN('Categories ID'!$D977:$F977)&lt;&gt;0,MIN('Categories ID'!$D977:$F977),"")</f>
        <v/>
      </c>
      <c r="D977" s="166" t="str">
        <f>IFERROR(SEARCH($G$3,'Categories ID'!$J977)+ROW()/100000,"")</f>
        <v/>
      </c>
      <c r="E977" s="166" t="str">
        <f>IFERROR(SEARCH($G$3,'Categories ID'!$K977)+ROW()/100000,"")</f>
        <v/>
      </c>
      <c r="F977" s="166" t="str">
        <f>IFERROR(SEARCH($G$3,'Categories ID'!$L977)+ROW()/100000,"")</f>
        <v/>
      </c>
      <c r="G977" s="73">
        <v>2963.0</v>
      </c>
      <c r="H977" s="10" t="s">
        <v>2035</v>
      </c>
      <c r="I977" s="10" t="s">
        <v>876</v>
      </c>
      <c r="J977" s="10" t="s">
        <v>2266</v>
      </c>
      <c r="K977" s="10" t="s">
        <v>2267</v>
      </c>
      <c r="L977" s="10" t="s">
        <v>4722</v>
      </c>
      <c r="M977" s="10" t="s">
        <v>22</v>
      </c>
      <c r="N977" s="3"/>
      <c r="O977" s="3"/>
      <c r="P977" s="3"/>
      <c r="Q977" s="3"/>
      <c r="R977" s="3"/>
      <c r="S977" s="3"/>
      <c r="T977" s="3"/>
    </row>
    <row r="978" ht="19.5" customHeight="1">
      <c r="A978" s="3"/>
      <c r="B978" s="163" t="str">
        <f>IFERROR(RANK('Categories ID'!$C978,'Categories ID'!$C$20:$C$1937,1),"")</f>
        <v/>
      </c>
      <c r="C978" s="164" t="str">
        <f>IF(MIN('Categories ID'!$D978:$F978)&lt;&gt;0,MIN('Categories ID'!$D978:$F978),"")</f>
        <v/>
      </c>
      <c r="D978" s="164" t="str">
        <f>IFERROR(SEARCH($G$3,'Categories ID'!$J978)+ROW()/100000,"")</f>
        <v/>
      </c>
      <c r="E978" s="164" t="str">
        <f>IFERROR(SEARCH($G$3,'Categories ID'!$K978)+ROW()/100000,"")</f>
        <v/>
      </c>
      <c r="F978" s="164" t="str">
        <f>IFERROR(SEARCH($G$3,'Categories ID'!$L978)+ROW()/100000,"")</f>
        <v/>
      </c>
      <c r="G978" s="73">
        <v>2533.0</v>
      </c>
      <c r="H978" s="10" t="s">
        <v>2035</v>
      </c>
      <c r="I978" s="10" t="s">
        <v>876</v>
      </c>
      <c r="J978" s="10" t="s">
        <v>2266</v>
      </c>
      <c r="K978" s="10" t="s">
        <v>2267</v>
      </c>
      <c r="L978" s="10" t="s">
        <v>2274</v>
      </c>
      <c r="M978" s="10" t="s">
        <v>22</v>
      </c>
      <c r="N978" s="3"/>
      <c r="O978" s="3"/>
      <c r="P978" s="3"/>
      <c r="Q978" s="3"/>
      <c r="R978" s="3"/>
      <c r="S978" s="3"/>
      <c r="T978" s="3"/>
    </row>
    <row r="979" ht="19.5" customHeight="1">
      <c r="A979" s="3"/>
      <c r="B979" s="165" t="str">
        <f>IFERROR(RANK('Categories ID'!$C979,'Categories ID'!$C$20:$C$1937,1),"")</f>
        <v/>
      </c>
      <c r="C979" s="166" t="str">
        <f>IF(MIN('Categories ID'!$D979:$F979)&lt;&gt;0,MIN('Categories ID'!$D979:$F979),"")</f>
        <v/>
      </c>
      <c r="D979" s="166" t="str">
        <f>IFERROR(SEARCH($G$3,'Categories ID'!$J979)+ROW()/100000,"")</f>
        <v/>
      </c>
      <c r="E979" s="166" t="str">
        <f>IFERROR(SEARCH($G$3,'Categories ID'!$K979)+ROW()/100000,"")</f>
        <v/>
      </c>
      <c r="F979" s="166" t="str">
        <f>IFERROR(SEARCH($G$3,'Categories ID'!$L979)+ROW()/100000,"")</f>
        <v/>
      </c>
      <c r="G979" s="73">
        <v>1435.0</v>
      </c>
      <c r="H979" s="10" t="s">
        <v>2035</v>
      </c>
      <c r="I979" s="10" t="s">
        <v>876</v>
      </c>
      <c r="J979" s="10" t="s">
        <v>2266</v>
      </c>
      <c r="K979" s="10" t="s">
        <v>2267</v>
      </c>
      <c r="L979" s="10" t="s">
        <v>4723</v>
      </c>
      <c r="M979" s="10" t="s">
        <v>22</v>
      </c>
      <c r="N979" s="3"/>
      <c r="O979" s="3"/>
      <c r="P979" s="3"/>
      <c r="Q979" s="3"/>
      <c r="R979" s="3"/>
      <c r="S979" s="3"/>
      <c r="T979" s="3"/>
    </row>
    <row r="980" ht="19.5" customHeight="1">
      <c r="A980" s="3"/>
      <c r="B980" s="163" t="str">
        <f>IFERROR(RANK('Categories ID'!$C980,'Categories ID'!$C$20:$C$1937,1),"")</f>
        <v/>
      </c>
      <c r="C980" s="164" t="str">
        <f>IF(MIN('Categories ID'!$D980:$F980)&lt;&gt;0,MIN('Categories ID'!$D980:$F980),"")</f>
        <v/>
      </c>
      <c r="D980" s="164" t="str">
        <f>IFERROR(SEARCH($G$3,'Categories ID'!$J980)+ROW()/100000,"")</f>
        <v/>
      </c>
      <c r="E980" s="164" t="str">
        <f>IFERROR(SEARCH($G$3,'Categories ID'!$K980)+ROW()/100000,"")</f>
        <v/>
      </c>
      <c r="F980" s="164" t="str">
        <f>IFERROR(SEARCH($G$3,'Categories ID'!$L980)+ROW()/100000,"")</f>
        <v/>
      </c>
      <c r="G980" s="73">
        <v>3478.0</v>
      </c>
      <c r="H980" s="10" t="s">
        <v>2035</v>
      </c>
      <c r="I980" s="10" t="s">
        <v>876</v>
      </c>
      <c r="J980" s="10" t="s">
        <v>2266</v>
      </c>
      <c r="K980" s="10" t="s">
        <v>2267</v>
      </c>
      <c r="L980" s="10" t="s">
        <v>2324</v>
      </c>
      <c r="M980" s="10" t="s">
        <v>22</v>
      </c>
      <c r="N980" s="3"/>
      <c r="O980" s="3"/>
      <c r="P980" s="3"/>
      <c r="Q980" s="3"/>
      <c r="R980" s="3"/>
      <c r="S980" s="3"/>
      <c r="T980" s="3"/>
    </row>
    <row r="981" ht="19.5" customHeight="1">
      <c r="A981" s="3"/>
      <c r="B981" s="165" t="str">
        <f>IFERROR(RANK('Categories ID'!$C981,'Categories ID'!$C$20:$C$1937,1),"")</f>
        <v/>
      </c>
      <c r="C981" s="166" t="str">
        <f>IF(MIN('Categories ID'!$D981:$F981)&lt;&gt;0,MIN('Categories ID'!$D981:$F981),"")</f>
        <v/>
      </c>
      <c r="D981" s="166" t="str">
        <f>IFERROR(SEARCH($G$3,'Categories ID'!$J981)+ROW()/100000,"")</f>
        <v/>
      </c>
      <c r="E981" s="166" t="str">
        <f>IFERROR(SEARCH($G$3,'Categories ID'!$K981)+ROW()/100000,"")</f>
        <v/>
      </c>
      <c r="F981" s="166" t="str">
        <f>IFERROR(SEARCH($G$3,'Categories ID'!$L981)+ROW()/100000,"")</f>
        <v/>
      </c>
      <c r="G981" s="73">
        <v>2795.0</v>
      </c>
      <c r="H981" s="10" t="s">
        <v>2035</v>
      </c>
      <c r="I981" s="10" t="s">
        <v>876</v>
      </c>
      <c r="J981" s="10" t="s">
        <v>2266</v>
      </c>
      <c r="K981" s="10" t="s">
        <v>2267</v>
      </c>
      <c r="L981" s="10" t="s">
        <v>2284</v>
      </c>
      <c r="M981" s="10" t="s">
        <v>22</v>
      </c>
      <c r="N981" s="3"/>
      <c r="O981" s="3"/>
      <c r="P981" s="3"/>
      <c r="Q981" s="3"/>
      <c r="R981" s="3"/>
      <c r="S981" s="3"/>
      <c r="T981" s="3"/>
    </row>
    <row r="982" ht="19.5" customHeight="1">
      <c r="A982" s="3"/>
      <c r="B982" s="163" t="str">
        <f>IFERROR(RANK('Categories ID'!$C982,'Categories ID'!$C$20:$C$1937,1),"")</f>
        <v/>
      </c>
      <c r="C982" s="164" t="str">
        <f>IF(MIN('Categories ID'!$D982:$F982)&lt;&gt;0,MIN('Categories ID'!$D982:$F982),"")</f>
        <v/>
      </c>
      <c r="D982" s="164" t="str">
        <f>IFERROR(SEARCH($G$3,'Categories ID'!$J982)+ROW()/100000,"")</f>
        <v/>
      </c>
      <c r="E982" s="164" t="str">
        <f>IFERROR(SEARCH($G$3,'Categories ID'!$K982)+ROW()/100000,"")</f>
        <v/>
      </c>
      <c r="F982" s="164" t="str">
        <f>IFERROR(SEARCH($G$3,'Categories ID'!$L982)+ROW()/100000,"")</f>
        <v/>
      </c>
      <c r="G982" s="73">
        <v>2797.0</v>
      </c>
      <c r="H982" s="10" t="s">
        <v>2035</v>
      </c>
      <c r="I982" s="10" t="s">
        <v>876</v>
      </c>
      <c r="J982" s="10" t="s">
        <v>2266</v>
      </c>
      <c r="K982" s="10" t="s">
        <v>2267</v>
      </c>
      <c r="L982" s="10" t="s">
        <v>2286</v>
      </c>
      <c r="M982" s="10" t="s">
        <v>22</v>
      </c>
      <c r="N982" s="3"/>
      <c r="O982" s="3"/>
      <c r="P982" s="3"/>
      <c r="Q982" s="3"/>
      <c r="R982" s="3"/>
      <c r="S982" s="3"/>
      <c r="T982" s="3"/>
    </row>
    <row r="983" ht="19.5" customHeight="1">
      <c r="A983" s="3"/>
      <c r="B983" s="165" t="str">
        <f>IFERROR(RANK('Categories ID'!$C983,'Categories ID'!$C$20:$C$1937,1),"")</f>
        <v/>
      </c>
      <c r="C983" s="166" t="str">
        <f>IF(MIN('Categories ID'!$D983:$F983)&lt;&gt;0,MIN('Categories ID'!$D983:$F983),"")</f>
        <v/>
      </c>
      <c r="D983" s="166" t="str">
        <f>IFERROR(SEARCH($G$3,'Categories ID'!$J983)+ROW()/100000,"")</f>
        <v/>
      </c>
      <c r="E983" s="166" t="str">
        <f>IFERROR(SEARCH($G$3,'Categories ID'!$K983)+ROW()/100000,"")</f>
        <v/>
      </c>
      <c r="F983" s="166" t="str">
        <f>IFERROR(SEARCH($G$3,'Categories ID'!$L983)+ROW()/100000,"")</f>
        <v/>
      </c>
      <c r="G983" s="73">
        <v>2798.0</v>
      </c>
      <c r="H983" s="10" t="s">
        <v>2035</v>
      </c>
      <c r="I983" s="10" t="s">
        <v>876</v>
      </c>
      <c r="J983" s="10" t="s">
        <v>2266</v>
      </c>
      <c r="K983" s="10" t="s">
        <v>2267</v>
      </c>
      <c r="L983" s="10" t="s">
        <v>2288</v>
      </c>
      <c r="M983" s="10" t="s">
        <v>22</v>
      </c>
      <c r="N983" s="3"/>
      <c r="O983" s="3"/>
      <c r="P983" s="3"/>
      <c r="Q983" s="3"/>
      <c r="R983" s="3"/>
      <c r="S983" s="3"/>
      <c r="T983" s="3"/>
    </row>
    <row r="984" ht="19.5" customHeight="1">
      <c r="A984" s="3"/>
      <c r="B984" s="163" t="str">
        <f>IFERROR(RANK('Categories ID'!$C984,'Categories ID'!$C$20:$C$1937,1),"")</f>
        <v/>
      </c>
      <c r="C984" s="164" t="str">
        <f>IF(MIN('Categories ID'!$D984:$F984)&lt;&gt;0,MIN('Categories ID'!$D984:$F984),"")</f>
        <v/>
      </c>
      <c r="D984" s="164" t="str">
        <f>IFERROR(SEARCH($G$3,'Categories ID'!$J984)+ROW()/100000,"")</f>
        <v/>
      </c>
      <c r="E984" s="164" t="str">
        <f>IFERROR(SEARCH($G$3,'Categories ID'!$K984)+ROW()/100000,"")</f>
        <v/>
      </c>
      <c r="F984" s="164" t="str">
        <f>IFERROR(SEARCH($G$3,'Categories ID'!$L984)+ROW()/100000,"")</f>
        <v/>
      </c>
      <c r="G984" s="73">
        <v>2799.0</v>
      </c>
      <c r="H984" s="10" t="s">
        <v>2035</v>
      </c>
      <c r="I984" s="10" t="s">
        <v>876</v>
      </c>
      <c r="J984" s="10" t="s">
        <v>2266</v>
      </c>
      <c r="K984" s="10" t="s">
        <v>2267</v>
      </c>
      <c r="L984" s="10" t="s">
        <v>2290</v>
      </c>
      <c r="M984" s="10" t="s">
        <v>22</v>
      </c>
      <c r="N984" s="3"/>
      <c r="O984" s="3"/>
      <c r="P984" s="3"/>
      <c r="Q984" s="3"/>
      <c r="R984" s="3"/>
      <c r="S984" s="3"/>
      <c r="T984" s="3"/>
    </row>
    <row r="985" ht="19.5" customHeight="1">
      <c r="A985" s="3"/>
      <c r="B985" s="165" t="str">
        <f>IFERROR(RANK('Categories ID'!$C985,'Categories ID'!$C$20:$C$1937,1),"")</f>
        <v/>
      </c>
      <c r="C985" s="166" t="str">
        <f>IF(MIN('Categories ID'!$D985:$F985)&lt;&gt;0,MIN('Categories ID'!$D985:$F985),"")</f>
        <v/>
      </c>
      <c r="D985" s="166" t="str">
        <f>IFERROR(SEARCH($G$3,'Categories ID'!$J985)+ROW()/100000,"")</f>
        <v/>
      </c>
      <c r="E985" s="166" t="str">
        <f>IFERROR(SEARCH($G$3,'Categories ID'!$K985)+ROW()/100000,"")</f>
        <v/>
      </c>
      <c r="F985" s="166" t="str">
        <f>IFERROR(SEARCH($G$3,'Categories ID'!$L985)+ROW()/100000,"")</f>
        <v/>
      </c>
      <c r="G985" s="73">
        <v>2800.0</v>
      </c>
      <c r="H985" s="10" t="s">
        <v>2035</v>
      </c>
      <c r="I985" s="10" t="s">
        <v>876</v>
      </c>
      <c r="J985" s="10" t="s">
        <v>2266</v>
      </c>
      <c r="K985" s="10" t="s">
        <v>2267</v>
      </c>
      <c r="L985" s="10" t="s">
        <v>2292</v>
      </c>
      <c r="M985" s="10" t="s">
        <v>22</v>
      </c>
      <c r="N985" s="3"/>
      <c r="O985" s="3"/>
      <c r="P985" s="3"/>
      <c r="Q985" s="3"/>
      <c r="R985" s="3"/>
      <c r="S985" s="3"/>
      <c r="T985" s="3"/>
    </row>
    <row r="986" ht="19.5" customHeight="1">
      <c r="A986" s="3"/>
      <c r="B986" s="163" t="str">
        <f>IFERROR(RANK('Categories ID'!$C986,'Categories ID'!$C$20:$C$1937,1),"")</f>
        <v/>
      </c>
      <c r="C986" s="164" t="str">
        <f>IF(MIN('Categories ID'!$D986:$F986)&lt;&gt;0,MIN('Categories ID'!$D986:$F986),"")</f>
        <v/>
      </c>
      <c r="D986" s="164" t="str">
        <f>IFERROR(SEARCH($G$3,'Categories ID'!$J986)+ROW()/100000,"")</f>
        <v/>
      </c>
      <c r="E986" s="164" t="str">
        <f>IFERROR(SEARCH($G$3,'Categories ID'!$K986)+ROW()/100000,"")</f>
        <v/>
      </c>
      <c r="F986" s="164" t="str">
        <f>IFERROR(SEARCH($G$3,'Categories ID'!$L986)+ROW()/100000,"")</f>
        <v/>
      </c>
      <c r="G986" s="73">
        <v>2801.0</v>
      </c>
      <c r="H986" s="10" t="s">
        <v>2035</v>
      </c>
      <c r="I986" s="10" t="s">
        <v>876</v>
      </c>
      <c r="J986" s="10" t="s">
        <v>2266</v>
      </c>
      <c r="K986" s="10" t="s">
        <v>2267</v>
      </c>
      <c r="L986" s="10" t="s">
        <v>2294</v>
      </c>
      <c r="M986" s="10" t="s">
        <v>22</v>
      </c>
      <c r="N986" s="3"/>
      <c r="O986" s="3"/>
      <c r="P986" s="3"/>
      <c r="Q986" s="3"/>
      <c r="R986" s="3"/>
      <c r="S986" s="3"/>
      <c r="T986" s="3"/>
    </row>
    <row r="987" ht="19.5" customHeight="1">
      <c r="A987" s="3"/>
      <c r="B987" s="165" t="str">
        <f>IFERROR(RANK('Categories ID'!$C987,'Categories ID'!$C$20:$C$1937,1),"")</f>
        <v/>
      </c>
      <c r="C987" s="166" t="str">
        <f>IF(MIN('Categories ID'!$D987:$F987)&lt;&gt;0,MIN('Categories ID'!$D987:$F987),"")</f>
        <v/>
      </c>
      <c r="D987" s="166" t="str">
        <f>IFERROR(SEARCH($G$3,'Categories ID'!$J987)+ROW()/100000,"")</f>
        <v/>
      </c>
      <c r="E987" s="166" t="str">
        <f>IFERROR(SEARCH($G$3,'Categories ID'!$K987)+ROW()/100000,"")</f>
        <v/>
      </c>
      <c r="F987" s="166" t="str">
        <f>IFERROR(SEARCH($G$3,'Categories ID'!$L987)+ROW()/100000,"")</f>
        <v/>
      </c>
      <c r="G987" s="73">
        <v>2802.0</v>
      </c>
      <c r="H987" s="10" t="s">
        <v>2035</v>
      </c>
      <c r="I987" s="10" t="s">
        <v>876</v>
      </c>
      <c r="J987" s="10" t="s">
        <v>2266</v>
      </c>
      <c r="K987" s="10" t="s">
        <v>2267</v>
      </c>
      <c r="L987" s="10" t="s">
        <v>2296</v>
      </c>
      <c r="M987" s="10" t="s">
        <v>22</v>
      </c>
      <c r="N987" s="3"/>
      <c r="O987" s="3"/>
      <c r="P987" s="3"/>
      <c r="Q987" s="3"/>
      <c r="R987" s="3"/>
      <c r="S987" s="3"/>
      <c r="T987" s="3"/>
    </row>
    <row r="988" ht="19.5" customHeight="1">
      <c r="A988" s="3"/>
      <c r="B988" s="163" t="str">
        <f>IFERROR(RANK('Categories ID'!$C988,'Categories ID'!$C$20:$C$1937,1),"")</f>
        <v/>
      </c>
      <c r="C988" s="164" t="str">
        <f>IF(MIN('Categories ID'!$D988:$F988)&lt;&gt;0,MIN('Categories ID'!$D988:$F988),"")</f>
        <v/>
      </c>
      <c r="D988" s="164" t="str">
        <f>IFERROR(SEARCH($G$3,'Categories ID'!$J988)+ROW()/100000,"")</f>
        <v/>
      </c>
      <c r="E988" s="164" t="str">
        <f>IFERROR(SEARCH($G$3,'Categories ID'!$K988)+ROW()/100000,"")</f>
        <v/>
      </c>
      <c r="F988" s="164" t="str">
        <f>IFERROR(SEARCH($G$3,'Categories ID'!$L988)+ROW()/100000,"")</f>
        <v/>
      </c>
      <c r="G988" s="73">
        <v>2803.0</v>
      </c>
      <c r="H988" s="10" t="s">
        <v>2035</v>
      </c>
      <c r="I988" s="10" t="s">
        <v>876</v>
      </c>
      <c r="J988" s="10" t="s">
        <v>2266</v>
      </c>
      <c r="K988" s="10" t="s">
        <v>2267</v>
      </c>
      <c r="L988" s="10" t="s">
        <v>2298</v>
      </c>
      <c r="M988" s="10" t="s">
        <v>22</v>
      </c>
      <c r="N988" s="3"/>
      <c r="O988" s="3"/>
      <c r="P988" s="3"/>
      <c r="Q988" s="3"/>
      <c r="R988" s="3"/>
      <c r="S988" s="3"/>
      <c r="T988" s="3"/>
    </row>
    <row r="989" ht="19.5" customHeight="1">
      <c r="A989" s="3"/>
      <c r="B989" s="165" t="str">
        <f>IFERROR(RANK('Categories ID'!$C989,'Categories ID'!$C$20:$C$1937,1),"")</f>
        <v/>
      </c>
      <c r="C989" s="166" t="str">
        <f>IF(MIN('Categories ID'!$D989:$F989)&lt;&gt;0,MIN('Categories ID'!$D989:$F989),"")</f>
        <v/>
      </c>
      <c r="D989" s="166" t="str">
        <f>IFERROR(SEARCH($G$3,'Categories ID'!$J989)+ROW()/100000,"")</f>
        <v/>
      </c>
      <c r="E989" s="166" t="str">
        <f>IFERROR(SEARCH($G$3,'Categories ID'!$K989)+ROW()/100000,"")</f>
        <v/>
      </c>
      <c r="F989" s="166" t="str">
        <f>IFERROR(SEARCH($G$3,'Categories ID'!$L989)+ROW()/100000,"")</f>
        <v/>
      </c>
      <c r="G989" s="73">
        <v>2804.0</v>
      </c>
      <c r="H989" s="10" t="s">
        <v>2035</v>
      </c>
      <c r="I989" s="10" t="s">
        <v>876</v>
      </c>
      <c r="J989" s="10" t="s">
        <v>2266</v>
      </c>
      <c r="K989" s="10" t="s">
        <v>2267</v>
      </c>
      <c r="L989" s="10" t="s">
        <v>2300</v>
      </c>
      <c r="M989" s="10" t="s">
        <v>22</v>
      </c>
      <c r="N989" s="3"/>
      <c r="O989" s="3"/>
      <c r="P989" s="3"/>
      <c r="Q989" s="3"/>
      <c r="R989" s="3"/>
      <c r="S989" s="3"/>
      <c r="T989" s="3"/>
    </row>
    <row r="990" ht="19.5" customHeight="1">
      <c r="A990" s="3"/>
      <c r="B990" s="163" t="str">
        <f>IFERROR(RANK('Categories ID'!$C990,'Categories ID'!$C$20:$C$1937,1),"")</f>
        <v/>
      </c>
      <c r="C990" s="164" t="str">
        <f>IF(MIN('Categories ID'!$D990:$F990)&lt;&gt;0,MIN('Categories ID'!$D990:$F990),"")</f>
        <v/>
      </c>
      <c r="D990" s="164" t="str">
        <f>IFERROR(SEARCH($G$3,'Categories ID'!$J990)+ROW()/100000,"")</f>
        <v/>
      </c>
      <c r="E990" s="164" t="str">
        <f>IFERROR(SEARCH($G$3,'Categories ID'!$K990)+ROW()/100000,"")</f>
        <v/>
      </c>
      <c r="F990" s="164" t="str">
        <f>IFERROR(SEARCH($G$3,'Categories ID'!$L990)+ROW()/100000,"")</f>
        <v/>
      </c>
      <c r="G990" s="73">
        <v>2805.0</v>
      </c>
      <c r="H990" s="10" t="s">
        <v>2035</v>
      </c>
      <c r="I990" s="10" t="s">
        <v>876</v>
      </c>
      <c r="J990" s="10" t="s">
        <v>2266</v>
      </c>
      <c r="K990" s="10" t="s">
        <v>2267</v>
      </c>
      <c r="L990" s="10" t="s">
        <v>2302</v>
      </c>
      <c r="M990" s="10" t="s">
        <v>22</v>
      </c>
      <c r="N990" s="3"/>
      <c r="O990" s="3"/>
      <c r="P990" s="3"/>
      <c r="Q990" s="3"/>
      <c r="R990" s="3"/>
      <c r="S990" s="3"/>
      <c r="T990" s="3"/>
    </row>
    <row r="991" ht="19.5" customHeight="1">
      <c r="A991" s="3"/>
      <c r="B991" s="165" t="str">
        <f>IFERROR(RANK('Categories ID'!$C991,'Categories ID'!$C$20:$C$1937,1),"")</f>
        <v/>
      </c>
      <c r="C991" s="166" t="str">
        <f>IF(MIN('Categories ID'!$D991:$F991)&lt;&gt;0,MIN('Categories ID'!$D991:$F991),"")</f>
        <v/>
      </c>
      <c r="D991" s="166" t="str">
        <f>IFERROR(SEARCH($G$3,'Categories ID'!$J991)+ROW()/100000,"")</f>
        <v/>
      </c>
      <c r="E991" s="166" t="str">
        <f>IFERROR(SEARCH($G$3,'Categories ID'!$K991)+ROW()/100000,"")</f>
        <v/>
      </c>
      <c r="F991" s="166" t="str">
        <f>IFERROR(SEARCH($G$3,'Categories ID'!$L991)+ROW()/100000,"")</f>
        <v/>
      </c>
      <c r="G991" s="73">
        <v>2806.0</v>
      </c>
      <c r="H991" s="10" t="s">
        <v>2035</v>
      </c>
      <c r="I991" s="10" t="s">
        <v>876</v>
      </c>
      <c r="J991" s="10" t="s">
        <v>2266</v>
      </c>
      <c r="K991" s="10" t="s">
        <v>2267</v>
      </c>
      <c r="L991" s="10" t="s">
        <v>2304</v>
      </c>
      <c r="M991" s="10" t="s">
        <v>22</v>
      </c>
      <c r="N991" s="3"/>
      <c r="O991" s="3"/>
      <c r="P991" s="3"/>
      <c r="Q991" s="3"/>
      <c r="R991" s="3"/>
      <c r="S991" s="3"/>
      <c r="T991" s="3"/>
    </row>
    <row r="992" ht="19.5" customHeight="1">
      <c r="A992" s="3"/>
      <c r="B992" s="163" t="str">
        <f>IFERROR(RANK('Categories ID'!$C992,'Categories ID'!$C$20:$C$1937,1),"")</f>
        <v/>
      </c>
      <c r="C992" s="164" t="str">
        <f>IF(MIN('Categories ID'!$D992:$F992)&lt;&gt;0,MIN('Categories ID'!$D992:$F992),"")</f>
        <v/>
      </c>
      <c r="D992" s="164" t="str">
        <f>IFERROR(SEARCH($G$3,'Categories ID'!$J992)+ROW()/100000,"")</f>
        <v/>
      </c>
      <c r="E992" s="164" t="str">
        <f>IFERROR(SEARCH($G$3,'Categories ID'!$K992)+ROW()/100000,"")</f>
        <v/>
      </c>
      <c r="F992" s="164" t="str">
        <f>IFERROR(SEARCH($G$3,'Categories ID'!$L992)+ROW()/100000,"")</f>
        <v/>
      </c>
      <c r="G992" s="73">
        <v>2807.0</v>
      </c>
      <c r="H992" s="10" t="s">
        <v>2035</v>
      </c>
      <c r="I992" s="10" t="s">
        <v>876</v>
      </c>
      <c r="J992" s="10" t="s">
        <v>2266</v>
      </c>
      <c r="K992" s="10" t="s">
        <v>2267</v>
      </c>
      <c r="L992" s="10" t="s">
        <v>2306</v>
      </c>
      <c r="M992" s="10" t="s">
        <v>22</v>
      </c>
      <c r="N992" s="3"/>
      <c r="O992" s="3"/>
      <c r="P992" s="3"/>
      <c r="Q992" s="3"/>
      <c r="R992" s="3"/>
      <c r="S992" s="3"/>
      <c r="T992" s="3"/>
    </row>
    <row r="993" ht="19.5" customHeight="1">
      <c r="A993" s="3"/>
      <c r="B993" s="165" t="str">
        <f>IFERROR(RANK('Categories ID'!$C993,'Categories ID'!$C$20:$C$1937,1),"")</f>
        <v/>
      </c>
      <c r="C993" s="166" t="str">
        <f>IF(MIN('Categories ID'!$D993:$F993)&lt;&gt;0,MIN('Categories ID'!$D993:$F993),"")</f>
        <v/>
      </c>
      <c r="D993" s="166" t="str">
        <f>IFERROR(SEARCH($G$3,'Categories ID'!$J993)+ROW()/100000,"")</f>
        <v/>
      </c>
      <c r="E993" s="166" t="str">
        <f>IFERROR(SEARCH($G$3,'Categories ID'!$K993)+ROW()/100000,"")</f>
        <v/>
      </c>
      <c r="F993" s="166" t="str">
        <f>IFERROR(SEARCH($G$3,'Categories ID'!$L993)+ROW()/100000,"")</f>
        <v/>
      </c>
      <c r="G993" s="73">
        <v>2808.0</v>
      </c>
      <c r="H993" s="10" t="s">
        <v>2035</v>
      </c>
      <c r="I993" s="10" t="s">
        <v>876</v>
      </c>
      <c r="J993" s="10" t="s">
        <v>2266</v>
      </c>
      <c r="K993" s="10" t="s">
        <v>2267</v>
      </c>
      <c r="L993" s="10" t="s">
        <v>2308</v>
      </c>
      <c r="M993" s="10" t="s">
        <v>22</v>
      </c>
      <c r="N993" s="3"/>
      <c r="O993" s="3"/>
      <c r="P993" s="3"/>
      <c r="Q993" s="3"/>
      <c r="R993" s="3"/>
      <c r="S993" s="3"/>
      <c r="T993" s="3"/>
    </row>
    <row r="994" ht="19.5" customHeight="1">
      <c r="A994" s="3"/>
      <c r="B994" s="163" t="str">
        <f>IFERROR(RANK('Categories ID'!$C994,'Categories ID'!$C$20:$C$1937,1),"")</f>
        <v/>
      </c>
      <c r="C994" s="164" t="str">
        <f>IF(MIN('Categories ID'!$D994:$F994)&lt;&gt;0,MIN('Categories ID'!$D994:$F994),"")</f>
        <v/>
      </c>
      <c r="D994" s="164" t="str">
        <f>IFERROR(SEARCH($G$3,'Categories ID'!$J994)+ROW()/100000,"")</f>
        <v/>
      </c>
      <c r="E994" s="164" t="str">
        <f>IFERROR(SEARCH($G$3,'Categories ID'!$K994)+ROW()/100000,"")</f>
        <v/>
      </c>
      <c r="F994" s="164" t="str">
        <f>IFERROR(SEARCH($G$3,'Categories ID'!$L994)+ROW()/100000,"")</f>
        <v/>
      </c>
      <c r="G994" s="73">
        <v>2810.0</v>
      </c>
      <c r="H994" s="10" t="s">
        <v>2035</v>
      </c>
      <c r="I994" s="10" t="s">
        <v>876</v>
      </c>
      <c r="J994" s="10" t="s">
        <v>2266</v>
      </c>
      <c r="K994" s="10" t="s">
        <v>2271</v>
      </c>
      <c r="L994" s="10" t="s">
        <v>4724</v>
      </c>
      <c r="M994" s="10" t="s">
        <v>22</v>
      </c>
      <c r="N994" s="3"/>
      <c r="O994" s="3"/>
      <c r="P994" s="3"/>
      <c r="Q994" s="3"/>
      <c r="R994" s="3"/>
      <c r="S994" s="3"/>
      <c r="T994" s="3"/>
    </row>
    <row r="995" ht="19.5" customHeight="1">
      <c r="A995" s="3"/>
      <c r="B995" s="165" t="str">
        <f>IFERROR(RANK('Categories ID'!$C995,'Categories ID'!$C$20:$C$1937,1),"")</f>
        <v/>
      </c>
      <c r="C995" s="166" t="str">
        <f>IF(MIN('Categories ID'!$D995:$F995)&lt;&gt;0,MIN('Categories ID'!$D995:$F995),"")</f>
        <v/>
      </c>
      <c r="D995" s="166" t="str">
        <f>IFERROR(SEARCH($G$3,'Categories ID'!$J995)+ROW()/100000,"")</f>
        <v/>
      </c>
      <c r="E995" s="166" t="str">
        <f>IFERROR(SEARCH($G$3,'Categories ID'!$K995)+ROW()/100000,"")</f>
        <v/>
      </c>
      <c r="F995" s="166" t="str">
        <f>IFERROR(SEARCH($G$3,'Categories ID'!$L995)+ROW()/100000,"")</f>
        <v/>
      </c>
      <c r="G995" s="73">
        <v>2811.0</v>
      </c>
      <c r="H995" s="10" t="s">
        <v>2035</v>
      </c>
      <c r="I995" s="10" t="s">
        <v>876</v>
      </c>
      <c r="J995" s="10" t="s">
        <v>2266</v>
      </c>
      <c r="K995" s="10" t="s">
        <v>2271</v>
      </c>
      <c r="L995" s="10" t="s">
        <v>2310</v>
      </c>
      <c r="M995" s="10" t="s">
        <v>22</v>
      </c>
      <c r="N995" s="3"/>
      <c r="O995" s="3"/>
      <c r="P995" s="3"/>
      <c r="Q995" s="3"/>
      <c r="R995" s="3"/>
      <c r="S995" s="3"/>
      <c r="T995" s="3"/>
    </row>
    <row r="996" ht="19.5" customHeight="1">
      <c r="A996" s="3"/>
      <c r="B996" s="163" t="str">
        <f>IFERROR(RANK('Categories ID'!$C996,'Categories ID'!$C$20:$C$1937,1),"")</f>
        <v/>
      </c>
      <c r="C996" s="164" t="str">
        <f>IF(MIN('Categories ID'!$D996:$F996)&lt;&gt;0,MIN('Categories ID'!$D996:$F996),"")</f>
        <v/>
      </c>
      <c r="D996" s="164" t="str">
        <f>IFERROR(SEARCH($G$3,'Categories ID'!$J996)+ROW()/100000,"")</f>
        <v/>
      </c>
      <c r="E996" s="164" t="str">
        <f>IFERROR(SEARCH($G$3,'Categories ID'!$K996)+ROW()/100000,"")</f>
        <v/>
      </c>
      <c r="F996" s="164" t="str">
        <f>IFERROR(SEARCH($G$3,'Categories ID'!$L996)+ROW()/100000,"")</f>
        <v/>
      </c>
      <c r="G996" s="73">
        <v>2812.0</v>
      </c>
      <c r="H996" s="10" t="s">
        <v>2035</v>
      </c>
      <c r="I996" s="10" t="s">
        <v>876</v>
      </c>
      <c r="J996" s="10" t="s">
        <v>2266</v>
      </c>
      <c r="K996" s="10" t="s">
        <v>2271</v>
      </c>
      <c r="L996" s="10" t="s">
        <v>4725</v>
      </c>
      <c r="M996" s="10" t="s">
        <v>22</v>
      </c>
      <c r="N996" s="3"/>
      <c r="O996" s="3"/>
      <c r="P996" s="3"/>
      <c r="Q996" s="3"/>
      <c r="R996" s="3"/>
      <c r="S996" s="3"/>
      <c r="T996" s="3"/>
    </row>
    <row r="997" ht="19.5" customHeight="1">
      <c r="A997" s="3"/>
      <c r="B997" s="165" t="str">
        <f>IFERROR(RANK('Categories ID'!$C997,'Categories ID'!$C$20:$C$1937,1),"")</f>
        <v/>
      </c>
      <c r="C997" s="166" t="str">
        <f>IF(MIN('Categories ID'!$D997:$F997)&lt;&gt;0,MIN('Categories ID'!$D997:$F997),"")</f>
        <v/>
      </c>
      <c r="D997" s="166" t="str">
        <f>IFERROR(SEARCH($G$3,'Categories ID'!$J997)+ROW()/100000,"")</f>
        <v/>
      </c>
      <c r="E997" s="166" t="str">
        <f>IFERROR(SEARCH($G$3,'Categories ID'!$K997)+ROW()/100000,"")</f>
        <v/>
      </c>
      <c r="F997" s="166" t="str">
        <f>IFERROR(SEARCH($G$3,'Categories ID'!$L997)+ROW()/100000,"")</f>
        <v/>
      </c>
      <c r="G997" s="73">
        <v>2813.0</v>
      </c>
      <c r="H997" s="10" t="s">
        <v>2035</v>
      </c>
      <c r="I997" s="10" t="s">
        <v>876</v>
      </c>
      <c r="J997" s="10" t="s">
        <v>2266</v>
      </c>
      <c r="K997" s="10" t="s">
        <v>2271</v>
      </c>
      <c r="L997" s="10" t="s">
        <v>4726</v>
      </c>
      <c r="M997" s="10" t="s">
        <v>22</v>
      </c>
      <c r="N997" s="3"/>
      <c r="O997" s="3"/>
      <c r="P997" s="3"/>
      <c r="Q997" s="3"/>
      <c r="R997" s="3"/>
      <c r="S997" s="3"/>
      <c r="T997" s="3"/>
    </row>
    <row r="998" ht="19.5" customHeight="1">
      <c r="A998" s="3"/>
      <c r="B998" s="163" t="str">
        <f>IFERROR(RANK('Categories ID'!$C998,'Categories ID'!$C$20:$C$1937,1),"")</f>
        <v/>
      </c>
      <c r="C998" s="164" t="str">
        <f>IF(MIN('Categories ID'!$D998:$F998)&lt;&gt;0,MIN('Categories ID'!$D998:$F998),"")</f>
        <v/>
      </c>
      <c r="D998" s="164" t="str">
        <f>IFERROR(SEARCH($G$3,'Categories ID'!$J998)+ROW()/100000,"")</f>
        <v/>
      </c>
      <c r="E998" s="164" t="str">
        <f>IFERROR(SEARCH($G$3,'Categories ID'!$K998)+ROW()/100000,"")</f>
        <v/>
      </c>
      <c r="F998" s="164" t="str">
        <f>IFERROR(SEARCH($G$3,'Categories ID'!$L998)+ROW()/100000,"")</f>
        <v/>
      </c>
      <c r="G998" s="73">
        <v>2814.0</v>
      </c>
      <c r="H998" s="10" t="s">
        <v>2035</v>
      </c>
      <c r="I998" s="10" t="s">
        <v>876</v>
      </c>
      <c r="J998" s="10" t="s">
        <v>2266</v>
      </c>
      <c r="K998" s="10" t="s">
        <v>2271</v>
      </c>
      <c r="L998" s="10" t="s">
        <v>2312</v>
      </c>
      <c r="M998" s="10" t="s">
        <v>22</v>
      </c>
      <c r="N998" s="3"/>
      <c r="O998" s="3"/>
      <c r="P998" s="3"/>
      <c r="Q998" s="3"/>
      <c r="R998" s="3"/>
      <c r="S998" s="3"/>
      <c r="T998" s="3"/>
    </row>
    <row r="999" ht="19.5" customHeight="1">
      <c r="A999" s="3"/>
      <c r="B999" s="165" t="str">
        <f>IFERROR(RANK('Categories ID'!$C999,'Categories ID'!$C$20:$C$1937,1),"")</f>
        <v/>
      </c>
      <c r="C999" s="166" t="str">
        <f>IF(MIN('Categories ID'!$D999:$F999)&lt;&gt;0,MIN('Categories ID'!$D999:$F999),"")</f>
        <v/>
      </c>
      <c r="D999" s="166" t="str">
        <f>IFERROR(SEARCH($G$3,'Categories ID'!$J999)+ROW()/100000,"")</f>
        <v/>
      </c>
      <c r="E999" s="166" t="str">
        <f>IFERROR(SEARCH($G$3,'Categories ID'!$K999)+ROW()/100000,"")</f>
        <v/>
      </c>
      <c r="F999" s="166" t="str">
        <f>IFERROR(SEARCH($G$3,'Categories ID'!$L999)+ROW()/100000,"")</f>
        <v/>
      </c>
      <c r="G999" s="73">
        <v>2815.0</v>
      </c>
      <c r="H999" s="10" t="s">
        <v>2035</v>
      </c>
      <c r="I999" s="10" t="s">
        <v>876</v>
      </c>
      <c r="J999" s="10" t="s">
        <v>2266</v>
      </c>
      <c r="K999" s="10" t="s">
        <v>2271</v>
      </c>
      <c r="L999" s="10" t="s">
        <v>2314</v>
      </c>
      <c r="M999" s="10" t="s">
        <v>22</v>
      </c>
      <c r="N999" s="3"/>
      <c r="O999" s="3"/>
      <c r="P999" s="3"/>
      <c r="Q999" s="3"/>
      <c r="R999" s="3"/>
      <c r="S999" s="3"/>
      <c r="T999" s="3"/>
    </row>
    <row r="1000" ht="19.5" customHeight="1">
      <c r="A1000" s="3"/>
      <c r="B1000" s="163" t="str">
        <f>IFERROR(RANK('Categories ID'!$C1000,'Categories ID'!$C$20:$C$1937,1),"")</f>
        <v/>
      </c>
      <c r="C1000" s="164" t="str">
        <f>IF(MIN('Categories ID'!$D1000:$F1000)&lt;&gt;0,MIN('Categories ID'!$D1000:$F1000),"")</f>
        <v/>
      </c>
      <c r="D1000" s="164" t="str">
        <f>IFERROR(SEARCH($G$3,'Categories ID'!$J1000)+ROW()/100000,"")</f>
        <v/>
      </c>
      <c r="E1000" s="164" t="str">
        <f>IFERROR(SEARCH($G$3,'Categories ID'!$K1000)+ROW()/100000,"")</f>
        <v/>
      </c>
      <c r="F1000" s="164" t="str">
        <f>IFERROR(SEARCH($G$3,'Categories ID'!$L1000)+ROW()/100000,"")</f>
        <v/>
      </c>
      <c r="G1000" s="73">
        <v>2816.0</v>
      </c>
      <c r="H1000" s="10" t="s">
        <v>2035</v>
      </c>
      <c r="I1000" s="10" t="s">
        <v>876</v>
      </c>
      <c r="J1000" s="10" t="s">
        <v>2266</v>
      </c>
      <c r="K1000" s="10" t="s">
        <v>2271</v>
      </c>
      <c r="L1000" s="10" t="s">
        <v>2316</v>
      </c>
      <c r="M1000" s="10" t="s">
        <v>22</v>
      </c>
      <c r="N1000" s="3"/>
      <c r="O1000" s="3"/>
      <c r="P1000" s="3"/>
      <c r="Q1000" s="3"/>
      <c r="R1000" s="3"/>
      <c r="S1000" s="3"/>
      <c r="T1000" s="3"/>
    </row>
    <row r="1001" ht="19.5" customHeight="1">
      <c r="A1001" s="3"/>
      <c r="B1001" s="165" t="str">
        <f>IFERROR(RANK('Categories ID'!$C1001,'Categories ID'!$C$20:$C$1937,1),"")</f>
        <v/>
      </c>
      <c r="C1001" s="166" t="str">
        <f>IF(MIN('Categories ID'!$D1001:$F1001)&lt;&gt;0,MIN('Categories ID'!$D1001:$F1001),"")</f>
        <v/>
      </c>
      <c r="D1001" s="166" t="str">
        <f>IFERROR(SEARCH($G$3,'Categories ID'!$J1001)+ROW()/100000,"")</f>
        <v/>
      </c>
      <c r="E1001" s="166" t="str">
        <f>IFERROR(SEARCH($G$3,'Categories ID'!$K1001)+ROW()/100000,"")</f>
        <v/>
      </c>
      <c r="F1001" s="166" t="str">
        <f>IFERROR(SEARCH($G$3,'Categories ID'!$L1001)+ROW()/100000,"")</f>
        <v/>
      </c>
      <c r="G1001" s="73">
        <v>1437.0</v>
      </c>
      <c r="H1001" s="10" t="s">
        <v>2035</v>
      </c>
      <c r="I1001" s="10" t="s">
        <v>876</v>
      </c>
      <c r="J1001" s="10" t="s">
        <v>2266</v>
      </c>
      <c r="K1001" s="10" t="s">
        <v>2271</v>
      </c>
      <c r="L1001" s="10" t="s">
        <v>2271</v>
      </c>
      <c r="M1001" s="10" t="s">
        <v>22</v>
      </c>
      <c r="N1001" s="3"/>
      <c r="O1001" s="3"/>
      <c r="P1001" s="3"/>
      <c r="Q1001" s="3"/>
      <c r="R1001" s="3"/>
      <c r="S1001" s="3"/>
      <c r="T1001" s="3"/>
    </row>
    <row r="1002" ht="19.5" customHeight="1">
      <c r="A1002" s="3"/>
      <c r="B1002" s="163" t="str">
        <f>IFERROR(RANK('Categories ID'!$C1002,'Categories ID'!$C$20:$C$1937,1),"")</f>
        <v/>
      </c>
      <c r="C1002" s="164" t="str">
        <f>IF(MIN('Categories ID'!$D1002:$F1002)&lt;&gt;0,MIN('Categories ID'!$D1002:$F1002),"")</f>
        <v/>
      </c>
      <c r="D1002" s="164" t="str">
        <f>IFERROR(SEARCH($G$3,'Categories ID'!$J1002)+ROW()/100000,"")</f>
        <v/>
      </c>
      <c r="E1002" s="164" t="str">
        <f>IFERROR(SEARCH($G$3,'Categories ID'!$K1002)+ROW()/100000,"")</f>
        <v/>
      </c>
      <c r="F1002" s="164" t="str">
        <f>IFERROR(SEARCH($G$3,'Categories ID'!$L1002)+ROW()/100000,"")</f>
        <v/>
      </c>
      <c r="G1002" s="73">
        <v>2790.0</v>
      </c>
      <c r="H1002" s="10" t="s">
        <v>2035</v>
      </c>
      <c r="I1002" s="10" t="s">
        <v>876</v>
      </c>
      <c r="J1002" s="10" t="s">
        <v>2266</v>
      </c>
      <c r="K1002" s="10" t="s">
        <v>2282</v>
      </c>
      <c r="L1002" s="10" t="s">
        <v>4727</v>
      </c>
      <c r="M1002" s="10" t="s">
        <v>22</v>
      </c>
      <c r="N1002" s="3"/>
      <c r="O1002" s="3"/>
      <c r="P1002" s="3"/>
      <c r="Q1002" s="3"/>
      <c r="R1002" s="3"/>
      <c r="S1002" s="3"/>
      <c r="T1002" s="3"/>
    </row>
    <row r="1003" ht="19.5" customHeight="1">
      <c r="A1003" s="3"/>
      <c r="B1003" s="165" t="str">
        <f>IFERROR(RANK('Categories ID'!$C1003,'Categories ID'!$C$20:$C$1937,1),"")</f>
        <v/>
      </c>
      <c r="C1003" s="166" t="str">
        <f>IF(MIN('Categories ID'!$D1003:$F1003)&lt;&gt;0,MIN('Categories ID'!$D1003:$F1003),"")</f>
        <v/>
      </c>
      <c r="D1003" s="166" t="str">
        <f>IFERROR(SEARCH($G$3,'Categories ID'!$J1003)+ROW()/100000,"")</f>
        <v/>
      </c>
      <c r="E1003" s="166" t="str">
        <f>IFERROR(SEARCH($G$3,'Categories ID'!$K1003)+ROW()/100000,"")</f>
        <v/>
      </c>
      <c r="F1003" s="166" t="str">
        <f>IFERROR(SEARCH($G$3,'Categories ID'!$L1003)+ROW()/100000,"")</f>
        <v/>
      </c>
      <c r="G1003" s="73">
        <v>2791.0</v>
      </c>
      <c r="H1003" s="10" t="s">
        <v>2035</v>
      </c>
      <c r="I1003" s="10" t="s">
        <v>876</v>
      </c>
      <c r="J1003" s="10" t="s">
        <v>2266</v>
      </c>
      <c r="K1003" s="10" t="s">
        <v>2282</v>
      </c>
      <c r="L1003" s="10" t="s">
        <v>4728</v>
      </c>
      <c r="M1003" s="10" t="s">
        <v>22</v>
      </c>
      <c r="N1003" s="3"/>
      <c r="O1003" s="3"/>
      <c r="P1003" s="3"/>
      <c r="Q1003" s="3"/>
      <c r="R1003" s="3"/>
      <c r="S1003" s="3"/>
      <c r="T1003" s="3"/>
    </row>
    <row r="1004" ht="19.5" customHeight="1">
      <c r="A1004" s="3"/>
      <c r="B1004" s="163" t="str">
        <f>IFERROR(RANK('Categories ID'!$C1004,'Categories ID'!$C$20:$C$1937,1),"")</f>
        <v/>
      </c>
      <c r="C1004" s="164" t="str">
        <f>IF(MIN('Categories ID'!$D1004:$F1004)&lt;&gt;0,MIN('Categories ID'!$D1004:$F1004),"")</f>
        <v/>
      </c>
      <c r="D1004" s="164" t="str">
        <f>IFERROR(SEARCH($G$3,'Categories ID'!$J1004)+ROW()/100000,"")</f>
        <v/>
      </c>
      <c r="E1004" s="164" t="str">
        <f>IFERROR(SEARCH($G$3,'Categories ID'!$K1004)+ROW()/100000,"")</f>
        <v/>
      </c>
      <c r="F1004" s="164" t="str">
        <f>IFERROR(SEARCH($G$3,'Categories ID'!$L1004)+ROW()/100000,"")</f>
        <v/>
      </c>
      <c r="G1004" s="73">
        <v>2792.0</v>
      </c>
      <c r="H1004" s="10" t="s">
        <v>2035</v>
      </c>
      <c r="I1004" s="10" t="s">
        <v>876</v>
      </c>
      <c r="J1004" s="10" t="s">
        <v>2266</v>
      </c>
      <c r="K1004" s="10" t="s">
        <v>2282</v>
      </c>
      <c r="L1004" s="10" t="s">
        <v>4729</v>
      </c>
      <c r="M1004" s="10" t="s">
        <v>22</v>
      </c>
      <c r="N1004" s="3"/>
      <c r="O1004" s="3"/>
      <c r="P1004" s="3"/>
      <c r="Q1004" s="3"/>
      <c r="R1004" s="3"/>
      <c r="S1004" s="3"/>
      <c r="T1004" s="3"/>
    </row>
    <row r="1005" ht="19.5" customHeight="1">
      <c r="A1005" s="3"/>
      <c r="B1005" s="165" t="str">
        <f>IFERROR(RANK('Categories ID'!$C1005,'Categories ID'!$C$20:$C$1937,1),"")</f>
        <v/>
      </c>
      <c r="C1005" s="166" t="str">
        <f>IF(MIN('Categories ID'!$D1005:$F1005)&lt;&gt;0,MIN('Categories ID'!$D1005:$F1005),"")</f>
        <v/>
      </c>
      <c r="D1005" s="166" t="str">
        <f>IFERROR(SEARCH($G$3,'Categories ID'!$J1005)+ROW()/100000,"")</f>
        <v/>
      </c>
      <c r="E1005" s="166" t="str">
        <f>IFERROR(SEARCH($G$3,'Categories ID'!$K1005)+ROW()/100000,"")</f>
        <v/>
      </c>
      <c r="F1005" s="166" t="str">
        <f>IFERROR(SEARCH($G$3,'Categories ID'!$L1005)+ROW()/100000,"")</f>
        <v/>
      </c>
      <c r="G1005" s="73">
        <v>2793.0</v>
      </c>
      <c r="H1005" s="10" t="s">
        <v>2035</v>
      </c>
      <c r="I1005" s="10" t="s">
        <v>876</v>
      </c>
      <c r="J1005" s="10" t="s">
        <v>2266</v>
      </c>
      <c r="K1005" s="10" t="s">
        <v>2282</v>
      </c>
      <c r="L1005" s="10" t="s">
        <v>4730</v>
      </c>
      <c r="M1005" s="10" t="s">
        <v>22</v>
      </c>
      <c r="N1005" s="3"/>
      <c r="O1005" s="3"/>
      <c r="P1005" s="3"/>
      <c r="Q1005" s="3"/>
      <c r="R1005" s="3"/>
      <c r="S1005" s="3"/>
      <c r="T1005" s="3"/>
    </row>
    <row r="1006" ht="19.5" customHeight="1">
      <c r="A1006" s="3"/>
      <c r="B1006" s="163" t="str">
        <f>IFERROR(RANK('Categories ID'!$C1006,'Categories ID'!$C$20:$C$1937,1),"")</f>
        <v/>
      </c>
      <c r="C1006" s="164" t="str">
        <f>IF(MIN('Categories ID'!$D1006:$F1006)&lt;&gt;0,MIN('Categories ID'!$D1006:$F1006),"")</f>
        <v/>
      </c>
      <c r="D1006" s="164" t="str">
        <f>IFERROR(SEARCH($G$3,'Categories ID'!$J1006)+ROW()/100000,"")</f>
        <v/>
      </c>
      <c r="E1006" s="164" t="str">
        <f>IFERROR(SEARCH($G$3,'Categories ID'!$K1006)+ROW()/100000,"")</f>
        <v/>
      </c>
      <c r="F1006" s="164" t="str">
        <f>IFERROR(SEARCH($G$3,'Categories ID'!$L1006)+ROW()/100000,"")</f>
        <v/>
      </c>
      <c r="G1006" s="73">
        <v>2794.0</v>
      </c>
      <c r="H1006" s="10" t="s">
        <v>2035</v>
      </c>
      <c r="I1006" s="10" t="s">
        <v>876</v>
      </c>
      <c r="J1006" s="10" t="s">
        <v>2266</v>
      </c>
      <c r="K1006" s="10" t="s">
        <v>2282</v>
      </c>
      <c r="L1006" s="10" t="s">
        <v>4731</v>
      </c>
      <c r="M1006" s="10" t="s">
        <v>22</v>
      </c>
      <c r="N1006" s="3"/>
      <c r="O1006" s="3"/>
      <c r="P1006" s="3"/>
      <c r="Q1006" s="3"/>
      <c r="R1006" s="3"/>
      <c r="S1006" s="3"/>
      <c r="T1006" s="3"/>
    </row>
    <row r="1007" ht="19.5" customHeight="1">
      <c r="A1007" s="3"/>
      <c r="B1007" s="165" t="str">
        <f>IFERROR(RANK('Categories ID'!$C1007,'Categories ID'!$C$20:$C$1937,1),"")</f>
        <v/>
      </c>
      <c r="C1007" s="166" t="str">
        <f>IF(MIN('Categories ID'!$D1007:$F1007)&lt;&gt;0,MIN('Categories ID'!$D1007:$F1007),"")</f>
        <v/>
      </c>
      <c r="D1007" s="166" t="str">
        <f>IFERROR(SEARCH($G$3,'Categories ID'!$J1007)+ROW()/100000,"")</f>
        <v/>
      </c>
      <c r="E1007" s="166" t="str">
        <f>IFERROR(SEARCH($G$3,'Categories ID'!$K1007)+ROW()/100000,"")</f>
        <v/>
      </c>
      <c r="F1007" s="166" t="str">
        <f>IFERROR(SEARCH($G$3,'Categories ID'!$L1007)+ROW()/100000,"")</f>
        <v/>
      </c>
      <c r="G1007" s="73">
        <v>2849.0</v>
      </c>
      <c r="H1007" s="10" t="s">
        <v>2035</v>
      </c>
      <c r="I1007" s="10" t="s">
        <v>876</v>
      </c>
      <c r="J1007" s="10" t="s">
        <v>2266</v>
      </c>
      <c r="K1007" s="10" t="s">
        <v>2282</v>
      </c>
      <c r="L1007" s="10" t="s">
        <v>4732</v>
      </c>
      <c r="M1007" s="10" t="s">
        <v>22</v>
      </c>
      <c r="N1007" s="3"/>
      <c r="O1007" s="3"/>
      <c r="P1007" s="3"/>
      <c r="Q1007" s="3"/>
      <c r="R1007" s="3"/>
      <c r="S1007" s="3"/>
      <c r="T1007" s="3"/>
    </row>
    <row r="1008" ht="19.5" customHeight="1">
      <c r="A1008" s="3"/>
      <c r="B1008" s="163" t="str">
        <f>IFERROR(RANK('Categories ID'!$C1008,'Categories ID'!$C$20:$C$1937,1),"")</f>
        <v/>
      </c>
      <c r="C1008" s="164" t="str">
        <f>IF(MIN('Categories ID'!$D1008:$F1008)&lt;&gt;0,MIN('Categories ID'!$D1008:$F1008),"")</f>
        <v/>
      </c>
      <c r="D1008" s="164" t="str">
        <f>IFERROR(SEARCH($G$3,'Categories ID'!$J1008)+ROW()/100000,"")</f>
        <v/>
      </c>
      <c r="E1008" s="164" t="str">
        <f>IFERROR(SEARCH($G$3,'Categories ID'!$K1008)+ROW()/100000,"")</f>
        <v/>
      </c>
      <c r="F1008" s="164" t="str">
        <f>IFERROR(SEARCH($G$3,'Categories ID'!$L1008)+ROW()/100000,"")</f>
        <v/>
      </c>
      <c r="G1008" s="73">
        <v>1724.0</v>
      </c>
      <c r="H1008" s="10" t="s">
        <v>2035</v>
      </c>
      <c r="I1008" s="10" t="s">
        <v>876</v>
      </c>
      <c r="J1008" s="10" t="s">
        <v>2355</v>
      </c>
      <c r="K1008" s="10" t="s">
        <v>2366</v>
      </c>
      <c r="L1008" s="10" t="s">
        <v>4733</v>
      </c>
      <c r="M1008" s="10" t="s">
        <v>22</v>
      </c>
      <c r="N1008" s="3"/>
      <c r="O1008" s="3"/>
      <c r="P1008" s="3"/>
      <c r="Q1008" s="3"/>
      <c r="R1008" s="3"/>
      <c r="S1008" s="3"/>
      <c r="T1008" s="3"/>
    </row>
    <row r="1009" ht="19.5" customHeight="1">
      <c r="A1009" s="3"/>
      <c r="B1009" s="165" t="str">
        <f>IFERROR(RANK('Categories ID'!$C1009,'Categories ID'!$C$20:$C$1937,1),"")</f>
        <v/>
      </c>
      <c r="C1009" s="166" t="str">
        <f>IF(MIN('Categories ID'!$D1009:$F1009)&lt;&gt;0,MIN('Categories ID'!$D1009:$F1009),"")</f>
        <v/>
      </c>
      <c r="D1009" s="166" t="str">
        <f>IFERROR(SEARCH($G$3,'Categories ID'!$J1009)+ROW()/100000,"")</f>
        <v/>
      </c>
      <c r="E1009" s="166" t="str">
        <f>IFERROR(SEARCH($G$3,'Categories ID'!$K1009)+ROW()/100000,"")</f>
        <v/>
      </c>
      <c r="F1009" s="166" t="str">
        <f>IFERROR(SEARCH($G$3,'Categories ID'!$L1009)+ROW()/100000,"")</f>
        <v/>
      </c>
      <c r="G1009" s="73">
        <v>1722.0</v>
      </c>
      <c r="H1009" s="10" t="s">
        <v>2035</v>
      </c>
      <c r="I1009" s="10" t="s">
        <v>876</v>
      </c>
      <c r="J1009" s="10" t="s">
        <v>2355</v>
      </c>
      <c r="K1009" s="10" t="s">
        <v>2366</v>
      </c>
      <c r="L1009" s="10" t="s">
        <v>4734</v>
      </c>
      <c r="M1009" s="10" t="s">
        <v>22</v>
      </c>
      <c r="N1009" s="3"/>
      <c r="O1009" s="3"/>
      <c r="P1009" s="3"/>
      <c r="Q1009" s="3"/>
      <c r="R1009" s="3"/>
      <c r="S1009" s="3"/>
      <c r="T1009" s="3"/>
    </row>
    <row r="1010" ht="19.5" customHeight="1">
      <c r="A1010" s="3"/>
      <c r="B1010" s="163" t="str">
        <f>IFERROR(RANK('Categories ID'!$C1010,'Categories ID'!$C$20:$C$1937,1),"")</f>
        <v/>
      </c>
      <c r="C1010" s="164" t="str">
        <f>IF(MIN('Categories ID'!$D1010:$F1010)&lt;&gt;0,MIN('Categories ID'!$D1010:$F1010),"")</f>
        <v/>
      </c>
      <c r="D1010" s="164" t="str">
        <f>IFERROR(SEARCH($G$3,'Categories ID'!$J1010)+ROW()/100000,"")</f>
        <v/>
      </c>
      <c r="E1010" s="164" t="str">
        <f>IFERROR(SEARCH($G$3,'Categories ID'!$K1010)+ROW()/100000,"")</f>
        <v/>
      </c>
      <c r="F1010" s="164" t="str">
        <f>IFERROR(SEARCH($G$3,'Categories ID'!$L1010)+ROW()/100000,"")</f>
        <v/>
      </c>
      <c r="G1010" s="73">
        <v>2102.0</v>
      </c>
      <c r="H1010" s="10" t="s">
        <v>2035</v>
      </c>
      <c r="I1010" s="10" t="s">
        <v>876</v>
      </c>
      <c r="J1010" s="10" t="s">
        <v>2355</v>
      </c>
      <c r="K1010" s="10" t="s">
        <v>2366</v>
      </c>
      <c r="L1010" s="10" t="s">
        <v>4735</v>
      </c>
      <c r="M1010" s="10" t="s">
        <v>22</v>
      </c>
      <c r="N1010" s="3"/>
      <c r="O1010" s="3"/>
      <c r="P1010" s="3"/>
      <c r="Q1010" s="3"/>
      <c r="R1010" s="3"/>
      <c r="S1010" s="3"/>
      <c r="T1010" s="3"/>
    </row>
    <row r="1011" ht="19.5" customHeight="1">
      <c r="A1011" s="3"/>
      <c r="B1011" s="165" t="str">
        <f>IFERROR(RANK('Categories ID'!$C1011,'Categories ID'!$C$20:$C$1937,1),"")</f>
        <v/>
      </c>
      <c r="C1011" s="166" t="str">
        <f>IF(MIN('Categories ID'!$D1011:$F1011)&lt;&gt;0,MIN('Categories ID'!$D1011:$F1011),"")</f>
        <v/>
      </c>
      <c r="D1011" s="166" t="str">
        <f>IFERROR(SEARCH($G$3,'Categories ID'!$J1011)+ROW()/100000,"")</f>
        <v/>
      </c>
      <c r="E1011" s="166" t="str">
        <f>IFERROR(SEARCH($G$3,'Categories ID'!$K1011)+ROW()/100000,"")</f>
        <v/>
      </c>
      <c r="F1011" s="166" t="str">
        <f>IFERROR(SEARCH($G$3,'Categories ID'!$L1011)+ROW()/100000,"")</f>
        <v/>
      </c>
      <c r="G1011" s="73">
        <v>2103.0</v>
      </c>
      <c r="H1011" s="10" t="s">
        <v>2035</v>
      </c>
      <c r="I1011" s="10" t="s">
        <v>876</v>
      </c>
      <c r="J1011" s="10" t="s">
        <v>2355</v>
      </c>
      <c r="K1011" s="10" t="s">
        <v>2366</v>
      </c>
      <c r="L1011" s="10" t="s">
        <v>4736</v>
      </c>
      <c r="M1011" s="10" t="s">
        <v>22</v>
      </c>
      <c r="N1011" s="3"/>
      <c r="O1011" s="3"/>
      <c r="P1011" s="3"/>
      <c r="Q1011" s="3"/>
      <c r="R1011" s="3"/>
      <c r="S1011" s="3"/>
      <c r="T1011" s="3"/>
    </row>
    <row r="1012" ht="19.5" customHeight="1">
      <c r="A1012" s="3"/>
      <c r="B1012" s="163" t="str">
        <f>IFERROR(RANK('Categories ID'!$C1012,'Categories ID'!$C$20:$C$1937,1),"")</f>
        <v/>
      </c>
      <c r="C1012" s="164" t="str">
        <f>IF(MIN('Categories ID'!$D1012:$F1012)&lt;&gt;0,MIN('Categories ID'!$D1012:$F1012),"")</f>
        <v/>
      </c>
      <c r="D1012" s="164" t="str">
        <f>IFERROR(SEARCH($G$3,'Categories ID'!$J1012)+ROW()/100000,"")</f>
        <v/>
      </c>
      <c r="E1012" s="164" t="str">
        <f>IFERROR(SEARCH($G$3,'Categories ID'!$K1012)+ROW()/100000,"")</f>
        <v/>
      </c>
      <c r="F1012" s="164" t="str">
        <f>IFERROR(SEARCH($G$3,'Categories ID'!$L1012)+ROW()/100000,"")</f>
        <v/>
      </c>
      <c r="G1012" s="73">
        <v>2079.0</v>
      </c>
      <c r="H1012" s="10" t="s">
        <v>2035</v>
      </c>
      <c r="I1012" s="10" t="s">
        <v>876</v>
      </c>
      <c r="J1012" s="10" t="s">
        <v>2355</v>
      </c>
      <c r="K1012" s="10" t="s">
        <v>2366</v>
      </c>
      <c r="L1012" s="10" t="s">
        <v>4737</v>
      </c>
      <c r="M1012" s="10" t="s">
        <v>22</v>
      </c>
      <c r="N1012" s="3"/>
      <c r="O1012" s="3"/>
      <c r="P1012" s="3"/>
      <c r="Q1012" s="3"/>
      <c r="R1012" s="3"/>
      <c r="S1012" s="3"/>
      <c r="T1012" s="3"/>
    </row>
    <row r="1013" ht="19.5" customHeight="1">
      <c r="A1013" s="3"/>
      <c r="B1013" s="165" t="str">
        <f>IFERROR(RANK('Categories ID'!$C1013,'Categories ID'!$C$20:$C$1937,1),"")</f>
        <v/>
      </c>
      <c r="C1013" s="166" t="str">
        <f>IF(MIN('Categories ID'!$D1013:$F1013)&lt;&gt;0,MIN('Categories ID'!$D1013:$F1013),"")</f>
        <v/>
      </c>
      <c r="D1013" s="166" t="str">
        <f>IFERROR(SEARCH($G$3,'Categories ID'!$J1013)+ROW()/100000,"")</f>
        <v/>
      </c>
      <c r="E1013" s="166" t="str">
        <f>IFERROR(SEARCH($G$3,'Categories ID'!$K1013)+ROW()/100000,"")</f>
        <v/>
      </c>
      <c r="F1013" s="166" t="str">
        <f>IFERROR(SEARCH($G$3,'Categories ID'!$L1013)+ROW()/100000,"")</f>
        <v/>
      </c>
      <c r="G1013" s="73">
        <v>2706.0</v>
      </c>
      <c r="H1013" s="10" t="s">
        <v>2035</v>
      </c>
      <c r="I1013" s="10" t="s">
        <v>876</v>
      </c>
      <c r="J1013" s="10" t="s">
        <v>2355</v>
      </c>
      <c r="K1013" s="10" t="s">
        <v>2366</v>
      </c>
      <c r="L1013" s="10" t="s">
        <v>4738</v>
      </c>
      <c r="M1013" s="10" t="s">
        <v>22</v>
      </c>
      <c r="N1013" s="3"/>
      <c r="O1013" s="3"/>
      <c r="P1013" s="3"/>
      <c r="Q1013" s="3"/>
      <c r="R1013" s="3"/>
      <c r="S1013" s="3"/>
      <c r="T1013" s="3"/>
    </row>
    <row r="1014" ht="19.5" customHeight="1">
      <c r="A1014" s="3"/>
      <c r="B1014" s="163" t="str">
        <f>IFERROR(RANK('Categories ID'!$C1014,'Categories ID'!$C$20:$C$1937,1),"")</f>
        <v/>
      </c>
      <c r="C1014" s="164" t="str">
        <f>IF(MIN('Categories ID'!$D1014:$F1014)&lt;&gt;0,MIN('Categories ID'!$D1014:$F1014),"")</f>
        <v/>
      </c>
      <c r="D1014" s="164" t="str">
        <f>IFERROR(SEARCH($G$3,'Categories ID'!$J1014)+ROW()/100000,"")</f>
        <v/>
      </c>
      <c r="E1014" s="164" t="str">
        <f>IFERROR(SEARCH($G$3,'Categories ID'!$K1014)+ROW()/100000,"")</f>
        <v/>
      </c>
      <c r="F1014" s="164" t="str">
        <f>IFERROR(SEARCH($G$3,'Categories ID'!$L1014)+ROW()/100000,"")</f>
        <v/>
      </c>
      <c r="G1014" s="73">
        <v>2194.0</v>
      </c>
      <c r="H1014" s="10" t="s">
        <v>2035</v>
      </c>
      <c r="I1014" s="10" t="s">
        <v>876</v>
      </c>
      <c r="J1014" s="10" t="s">
        <v>2355</v>
      </c>
      <c r="K1014" s="10" t="s">
        <v>2366</v>
      </c>
      <c r="L1014" s="10" t="s">
        <v>4739</v>
      </c>
      <c r="M1014" s="10" t="s">
        <v>22</v>
      </c>
      <c r="N1014" s="3"/>
      <c r="O1014" s="3"/>
      <c r="P1014" s="3"/>
      <c r="Q1014" s="3"/>
      <c r="R1014" s="3"/>
      <c r="S1014" s="3"/>
      <c r="T1014" s="3"/>
    </row>
    <row r="1015" ht="19.5" customHeight="1">
      <c r="A1015" s="3"/>
      <c r="B1015" s="165" t="str">
        <f>IFERROR(RANK('Categories ID'!$C1015,'Categories ID'!$C$20:$C$1937,1),"")</f>
        <v/>
      </c>
      <c r="C1015" s="166" t="str">
        <f>IF(MIN('Categories ID'!$D1015:$F1015)&lt;&gt;0,MIN('Categories ID'!$D1015:$F1015),"")</f>
        <v/>
      </c>
      <c r="D1015" s="166" t="str">
        <f>IFERROR(SEARCH($G$3,'Categories ID'!$J1015)+ROW()/100000,"")</f>
        <v/>
      </c>
      <c r="E1015" s="166" t="str">
        <f>IFERROR(SEARCH($G$3,'Categories ID'!$K1015)+ROW()/100000,"")</f>
        <v/>
      </c>
      <c r="F1015" s="166" t="str">
        <f>IFERROR(SEARCH($G$3,'Categories ID'!$L1015)+ROW()/100000,"")</f>
        <v/>
      </c>
      <c r="G1015" s="73">
        <v>2195.0</v>
      </c>
      <c r="H1015" s="10" t="s">
        <v>2035</v>
      </c>
      <c r="I1015" s="10" t="s">
        <v>876</v>
      </c>
      <c r="J1015" s="10" t="s">
        <v>2355</v>
      </c>
      <c r="K1015" s="10" t="s">
        <v>2366</v>
      </c>
      <c r="L1015" s="10" t="s">
        <v>4740</v>
      </c>
      <c r="M1015" s="10" t="s">
        <v>22</v>
      </c>
      <c r="N1015" s="3"/>
      <c r="O1015" s="3"/>
      <c r="P1015" s="3"/>
      <c r="Q1015" s="3"/>
      <c r="R1015" s="3"/>
      <c r="S1015" s="3"/>
      <c r="T1015" s="3"/>
    </row>
    <row r="1016" ht="19.5" customHeight="1">
      <c r="A1016" s="3"/>
      <c r="B1016" s="163" t="str">
        <f>IFERROR(RANK('Categories ID'!$C1016,'Categories ID'!$C$20:$C$1937,1),"")</f>
        <v/>
      </c>
      <c r="C1016" s="164" t="str">
        <f>IF(MIN('Categories ID'!$D1016:$F1016)&lt;&gt;0,MIN('Categories ID'!$D1016:$F1016),"")</f>
        <v/>
      </c>
      <c r="D1016" s="164" t="str">
        <f>IFERROR(SEARCH($G$3,'Categories ID'!$J1016)+ROW()/100000,"")</f>
        <v/>
      </c>
      <c r="E1016" s="164" t="str">
        <f>IFERROR(SEARCH($G$3,'Categories ID'!$K1016)+ROW()/100000,"")</f>
        <v/>
      </c>
      <c r="F1016" s="164" t="str">
        <f>IFERROR(SEARCH($G$3,'Categories ID'!$L1016)+ROW()/100000,"")</f>
        <v/>
      </c>
      <c r="G1016" s="73">
        <v>2196.0</v>
      </c>
      <c r="H1016" s="10" t="s">
        <v>2035</v>
      </c>
      <c r="I1016" s="10" t="s">
        <v>876</v>
      </c>
      <c r="J1016" s="10" t="s">
        <v>2355</v>
      </c>
      <c r="K1016" s="10" t="s">
        <v>2366</v>
      </c>
      <c r="L1016" s="10" t="s">
        <v>4741</v>
      </c>
      <c r="M1016" s="10" t="s">
        <v>22</v>
      </c>
      <c r="N1016" s="3"/>
      <c r="O1016" s="3"/>
      <c r="P1016" s="3"/>
      <c r="Q1016" s="3"/>
      <c r="R1016" s="3"/>
      <c r="S1016" s="3"/>
      <c r="T1016" s="3"/>
    </row>
    <row r="1017" ht="19.5" customHeight="1">
      <c r="A1017" s="3"/>
      <c r="B1017" s="165" t="str">
        <f>IFERROR(RANK('Categories ID'!$C1017,'Categories ID'!$C$20:$C$1937,1),"")</f>
        <v/>
      </c>
      <c r="C1017" s="166" t="str">
        <f>IF(MIN('Categories ID'!$D1017:$F1017)&lt;&gt;0,MIN('Categories ID'!$D1017:$F1017),"")</f>
        <v/>
      </c>
      <c r="D1017" s="166" t="str">
        <f>IFERROR(SEARCH($G$3,'Categories ID'!$J1017)+ROW()/100000,"")</f>
        <v/>
      </c>
      <c r="E1017" s="166" t="str">
        <f>IFERROR(SEARCH($G$3,'Categories ID'!$K1017)+ROW()/100000,"")</f>
        <v/>
      </c>
      <c r="F1017" s="166" t="str">
        <f>IFERROR(SEARCH($G$3,'Categories ID'!$L1017)+ROW()/100000,"")</f>
        <v/>
      </c>
      <c r="G1017" s="73">
        <v>3413.0</v>
      </c>
      <c r="H1017" s="10" t="s">
        <v>2035</v>
      </c>
      <c r="I1017" s="10" t="s">
        <v>876</v>
      </c>
      <c r="J1017" s="10" t="s">
        <v>2355</v>
      </c>
      <c r="K1017" s="10" t="s">
        <v>2366</v>
      </c>
      <c r="L1017" s="10" t="s">
        <v>4742</v>
      </c>
      <c r="M1017" s="10" t="s">
        <v>22</v>
      </c>
      <c r="N1017" s="3"/>
      <c r="O1017" s="3"/>
      <c r="P1017" s="3"/>
      <c r="Q1017" s="3"/>
      <c r="R1017" s="3"/>
      <c r="S1017" s="3"/>
      <c r="T1017" s="3"/>
    </row>
    <row r="1018" ht="19.5" customHeight="1">
      <c r="A1018" s="3"/>
      <c r="B1018" s="163" t="str">
        <f>IFERROR(RANK('Categories ID'!$C1018,'Categories ID'!$C$20:$C$1937,1),"")</f>
        <v/>
      </c>
      <c r="C1018" s="164" t="str">
        <f>IF(MIN('Categories ID'!$D1018:$F1018)&lt;&gt;0,MIN('Categories ID'!$D1018:$F1018),"")</f>
        <v/>
      </c>
      <c r="D1018" s="164" t="str">
        <f>IFERROR(SEARCH($G$3,'Categories ID'!$J1018)+ROW()/100000,"")</f>
        <v/>
      </c>
      <c r="E1018" s="164" t="str">
        <f>IFERROR(SEARCH($G$3,'Categories ID'!$K1018)+ROW()/100000,"")</f>
        <v/>
      </c>
      <c r="F1018" s="164" t="str">
        <f>IFERROR(SEARCH($G$3,'Categories ID'!$L1018)+ROW()/100000,"")</f>
        <v/>
      </c>
      <c r="G1018" s="73">
        <v>1805.0</v>
      </c>
      <c r="H1018" s="10" t="s">
        <v>2035</v>
      </c>
      <c r="I1018" s="10" t="s">
        <v>876</v>
      </c>
      <c r="J1018" s="10" t="s">
        <v>2355</v>
      </c>
      <c r="K1018" s="10" t="s">
        <v>2366</v>
      </c>
      <c r="L1018" s="10" t="s">
        <v>4743</v>
      </c>
      <c r="M1018" s="10" t="s">
        <v>22</v>
      </c>
      <c r="N1018" s="3"/>
      <c r="O1018" s="3"/>
      <c r="P1018" s="3"/>
      <c r="Q1018" s="3"/>
      <c r="R1018" s="3"/>
      <c r="S1018" s="3"/>
      <c r="T1018" s="3"/>
    </row>
    <row r="1019" ht="19.5" customHeight="1">
      <c r="A1019" s="3"/>
      <c r="B1019" s="165" t="str">
        <f>IFERROR(RANK('Categories ID'!$C1019,'Categories ID'!$C$20:$C$1937,1),"")</f>
        <v/>
      </c>
      <c r="C1019" s="166" t="str">
        <f>IF(MIN('Categories ID'!$D1019:$F1019)&lt;&gt;0,MIN('Categories ID'!$D1019:$F1019),"")</f>
        <v/>
      </c>
      <c r="D1019" s="166" t="str">
        <f>IFERROR(SEARCH($G$3,'Categories ID'!$J1019)+ROW()/100000,"")</f>
        <v/>
      </c>
      <c r="E1019" s="166" t="str">
        <f>IFERROR(SEARCH($G$3,'Categories ID'!$K1019)+ROW()/100000,"")</f>
        <v/>
      </c>
      <c r="F1019" s="166" t="str">
        <f>IFERROR(SEARCH($G$3,'Categories ID'!$L1019)+ROW()/100000,"")</f>
        <v/>
      </c>
      <c r="G1019" s="73">
        <v>1794.0</v>
      </c>
      <c r="H1019" s="10" t="s">
        <v>2035</v>
      </c>
      <c r="I1019" s="10" t="s">
        <v>876</v>
      </c>
      <c r="J1019" s="10" t="s">
        <v>2355</v>
      </c>
      <c r="K1019" s="10" t="s">
        <v>2366</v>
      </c>
      <c r="L1019" s="10" t="s">
        <v>4744</v>
      </c>
      <c r="M1019" s="10" t="s">
        <v>22</v>
      </c>
      <c r="N1019" s="3"/>
      <c r="O1019" s="3"/>
      <c r="P1019" s="3"/>
      <c r="Q1019" s="3"/>
      <c r="R1019" s="3"/>
      <c r="S1019" s="3"/>
      <c r="T1019" s="3"/>
    </row>
    <row r="1020" ht="19.5" customHeight="1">
      <c r="A1020" s="3"/>
      <c r="B1020" s="163" t="str">
        <f>IFERROR(RANK('Categories ID'!$C1020,'Categories ID'!$C$20:$C$1937,1),"")</f>
        <v/>
      </c>
      <c r="C1020" s="164" t="str">
        <f>IF(MIN('Categories ID'!$D1020:$F1020)&lt;&gt;0,MIN('Categories ID'!$D1020:$F1020),"")</f>
        <v/>
      </c>
      <c r="D1020" s="164" t="str">
        <f>IFERROR(SEARCH($G$3,'Categories ID'!$J1020)+ROW()/100000,"")</f>
        <v/>
      </c>
      <c r="E1020" s="164" t="str">
        <f>IFERROR(SEARCH($G$3,'Categories ID'!$K1020)+ROW()/100000,"")</f>
        <v/>
      </c>
      <c r="F1020" s="164" t="str">
        <f>IFERROR(SEARCH($G$3,'Categories ID'!$L1020)+ROW()/100000,"")</f>
        <v/>
      </c>
      <c r="G1020" s="73">
        <v>1773.0</v>
      </c>
      <c r="H1020" s="10" t="s">
        <v>2035</v>
      </c>
      <c r="I1020" s="10" t="s">
        <v>876</v>
      </c>
      <c r="J1020" s="10" t="s">
        <v>2355</v>
      </c>
      <c r="K1020" s="10" t="s">
        <v>2372</v>
      </c>
      <c r="L1020" s="10" t="s">
        <v>4745</v>
      </c>
      <c r="M1020" s="10" t="s">
        <v>22</v>
      </c>
      <c r="N1020" s="3"/>
      <c r="O1020" s="3"/>
      <c r="P1020" s="3"/>
      <c r="Q1020" s="3"/>
      <c r="R1020" s="3"/>
      <c r="S1020" s="3"/>
      <c r="T1020" s="3"/>
    </row>
    <row r="1021" ht="19.5" customHeight="1">
      <c r="A1021" s="3"/>
      <c r="B1021" s="165" t="str">
        <f>IFERROR(RANK('Categories ID'!$C1021,'Categories ID'!$C$20:$C$1937,1),"")</f>
        <v/>
      </c>
      <c r="C1021" s="166" t="str">
        <f>IF(MIN('Categories ID'!$D1021:$F1021)&lt;&gt;0,MIN('Categories ID'!$D1021:$F1021),"")</f>
        <v/>
      </c>
      <c r="D1021" s="166" t="str">
        <f>IFERROR(SEARCH($G$3,'Categories ID'!$J1021)+ROW()/100000,"")</f>
        <v/>
      </c>
      <c r="E1021" s="166" t="str">
        <f>IFERROR(SEARCH($G$3,'Categories ID'!$K1021)+ROW()/100000,"")</f>
        <v/>
      </c>
      <c r="F1021" s="166" t="str">
        <f>IFERROR(SEARCH($G$3,'Categories ID'!$L1021)+ROW()/100000,"")</f>
        <v/>
      </c>
      <c r="G1021" s="73">
        <v>1734.0</v>
      </c>
      <c r="H1021" s="10" t="s">
        <v>2035</v>
      </c>
      <c r="I1021" s="10" t="s">
        <v>876</v>
      </c>
      <c r="J1021" s="10" t="s">
        <v>2355</v>
      </c>
      <c r="K1021" s="10" t="s">
        <v>2372</v>
      </c>
      <c r="L1021" s="10" t="s">
        <v>4746</v>
      </c>
      <c r="M1021" s="10" t="s">
        <v>22</v>
      </c>
      <c r="N1021" s="3"/>
      <c r="O1021" s="3"/>
      <c r="P1021" s="3"/>
      <c r="Q1021" s="3"/>
      <c r="R1021" s="3"/>
      <c r="S1021" s="3"/>
      <c r="T1021" s="3"/>
    </row>
    <row r="1022" ht="19.5" customHeight="1">
      <c r="A1022" s="3"/>
      <c r="B1022" s="163" t="str">
        <f>IFERROR(RANK('Categories ID'!$C1022,'Categories ID'!$C$20:$C$1937,1),"")</f>
        <v/>
      </c>
      <c r="C1022" s="164" t="str">
        <f>IF(MIN('Categories ID'!$D1022:$F1022)&lt;&gt;0,MIN('Categories ID'!$D1022:$F1022),"")</f>
        <v/>
      </c>
      <c r="D1022" s="164" t="str">
        <f>IFERROR(SEARCH($G$3,'Categories ID'!$J1022)+ROW()/100000,"")</f>
        <v/>
      </c>
      <c r="E1022" s="164" t="str">
        <f>IFERROR(SEARCH($G$3,'Categories ID'!$K1022)+ROW()/100000,"")</f>
        <v/>
      </c>
      <c r="F1022" s="164" t="str">
        <f>IFERROR(SEARCH($G$3,'Categories ID'!$L1022)+ROW()/100000,"")</f>
        <v/>
      </c>
      <c r="G1022" s="73">
        <v>1738.0</v>
      </c>
      <c r="H1022" s="10" t="s">
        <v>2035</v>
      </c>
      <c r="I1022" s="10" t="s">
        <v>876</v>
      </c>
      <c r="J1022" s="10" t="s">
        <v>2355</v>
      </c>
      <c r="K1022" s="10" t="s">
        <v>2372</v>
      </c>
      <c r="L1022" s="10" t="s">
        <v>4747</v>
      </c>
      <c r="M1022" s="10" t="s">
        <v>22</v>
      </c>
      <c r="N1022" s="3"/>
      <c r="O1022" s="3"/>
      <c r="P1022" s="3"/>
      <c r="Q1022" s="3"/>
      <c r="R1022" s="3"/>
      <c r="S1022" s="3"/>
      <c r="T1022" s="3"/>
    </row>
    <row r="1023" ht="19.5" customHeight="1">
      <c r="A1023" s="3"/>
      <c r="B1023" s="165" t="str">
        <f>IFERROR(RANK('Categories ID'!$C1023,'Categories ID'!$C$20:$C$1937,1),"")</f>
        <v/>
      </c>
      <c r="C1023" s="166" t="str">
        <f>IF(MIN('Categories ID'!$D1023:$F1023)&lt;&gt;0,MIN('Categories ID'!$D1023:$F1023),"")</f>
        <v/>
      </c>
      <c r="D1023" s="166" t="str">
        <f>IFERROR(SEARCH($G$3,'Categories ID'!$J1023)+ROW()/100000,"")</f>
        <v/>
      </c>
      <c r="E1023" s="166" t="str">
        <f>IFERROR(SEARCH($G$3,'Categories ID'!$K1023)+ROW()/100000,"")</f>
        <v/>
      </c>
      <c r="F1023" s="166" t="str">
        <f>IFERROR(SEARCH($G$3,'Categories ID'!$L1023)+ROW()/100000,"")</f>
        <v/>
      </c>
      <c r="G1023" s="73">
        <v>1739.0</v>
      </c>
      <c r="H1023" s="10" t="s">
        <v>2035</v>
      </c>
      <c r="I1023" s="10" t="s">
        <v>876</v>
      </c>
      <c r="J1023" s="10" t="s">
        <v>2355</v>
      </c>
      <c r="K1023" s="10" t="s">
        <v>2372</v>
      </c>
      <c r="L1023" s="10" t="s">
        <v>4748</v>
      </c>
      <c r="M1023" s="10" t="s">
        <v>22</v>
      </c>
      <c r="N1023" s="3"/>
      <c r="O1023" s="3"/>
      <c r="P1023" s="3"/>
      <c r="Q1023" s="3"/>
      <c r="R1023" s="3"/>
      <c r="S1023" s="3"/>
      <c r="T1023" s="3"/>
    </row>
    <row r="1024" ht="19.5" customHeight="1">
      <c r="A1024" s="3"/>
      <c r="B1024" s="163" t="str">
        <f>IFERROR(RANK('Categories ID'!$C1024,'Categories ID'!$C$20:$C$1937,1),"")</f>
        <v/>
      </c>
      <c r="C1024" s="164" t="str">
        <f>IF(MIN('Categories ID'!$D1024:$F1024)&lt;&gt;0,MIN('Categories ID'!$D1024:$F1024),"")</f>
        <v/>
      </c>
      <c r="D1024" s="164" t="str">
        <f>IFERROR(SEARCH($G$3,'Categories ID'!$J1024)+ROW()/100000,"")</f>
        <v/>
      </c>
      <c r="E1024" s="164" t="str">
        <f>IFERROR(SEARCH($G$3,'Categories ID'!$K1024)+ROW()/100000,"")</f>
        <v/>
      </c>
      <c r="F1024" s="164" t="str">
        <f>IFERROR(SEARCH($G$3,'Categories ID'!$L1024)+ROW()/100000,"")</f>
        <v/>
      </c>
      <c r="G1024" s="73">
        <v>1721.0</v>
      </c>
      <c r="H1024" s="10" t="s">
        <v>2035</v>
      </c>
      <c r="I1024" s="10" t="s">
        <v>876</v>
      </c>
      <c r="J1024" s="10" t="s">
        <v>2355</v>
      </c>
      <c r="K1024" s="10" t="s">
        <v>2356</v>
      </c>
      <c r="L1024" s="10" t="s">
        <v>2364</v>
      </c>
      <c r="M1024" s="10" t="s">
        <v>22</v>
      </c>
      <c r="N1024" s="3"/>
      <c r="O1024" s="3"/>
      <c r="P1024" s="3"/>
      <c r="Q1024" s="3"/>
      <c r="R1024" s="3"/>
      <c r="S1024" s="3"/>
      <c r="T1024" s="3"/>
    </row>
    <row r="1025" ht="19.5" customHeight="1">
      <c r="A1025" s="3"/>
      <c r="B1025" s="165" t="str">
        <f>IFERROR(RANK('Categories ID'!$C1025,'Categories ID'!$C$20:$C$1937,1),"")</f>
        <v/>
      </c>
      <c r="C1025" s="166" t="str">
        <f>IF(MIN('Categories ID'!$D1025:$F1025)&lt;&gt;0,MIN('Categories ID'!$D1025:$F1025),"")</f>
        <v/>
      </c>
      <c r="D1025" s="166" t="str">
        <f>IFERROR(SEARCH($G$3,'Categories ID'!$J1025)+ROW()/100000,"")</f>
        <v/>
      </c>
      <c r="E1025" s="166" t="str">
        <f>IFERROR(SEARCH($G$3,'Categories ID'!$K1025)+ROW()/100000,"")</f>
        <v/>
      </c>
      <c r="F1025" s="166" t="str">
        <f>IFERROR(SEARCH($G$3,'Categories ID'!$L1025)+ROW()/100000,"")</f>
        <v/>
      </c>
      <c r="G1025" s="73">
        <v>1713.0</v>
      </c>
      <c r="H1025" s="10" t="s">
        <v>2035</v>
      </c>
      <c r="I1025" s="10" t="s">
        <v>876</v>
      </c>
      <c r="J1025" s="10" t="s">
        <v>2355</v>
      </c>
      <c r="K1025" s="10" t="s">
        <v>2356</v>
      </c>
      <c r="L1025" s="10" t="s">
        <v>4749</v>
      </c>
      <c r="M1025" s="10" t="s">
        <v>22</v>
      </c>
      <c r="N1025" s="3"/>
      <c r="O1025" s="3"/>
      <c r="P1025" s="3"/>
      <c r="Q1025" s="3"/>
      <c r="R1025" s="3"/>
      <c r="S1025" s="3"/>
      <c r="T1025" s="3"/>
    </row>
    <row r="1026" ht="19.5" customHeight="1">
      <c r="A1026" s="3"/>
      <c r="B1026" s="163" t="str">
        <f>IFERROR(RANK('Categories ID'!$C1026,'Categories ID'!$C$20:$C$1937,1),"")</f>
        <v/>
      </c>
      <c r="C1026" s="164" t="str">
        <f>IF(MIN('Categories ID'!$D1026:$F1026)&lt;&gt;0,MIN('Categories ID'!$D1026:$F1026),"")</f>
        <v/>
      </c>
      <c r="D1026" s="164" t="str">
        <f>IFERROR(SEARCH($G$3,'Categories ID'!$J1026)+ROW()/100000,"")</f>
        <v/>
      </c>
      <c r="E1026" s="164" t="str">
        <f>IFERROR(SEARCH($G$3,'Categories ID'!$K1026)+ROW()/100000,"")</f>
        <v/>
      </c>
      <c r="F1026" s="164" t="str">
        <f>IFERROR(SEARCH($G$3,'Categories ID'!$L1026)+ROW()/100000,"")</f>
        <v/>
      </c>
      <c r="G1026" s="73">
        <v>1714.0</v>
      </c>
      <c r="H1026" s="10" t="s">
        <v>2035</v>
      </c>
      <c r="I1026" s="10" t="s">
        <v>876</v>
      </c>
      <c r="J1026" s="10" t="s">
        <v>2355</v>
      </c>
      <c r="K1026" s="10" t="s">
        <v>2356</v>
      </c>
      <c r="L1026" s="10" t="s">
        <v>4750</v>
      </c>
      <c r="M1026" s="10" t="s">
        <v>22</v>
      </c>
      <c r="N1026" s="3"/>
      <c r="O1026" s="3"/>
      <c r="P1026" s="3"/>
      <c r="Q1026" s="3"/>
      <c r="R1026" s="3"/>
      <c r="S1026" s="3"/>
      <c r="T1026" s="3"/>
    </row>
    <row r="1027" ht="19.5" customHeight="1">
      <c r="A1027" s="3"/>
      <c r="B1027" s="165" t="str">
        <f>IFERROR(RANK('Categories ID'!$C1027,'Categories ID'!$C$20:$C$1937,1),"")</f>
        <v/>
      </c>
      <c r="C1027" s="166" t="str">
        <f>IF(MIN('Categories ID'!$D1027:$F1027)&lt;&gt;0,MIN('Categories ID'!$D1027:$F1027),"")</f>
        <v/>
      </c>
      <c r="D1027" s="166" t="str">
        <f>IFERROR(SEARCH($G$3,'Categories ID'!$J1027)+ROW()/100000,"")</f>
        <v/>
      </c>
      <c r="E1027" s="166" t="str">
        <f>IFERROR(SEARCH($G$3,'Categories ID'!$K1027)+ROW()/100000,"")</f>
        <v/>
      </c>
      <c r="F1027" s="166" t="str">
        <f>IFERROR(SEARCH($G$3,'Categories ID'!$L1027)+ROW()/100000,"")</f>
        <v/>
      </c>
      <c r="G1027" s="73">
        <v>1717.0</v>
      </c>
      <c r="H1027" s="10" t="s">
        <v>2035</v>
      </c>
      <c r="I1027" s="10" t="s">
        <v>876</v>
      </c>
      <c r="J1027" s="10" t="s">
        <v>2355</v>
      </c>
      <c r="K1027" s="10" t="s">
        <v>2356</v>
      </c>
      <c r="L1027" s="10" t="s">
        <v>4751</v>
      </c>
      <c r="M1027" s="10" t="s">
        <v>22</v>
      </c>
      <c r="N1027" s="3"/>
      <c r="O1027" s="3"/>
      <c r="P1027" s="3"/>
      <c r="Q1027" s="3"/>
      <c r="R1027" s="3"/>
      <c r="S1027" s="3"/>
      <c r="T1027" s="3"/>
    </row>
    <row r="1028" ht="19.5" customHeight="1">
      <c r="A1028" s="3"/>
      <c r="B1028" s="163" t="str">
        <f>IFERROR(RANK('Categories ID'!$C1028,'Categories ID'!$C$20:$C$1937,1),"")</f>
        <v/>
      </c>
      <c r="C1028" s="164" t="str">
        <f>IF(MIN('Categories ID'!$D1028:$F1028)&lt;&gt;0,MIN('Categories ID'!$D1028:$F1028),"")</f>
        <v/>
      </c>
      <c r="D1028" s="164" t="str">
        <f>IFERROR(SEARCH($G$3,'Categories ID'!$J1028)+ROW()/100000,"")</f>
        <v/>
      </c>
      <c r="E1028" s="164" t="str">
        <f>IFERROR(SEARCH($G$3,'Categories ID'!$K1028)+ROW()/100000,"")</f>
        <v/>
      </c>
      <c r="F1028" s="164" t="str">
        <f>IFERROR(SEARCH($G$3,'Categories ID'!$L1028)+ROW()/100000,"")</f>
        <v/>
      </c>
      <c r="G1028" s="73">
        <v>1718.0</v>
      </c>
      <c r="H1028" s="10" t="s">
        <v>2035</v>
      </c>
      <c r="I1028" s="10" t="s">
        <v>876</v>
      </c>
      <c r="J1028" s="10" t="s">
        <v>2355</v>
      </c>
      <c r="K1028" s="10" t="s">
        <v>2356</v>
      </c>
      <c r="L1028" s="10" t="s">
        <v>4752</v>
      </c>
      <c r="M1028" s="10" t="s">
        <v>22</v>
      </c>
      <c r="N1028" s="3"/>
      <c r="O1028" s="3"/>
      <c r="P1028" s="3"/>
      <c r="Q1028" s="3"/>
      <c r="R1028" s="3"/>
      <c r="S1028" s="3"/>
      <c r="T1028" s="3"/>
    </row>
    <row r="1029" ht="19.5" customHeight="1">
      <c r="A1029" s="3"/>
      <c r="B1029" s="165" t="str">
        <f>IFERROR(RANK('Categories ID'!$C1029,'Categories ID'!$C$20:$C$1937,1),"")</f>
        <v/>
      </c>
      <c r="C1029" s="166" t="str">
        <f>IF(MIN('Categories ID'!$D1029:$F1029)&lt;&gt;0,MIN('Categories ID'!$D1029:$F1029),"")</f>
        <v/>
      </c>
      <c r="D1029" s="166" t="str">
        <f>IFERROR(SEARCH($G$3,'Categories ID'!$J1029)+ROW()/100000,"")</f>
        <v/>
      </c>
      <c r="E1029" s="166" t="str">
        <f>IFERROR(SEARCH($G$3,'Categories ID'!$K1029)+ROW()/100000,"")</f>
        <v/>
      </c>
      <c r="F1029" s="166" t="str">
        <f>IFERROR(SEARCH($G$3,'Categories ID'!$L1029)+ROW()/100000,"")</f>
        <v/>
      </c>
      <c r="G1029" s="73">
        <v>3434.0</v>
      </c>
      <c r="H1029" s="10" t="s">
        <v>2035</v>
      </c>
      <c r="I1029" s="10" t="s">
        <v>876</v>
      </c>
      <c r="J1029" s="10" t="s">
        <v>2355</v>
      </c>
      <c r="K1029" s="10" t="s">
        <v>2356</v>
      </c>
      <c r="L1029" s="10" t="s">
        <v>2402</v>
      </c>
      <c r="M1029" s="10" t="s">
        <v>22</v>
      </c>
      <c r="N1029" s="3"/>
      <c r="O1029" s="3"/>
      <c r="P1029" s="3"/>
      <c r="Q1029" s="3"/>
      <c r="R1029" s="3"/>
      <c r="S1029" s="3"/>
      <c r="T1029" s="3"/>
    </row>
    <row r="1030" ht="19.5" customHeight="1">
      <c r="A1030" s="3"/>
      <c r="B1030" s="163" t="str">
        <f>IFERROR(RANK('Categories ID'!$C1030,'Categories ID'!$C$20:$C$1937,1),"")</f>
        <v/>
      </c>
      <c r="C1030" s="164" t="str">
        <f>IF(MIN('Categories ID'!$D1030:$F1030)&lt;&gt;0,MIN('Categories ID'!$D1030:$F1030),"")</f>
        <v/>
      </c>
      <c r="D1030" s="164" t="str">
        <f>IFERROR(SEARCH($G$3,'Categories ID'!$J1030)+ROW()/100000,"")</f>
        <v/>
      </c>
      <c r="E1030" s="164" t="str">
        <f>IFERROR(SEARCH($G$3,'Categories ID'!$K1030)+ROW()/100000,"")</f>
        <v/>
      </c>
      <c r="F1030" s="164" t="str">
        <f>IFERROR(SEARCH($G$3,'Categories ID'!$L1030)+ROW()/100000,"")</f>
        <v/>
      </c>
      <c r="G1030" s="73">
        <v>2121.0</v>
      </c>
      <c r="H1030" s="10" t="s">
        <v>2035</v>
      </c>
      <c r="I1030" s="10" t="s">
        <v>2462</v>
      </c>
      <c r="J1030" s="10" t="s">
        <v>2463</v>
      </c>
      <c r="K1030" s="10" t="s">
        <v>2525</v>
      </c>
      <c r="L1030" s="10" t="s">
        <v>22</v>
      </c>
      <c r="M1030" s="10" t="s">
        <v>22</v>
      </c>
      <c r="N1030" s="3"/>
      <c r="O1030" s="3"/>
      <c r="P1030" s="3"/>
      <c r="Q1030" s="3"/>
      <c r="R1030" s="3"/>
      <c r="S1030" s="3"/>
      <c r="T1030" s="3"/>
    </row>
    <row r="1031" ht="19.5" customHeight="1">
      <c r="A1031" s="3"/>
      <c r="B1031" s="165" t="str">
        <f>IFERROR(RANK('Categories ID'!$C1031,'Categories ID'!$C$20:$C$1937,1),"")</f>
        <v/>
      </c>
      <c r="C1031" s="166" t="str">
        <f>IF(MIN('Categories ID'!$D1031:$F1031)&lt;&gt;0,MIN('Categories ID'!$D1031:$F1031),"")</f>
        <v/>
      </c>
      <c r="D1031" s="166" t="str">
        <f>IFERROR(SEARCH($G$3,'Categories ID'!$J1031)+ROW()/100000,"")</f>
        <v/>
      </c>
      <c r="E1031" s="166" t="str">
        <f>IFERROR(SEARCH($G$3,'Categories ID'!$K1031)+ROW()/100000,"")</f>
        <v/>
      </c>
      <c r="F1031" s="166" t="str">
        <f>IFERROR(SEARCH($G$3,'Categories ID'!$L1031)+ROW()/100000,"")</f>
        <v/>
      </c>
      <c r="G1031" s="73">
        <v>2126.0</v>
      </c>
      <c r="H1031" s="10" t="s">
        <v>2035</v>
      </c>
      <c r="I1031" s="10" t="s">
        <v>2462</v>
      </c>
      <c r="J1031" s="10" t="s">
        <v>2463</v>
      </c>
      <c r="K1031" s="10" t="s">
        <v>2527</v>
      </c>
      <c r="L1031" s="10" t="s">
        <v>22</v>
      </c>
      <c r="M1031" s="10" t="s">
        <v>22</v>
      </c>
      <c r="N1031" s="3"/>
      <c r="O1031" s="3"/>
      <c r="P1031" s="3"/>
      <c r="Q1031" s="3"/>
      <c r="R1031" s="3"/>
      <c r="S1031" s="3"/>
      <c r="T1031" s="3"/>
    </row>
    <row r="1032" ht="19.5" customHeight="1">
      <c r="A1032" s="3"/>
      <c r="B1032" s="163" t="str">
        <f>IFERROR(RANK('Categories ID'!$C1032,'Categories ID'!$C$20:$C$1937,1),"")</f>
        <v/>
      </c>
      <c r="C1032" s="164" t="str">
        <f>IF(MIN('Categories ID'!$D1032:$F1032)&lt;&gt;0,MIN('Categories ID'!$D1032:$F1032),"")</f>
        <v/>
      </c>
      <c r="D1032" s="164" t="str">
        <f>IFERROR(SEARCH($G$3,'Categories ID'!$J1032)+ROW()/100000,"")</f>
        <v/>
      </c>
      <c r="E1032" s="164" t="str">
        <f>IFERROR(SEARCH($G$3,'Categories ID'!$K1032)+ROW()/100000,"")</f>
        <v/>
      </c>
      <c r="F1032" s="164" t="str">
        <f>IFERROR(SEARCH($G$3,'Categories ID'!$L1032)+ROW()/100000,"")</f>
        <v/>
      </c>
      <c r="G1032" s="73">
        <v>1760.0</v>
      </c>
      <c r="H1032" s="10" t="s">
        <v>2035</v>
      </c>
      <c r="I1032" s="10" t="s">
        <v>2462</v>
      </c>
      <c r="J1032" s="10" t="s">
        <v>2463</v>
      </c>
      <c r="K1032" s="10" t="s">
        <v>2513</v>
      </c>
      <c r="L1032" s="10" t="s">
        <v>22</v>
      </c>
      <c r="M1032" s="10" t="s">
        <v>22</v>
      </c>
      <c r="N1032" s="3"/>
      <c r="O1032" s="3"/>
      <c r="P1032" s="3"/>
      <c r="Q1032" s="3"/>
      <c r="R1032" s="3"/>
      <c r="S1032" s="3"/>
      <c r="T1032" s="3"/>
    </row>
    <row r="1033" ht="19.5" customHeight="1">
      <c r="A1033" s="3"/>
      <c r="B1033" s="165" t="str">
        <f>IFERROR(RANK('Categories ID'!$C1033,'Categories ID'!$C$20:$C$1937,1),"")</f>
        <v/>
      </c>
      <c r="C1033" s="166" t="str">
        <f>IF(MIN('Categories ID'!$D1033:$F1033)&lt;&gt;0,MIN('Categories ID'!$D1033:$F1033),"")</f>
        <v/>
      </c>
      <c r="D1033" s="166" t="str">
        <f>IFERROR(SEARCH($G$3,'Categories ID'!$J1033)+ROW()/100000,"")</f>
        <v/>
      </c>
      <c r="E1033" s="166" t="str">
        <f>IFERROR(SEARCH($G$3,'Categories ID'!$K1033)+ROW()/100000,"")</f>
        <v/>
      </c>
      <c r="F1033" s="166" t="str">
        <f>IFERROR(SEARCH($G$3,'Categories ID'!$L1033)+ROW()/100000,"")</f>
        <v/>
      </c>
      <c r="G1033" s="73">
        <v>2134.0</v>
      </c>
      <c r="H1033" s="10" t="s">
        <v>2035</v>
      </c>
      <c r="I1033" s="10" t="s">
        <v>2462</v>
      </c>
      <c r="J1033" s="10" t="s">
        <v>2463</v>
      </c>
      <c r="K1033" s="10" t="s">
        <v>2533</v>
      </c>
      <c r="L1033" s="10" t="s">
        <v>22</v>
      </c>
      <c r="M1033" s="10" t="s">
        <v>22</v>
      </c>
      <c r="N1033" s="3"/>
      <c r="O1033" s="3"/>
      <c r="P1033" s="3"/>
      <c r="Q1033" s="3"/>
      <c r="R1033" s="3"/>
      <c r="S1033" s="3"/>
      <c r="T1033" s="3"/>
    </row>
    <row r="1034" ht="19.5" customHeight="1">
      <c r="A1034" s="3"/>
      <c r="B1034" s="163" t="str">
        <f>IFERROR(RANK('Categories ID'!$C1034,'Categories ID'!$C$20:$C$1937,1),"")</f>
        <v/>
      </c>
      <c r="C1034" s="164" t="str">
        <f>IF(MIN('Categories ID'!$D1034:$F1034)&lt;&gt;0,MIN('Categories ID'!$D1034:$F1034),"")</f>
        <v/>
      </c>
      <c r="D1034" s="164" t="str">
        <f>IFERROR(SEARCH($G$3,'Categories ID'!$J1034)+ROW()/100000,"")</f>
        <v/>
      </c>
      <c r="E1034" s="164" t="str">
        <f>IFERROR(SEARCH($G$3,'Categories ID'!$K1034)+ROW()/100000,"")</f>
        <v/>
      </c>
      <c r="F1034" s="164" t="str">
        <f>IFERROR(SEARCH($G$3,'Categories ID'!$L1034)+ROW()/100000,"")</f>
        <v/>
      </c>
      <c r="G1034" s="73">
        <v>1787.0</v>
      </c>
      <c r="H1034" s="10" t="s">
        <v>2035</v>
      </c>
      <c r="I1034" s="10" t="s">
        <v>2462</v>
      </c>
      <c r="J1034" s="10" t="s">
        <v>2463</v>
      </c>
      <c r="K1034" s="10" t="s">
        <v>2519</v>
      </c>
      <c r="L1034" s="10" t="s">
        <v>22</v>
      </c>
      <c r="M1034" s="10" t="s">
        <v>22</v>
      </c>
      <c r="N1034" s="3"/>
      <c r="O1034" s="3"/>
      <c r="P1034" s="3"/>
      <c r="Q1034" s="3"/>
      <c r="R1034" s="3"/>
      <c r="S1034" s="3"/>
      <c r="T1034" s="3"/>
    </row>
    <row r="1035" ht="19.5" customHeight="1">
      <c r="A1035" s="3"/>
      <c r="B1035" s="165" t="str">
        <f>IFERROR(RANK('Categories ID'!$C1035,'Categories ID'!$C$20:$C$1937,1),"")</f>
        <v/>
      </c>
      <c r="C1035" s="166" t="str">
        <f>IF(MIN('Categories ID'!$D1035:$F1035)&lt;&gt;0,MIN('Categories ID'!$D1035:$F1035),"")</f>
        <v/>
      </c>
      <c r="D1035" s="166" t="str">
        <f>IFERROR(SEARCH($G$3,'Categories ID'!$J1035)+ROW()/100000,"")</f>
        <v/>
      </c>
      <c r="E1035" s="166" t="str">
        <f>IFERROR(SEARCH($G$3,'Categories ID'!$K1035)+ROW()/100000,"")</f>
        <v/>
      </c>
      <c r="F1035" s="166" t="str">
        <f>IFERROR(SEARCH($G$3,'Categories ID'!$L1035)+ROW()/100000,"")</f>
        <v/>
      </c>
      <c r="G1035" s="73">
        <v>1755.0</v>
      </c>
      <c r="H1035" s="10" t="s">
        <v>2035</v>
      </c>
      <c r="I1035" s="10" t="s">
        <v>2462</v>
      </c>
      <c r="J1035" s="10" t="s">
        <v>2463</v>
      </c>
      <c r="K1035" s="10" t="s">
        <v>2505</v>
      </c>
      <c r="L1035" s="10" t="s">
        <v>22</v>
      </c>
      <c r="M1035" s="10" t="s">
        <v>22</v>
      </c>
      <c r="N1035" s="3"/>
      <c r="O1035" s="3"/>
      <c r="P1035" s="3"/>
      <c r="Q1035" s="3"/>
      <c r="R1035" s="3"/>
      <c r="S1035" s="3"/>
      <c r="T1035" s="3"/>
    </row>
    <row r="1036" ht="19.5" customHeight="1">
      <c r="A1036" s="3"/>
      <c r="B1036" s="163" t="str">
        <f>IFERROR(RANK('Categories ID'!$C1036,'Categories ID'!$C$20:$C$1937,1),"")</f>
        <v/>
      </c>
      <c r="C1036" s="164" t="str">
        <f>IF(MIN('Categories ID'!$D1036:$F1036)&lt;&gt;0,MIN('Categories ID'!$D1036:$F1036),"")</f>
        <v/>
      </c>
      <c r="D1036" s="164" t="str">
        <f>IFERROR(SEARCH($G$3,'Categories ID'!$J1036)+ROW()/100000,"")</f>
        <v/>
      </c>
      <c r="E1036" s="164" t="str">
        <f>IFERROR(SEARCH($G$3,'Categories ID'!$K1036)+ROW()/100000,"")</f>
        <v/>
      </c>
      <c r="F1036" s="164" t="str">
        <f>IFERROR(SEARCH($G$3,'Categories ID'!$L1036)+ROW()/100000,"")</f>
        <v/>
      </c>
      <c r="G1036" s="73">
        <v>2142.0</v>
      </c>
      <c r="H1036" s="10" t="s">
        <v>2035</v>
      </c>
      <c r="I1036" s="10" t="s">
        <v>2462</v>
      </c>
      <c r="J1036" s="10" t="s">
        <v>2463</v>
      </c>
      <c r="K1036" s="10" t="s">
        <v>2543</v>
      </c>
      <c r="L1036" s="10" t="s">
        <v>22</v>
      </c>
      <c r="M1036" s="10" t="s">
        <v>22</v>
      </c>
      <c r="N1036" s="3"/>
      <c r="O1036" s="3"/>
      <c r="P1036" s="3"/>
      <c r="Q1036" s="3"/>
      <c r="R1036" s="3"/>
      <c r="S1036" s="3"/>
      <c r="T1036" s="3"/>
    </row>
    <row r="1037" ht="19.5" customHeight="1">
      <c r="A1037" s="3"/>
      <c r="B1037" s="165" t="str">
        <f>IFERROR(RANK('Categories ID'!$C1037,'Categories ID'!$C$20:$C$1937,1),"")</f>
        <v/>
      </c>
      <c r="C1037" s="166" t="str">
        <f>IF(MIN('Categories ID'!$D1037:$F1037)&lt;&gt;0,MIN('Categories ID'!$D1037:$F1037),"")</f>
        <v/>
      </c>
      <c r="D1037" s="166" t="str">
        <f>IFERROR(SEARCH($G$3,'Categories ID'!$J1037)+ROW()/100000,"")</f>
        <v/>
      </c>
      <c r="E1037" s="166" t="str">
        <f>IFERROR(SEARCH($G$3,'Categories ID'!$K1037)+ROW()/100000,"")</f>
        <v/>
      </c>
      <c r="F1037" s="166" t="str">
        <f>IFERROR(SEARCH($G$3,'Categories ID'!$L1037)+ROW()/100000,"")</f>
        <v/>
      </c>
      <c r="G1037" s="73">
        <v>1669.0</v>
      </c>
      <c r="H1037" s="10" t="s">
        <v>2035</v>
      </c>
      <c r="I1037" s="10" t="s">
        <v>2462</v>
      </c>
      <c r="J1037" s="10" t="s">
        <v>2463</v>
      </c>
      <c r="K1037" s="10" t="s">
        <v>2469</v>
      </c>
      <c r="L1037" s="10" t="s">
        <v>22</v>
      </c>
      <c r="M1037" s="10" t="s">
        <v>22</v>
      </c>
      <c r="N1037" s="3"/>
      <c r="O1037" s="3"/>
      <c r="P1037" s="3"/>
      <c r="Q1037" s="3"/>
      <c r="R1037" s="3"/>
      <c r="S1037" s="3"/>
      <c r="T1037" s="3"/>
    </row>
    <row r="1038" ht="19.5" customHeight="1">
      <c r="A1038" s="3"/>
      <c r="B1038" s="163" t="str">
        <f>IFERROR(RANK('Categories ID'!$C1038,'Categories ID'!$C$20:$C$1937,1),"")</f>
        <v/>
      </c>
      <c r="C1038" s="164" t="str">
        <f>IF(MIN('Categories ID'!$D1038:$F1038)&lt;&gt;0,MIN('Categories ID'!$D1038:$F1038),"")</f>
        <v/>
      </c>
      <c r="D1038" s="164" t="str">
        <f>IFERROR(SEARCH($G$3,'Categories ID'!$J1038)+ROW()/100000,"")</f>
        <v/>
      </c>
      <c r="E1038" s="164" t="str">
        <f>IFERROR(SEARCH($G$3,'Categories ID'!$K1038)+ROW()/100000,"")</f>
        <v/>
      </c>
      <c r="F1038" s="164" t="str">
        <f>IFERROR(SEARCH($G$3,'Categories ID'!$L1038)+ROW()/100000,"")</f>
        <v/>
      </c>
      <c r="G1038" s="73">
        <v>2129.0</v>
      </c>
      <c r="H1038" s="10" t="s">
        <v>2035</v>
      </c>
      <c r="I1038" s="10" t="s">
        <v>2462</v>
      </c>
      <c r="J1038" s="10" t="s">
        <v>2463</v>
      </c>
      <c r="K1038" s="10" t="s">
        <v>2529</v>
      </c>
      <c r="L1038" s="10" t="s">
        <v>22</v>
      </c>
      <c r="M1038" s="10" t="s">
        <v>22</v>
      </c>
      <c r="N1038" s="3"/>
      <c r="O1038" s="3"/>
      <c r="P1038" s="3"/>
      <c r="Q1038" s="3"/>
      <c r="R1038" s="3"/>
      <c r="S1038" s="3"/>
      <c r="T1038" s="3"/>
    </row>
    <row r="1039" ht="19.5" customHeight="1">
      <c r="A1039" s="3"/>
      <c r="B1039" s="165" t="str">
        <f>IFERROR(RANK('Categories ID'!$C1039,'Categories ID'!$C$20:$C$1937,1),"")</f>
        <v/>
      </c>
      <c r="C1039" s="166" t="str">
        <f>IF(MIN('Categories ID'!$D1039:$F1039)&lt;&gt;0,MIN('Categories ID'!$D1039:$F1039),"")</f>
        <v/>
      </c>
      <c r="D1039" s="166" t="str">
        <f>IFERROR(SEARCH($G$3,'Categories ID'!$J1039)+ROW()/100000,"")</f>
        <v/>
      </c>
      <c r="E1039" s="166" t="str">
        <f>IFERROR(SEARCH($G$3,'Categories ID'!$K1039)+ROW()/100000,"")</f>
        <v/>
      </c>
      <c r="F1039" s="166" t="str">
        <f>IFERROR(SEARCH($G$3,'Categories ID'!$L1039)+ROW()/100000,"")</f>
        <v/>
      </c>
      <c r="G1039" s="73">
        <v>1705.0</v>
      </c>
      <c r="H1039" s="10" t="s">
        <v>2035</v>
      </c>
      <c r="I1039" s="10" t="s">
        <v>2462</v>
      </c>
      <c r="J1039" s="10" t="s">
        <v>2463</v>
      </c>
      <c r="K1039" s="10" t="s">
        <v>2497</v>
      </c>
      <c r="L1039" s="10" t="s">
        <v>22</v>
      </c>
      <c r="M1039" s="10" t="s">
        <v>22</v>
      </c>
      <c r="N1039" s="3"/>
      <c r="O1039" s="3"/>
      <c r="P1039" s="3"/>
      <c r="Q1039" s="3"/>
      <c r="R1039" s="3"/>
      <c r="S1039" s="3"/>
      <c r="T1039" s="3"/>
    </row>
    <row r="1040" ht="19.5" customHeight="1">
      <c r="A1040" s="3"/>
      <c r="B1040" s="163" t="str">
        <f>IFERROR(RANK('Categories ID'!$C1040,'Categories ID'!$C$20:$C$1937,1),"")</f>
        <v/>
      </c>
      <c r="C1040" s="164" t="str">
        <f>IF(MIN('Categories ID'!$D1040:$F1040)&lt;&gt;0,MIN('Categories ID'!$D1040:$F1040),"")</f>
        <v/>
      </c>
      <c r="D1040" s="164" t="str">
        <f>IFERROR(SEARCH($G$3,'Categories ID'!$J1040)+ROW()/100000,"")</f>
        <v/>
      </c>
      <c r="E1040" s="164" t="str">
        <f>IFERROR(SEARCH($G$3,'Categories ID'!$K1040)+ROW()/100000,"")</f>
        <v/>
      </c>
      <c r="F1040" s="164" t="str">
        <f>IFERROR(SEARCH($G$3,'Categories ID'!$L1040)+ROW()/100000,"")</f>
        <v/>
      </c>
      <c r="G1040" s="73">
        <v>2136.0</v>
      </c>
      <c r="H1040" s="10" t="s">
        <v>2035</v>
      </c>
      <c r="I1040" s="10" t="s">
        <v>2462</v>
      </c>
      <c r="J1040" s="10" t="s">
        <v>2463</v>
      </c>
      <c r="K1040" s="10" t="s">
        <v>2535</v>
      </c>
      <c r="L1040" s="10" t="s">
        <v>22</v>
      </c>
      <c r="M1040" s="10" t="s">
        <v>22</v>
      </c>
      <c r="N1040" s="3"/>
      <c r="O1040" s="3"/>
      <c r="P1040" s="3"/>
      <c r="Q1040" s="3"/>
      <c r="R1040" s="3"/>
      <c r="S1040" s="3"/>
      <c r="T1040" s="3"/>
    </row>
    <row r="1041" ht="19.5" customHeight="1">
      <c r="A1041" s="3"/>
      <c r="B1041" s="165" t="str">
        <f>IFERROR(RANK('Categories ID'!$C1041,'Categories ID'!$C$20:$C$1937,1),"")</f>
        <v/>
      </c>
      <c r="C1041" s="166" t="str">
        <f>IF(MIN('Categories ID'!$D1041:$F1041)&lt;&gt;0,MIN('Categories ID'!$D1041:$F1041),"")</f>
        <v/>
      </c>
      <c r="D1041" s="166" t="str">
        <f>IFERROR(SEARCH($G$3,'Categories ID'!$J1041)+ROW()/100000,"")</f>
        <v/>
      </c>
      <c r="E1041" s="166" t="str">
        <f>IFERROR(SEARCH($G$3,'Categories ID'!$K1041)+ROW()/100000,"")</f>
        <v/>
      </c>
      <c r="F1041" s="166" t="str">
        <f>IFERROR(SEARCH($G$3,'Categories ID'!$L1041)+ROW()/100000,"")</f>
        <v/>
      </c>
      <c r="G1041" s="73">
        <v>1757.0</v>
      </c>
      <c r="H1041" s="10" t="s">
        <v>2035</v>
      </c>
      <c r="I1041" s="10" t="s">
        <v>2462</v>
      </c>
      <c r="J1041" s="10" t="s">
        <v>2463</v>
      </c>
      <c r="K1041" s="10" t="s">
        <v>2509</v>
      </c>
      <c r="L1041" s="10" t="s">
        <v>22</v>
      </c>
      <c r="M1041" s="10" t="s">
        <v>22</v>
      </c>
      <c r="N1041" s="3"/>
      <c r="O1041" s="3"/>
      <c r="P1041" s="3"/>
      <c r="Q1041" s="3"/>
      <c r="R1041" s="3"/>
      <c r="S1041" s="3"/>
      <c r="T1041" s="3"/>
    </row>
    <row r="1042" ht="19.5" customHeight="1">
      <c r="A1042" s="3"/>
      <c r="B1042" s="163" t="str">
        <f>IFERROR(RANK('Categories ID'!$C1042,'Categories ID'!$C$20:$C$1937,1),"")</f>
        <v/>
      </c>
      <c r="C1042" s="164" t="str">
        <f>IF(MIN('Categories ID'!$D1042:$F1042)&lt;&gt;0,MIN('Categories ID'!$D1042:$F1042),"")</f>
        <v/>
      </c>
      <c r="D1042" s="164" t="str">
        <f>IFERROR(SEARCH($G$3,'Categories ID'!$J1042)+ROW()/100000,"")</f>
        <v/>
      </c>
      <c r="E1042" s="164" t="str">
        <f>IFERROR(SEARCH($G$3,'Categories ID'!$K1042)+ROW()/100000,"")</f>
        <v/>
      </c>
      <c r="F1042" s="164" t="str">
        <f>IFERROR(SEARCH($G$3,'Categories ID'!$L1042)+ROW()/100000,"")</f>
        <v/>
      </c>
      <c r="G1042" s="73">
        <v>3389.0</v>
      </c>
      <c r="H1042" s="10" t="s">
        <v>2035</v>
      </c>
      <c r="I1042" s="10" t="s">
        <v>2462</v>
      </c>
      <c r="J1042" s="10" t="s">
        <v>2463</v>
      </c>
      <c r="K1042" s="10" t="s">
        <v>2553</v>
      </c>
      <c r="L1042" s="10" t="s">
        <v>22</v>
      </c>
      <c r="M1042" s="10" t="s">
        <v>22</v>
      </c>
      <c r="N1042" s="3"/>
      <c r="O1042" s="3"/>
      <c r="P1042" s="3"/>
      <c r="Q1042" s="3"/>
      <c r="R1042" s="3"/>
      <c r="S1042" s="3"/>
      <c r="T1042" s="3"/>
    </row>
    <row r="1043" ht="19.5" customHeight="1">
      <c r="A1043" s="3"/>
      <c r="B1043" s="165" t="str">
        <f>IFERROR(RANK('Categories ID'!$C1043,'Categories ID'!$C$20:$C$1937,1),"")</f>
        <v/>
      </c>
      <c r="C1043" s="166" t="str">
        <f>IF(MIN('Categories ID'!$D1043:$F1043)&lt;&gt;0,MIN('Categories ID'!$D1043:$F1043),"")</f>
        <v/>
      </c>
      <c r="D1043" s="166" t="str">
        <f>IFERROR(SEARCH($G$3,'Categories ID'!$J1043)+ROW()/100000,"")</f>
        <v/>
      </c>
      <c r="E1043" s="166" t="str">
        <f>IFERROR(SEARCH($G$3,'Categories ID'!$K1043)+ROW()/100000,"")</f>
        <v/>
      </c>
      <c r="F1043" s="166" t="str">
        <f>IFERROR(SEARCH($G$3,'Categories ID'!$L1043)+ROW()/100000,"")</f>
        <v/>
      </c>
      <c r="G1043" s="73">
        <v>1948.0</v>
      </c>
      <c r="H1043" s="10" t="s">
        <v>2035</v>
      </c>
      <c r="I1043" s="10" t="s">
        <v>2462</v>
      </c>
      <c r="J1043" s="10" t="s">
        <v>2463</v>
      </c>
      <c r="K1043" s="10" t="s">
        <v>2521</v>
      </c>
      <c r="L1043" s="10" t="s">
        <v>22</v>
      </c>
      <c r="M1043" s="10" t="s">
        <v>22</v>
      </c>
      <c r="N1043" s="3"/>
      <c r="O1043" s="3"/>
      <c r="P1043" s="3"/>
      <c r="Q1043" s="3"/>
      <c r="R1043" s="3"/>
      <c r="S1043" s="3"/>
      <c r="T1043" s="3"/>
    </row>
    <row r="1044" ht="19.5" customHeight="1">
      <c r="A1044" s="3"/>
      <c r="B1044" s="163" t="str">
        <f>IFERROR(RANK('Categories ID'!$C1044,'Categories ID'!$C$20:$C$1937,1),"")</f>
        <v/>
      </c>
      <c r="C1044" s="164" t="str">
        <f>IF(MIN('Categories ID'!$D1044:$F1044)&lt;&gt;0,MIN('Categories ID'!$D1044:$F1044),"")</f>
        <v/>
      </c>
      <c r="D1044" s="164" t="str">
        <f>IFERROR(SEARCH($G$3,'Categories ID'!$J1044)+ROW()/100000,"")</f>
        <v/>
      </c>
      <c r="E1044" s="164" t="str">
        <f>IFERROR(SEARCH($G$3,'Categories ID'!$K1044)+ROW()/100000,"")</f>
        <v/>
      </c>
      <c r="F1044" s="164" t="str">
        <f>IFERROR(SEARCH($G$3,'Categories ID'!$L1044)+ROW()/100000,"")</f>
        <v/>
      </c>
      <c r="G1044" s="73">
        <v>1759.0</v>
      </c>
      <c r="H1044" s="10" t="s">
        <v>2035</v>
      </c>
      <c r="I1044" s="10" t="s">
        <v>2462</v>
      </c>
      <c r="J1044" s="10" t="s">
        <v>2463</v>
      </c>
      <c r="K1044" s="10" t="s">
        <v>2511</v>
      </c>
      <c r="L1044" s="10" t="s">
        <v>22</v>
      </c>
      <c r="M1044" s="10" t="s">
        <v>22</v>
      </c>
      <c r="N1044" s="3"/>
      <c r="O1044" s="3"/>
      <c r="P1044" s="3"/>
      <c r="Q1044" s="3"/>
      <c r="R1044" s="3"/>
      <c r="S1044" s="3"/>
      <c r="T1044" s="3"/>
    </row>
    <row r="1045" ht="19.5" customHeight="1">
      <c r="A1045" s="3"/>
      <c r="B1045" s="165" t="str">
        <f>IFERROR(RANK('Categories ID'!$C1045,'Categories ID'!$C$20:$C$1937,1),"")</f>
        <v/>
      </c>
      <c r="C1045" s="166" t="str">
        <f>IF(MIN('Categories ID'!$D1045:$F1045)&lt;&gt;0,MIN('Categories ID'!$D1045:$F1045),"")</f>
        <v/>
      </c>
      <c r="D1045" s="166" t="str">
        <f>IFERROR(SEARCH($G$3,'Categories ID'!$J1045)+ROW()/100000,"")</f>
        <v/>
      </c>
      <c r="E1045" s="166" t="str">
        <f>IFERROR(SEARCH($G$3,'Categories ID'!$K1045)+ROW()/100000,"")</f>
        <v/>
      </c>
      <c r="F1045" s="166" t="str">
        <f>IFERROR(SEARCH($G$3,'Categories ID'!$L1045)+ROW()/100000,"")</f>
        <v/>
      </c>
      <c r="G1045" s="73">
        <v>1683.0</v>
      </c>
      <c r="H1045" s="10" t="s">
        <v>2035</v>
      </c>
      <c r="I1045" s="10" t="s">
        <v>2462</v>
      </c>
      <c r="J1045" s="10" t="s">
        <v>2463</v>
      </c>
      <c r="K1045" s="10" t="s">
        <v>2483</v>
      </c>
      <c r="L1045" s="10" t="s">
        <v>22</v>
      </c>
      <c r="M1045" s="10" t="s">
        <v>22</v>
      </c>
      <c r="N1045" s="3"/>
      <c r="O1045" s="3"/>
      <c r="P1045" s="3"/>
      <c r="Q1045" s="3"/>
      <c r="R1045" s="3"/>
      <c r="S1045" s="3"/>
      <c r="T1045" s="3"/>
    </row>
    <row r="1046" ht="19.5" customHeight="1">
      <c r="A1046" s="3"/>
      <c r="B1046" s="163" t="str">
        <f>IFERROR(RANK('Categories ID'!$C1046,'Categories ID'!$C$20:$C$1937,1),"")</f>
        <v/>
      </c>
      <c r="C1046" s="164" t="str">
        <f>IF(MIN('Categories ID'!$D1046:$F1046)&lt;&gt;0,MIN('Categories ID'!$D1046:$F1046),"")</f>
        <v/>
      </c>
      <c r="D1046" s="164" t="str">
        <f>IFERROR(SEARCH($G$3,'Categories ID'!$J1046)+ROW()/100000,"")</f>
        <v/>
      </c>
      <c r="E1046" s="164" t="str">
        <f>IFERROR(SEARCH($G$3,'Categories ID'!$K1046)+ROW()/100000,"")</f>
        <v/>
      </c>
      <c r="F1046" s="164" t="str">
        <f>IFERROR(SEARCH($G$3,'Categories ID'!$L1046)+ROW()/100000,"")</f>
        <v/>
      </c>
      <c r="G1046" s="73">
        <v>1686.0</v>
      </c>
      <c r="H1046" s="10" t="s">
        <v>2035</v>
      </c>
      <c r="I1046" s="10" t="s">
        <v>2462</v>
      </c>
      <c r="J1046" s="10" t="s">
        <v>2463</v>
      </c>
      <c r="K1046" s="10" t="s">
        <v>2487</v>
      </c>
      <c r="L1046" s="10" t="s">
        <v>22</v>
      </c>
      <c r="M1046" s="10" t="s">
        <v>22</v>
      </c>
      <c r="N1046" s="3"/>
      <c r="O1046" s="3"/>
      <c r="P1046" s="3"/>
      <c r="Q1046" s="3"/>
      <c r="R1046" s="3"/>
      <c r="S1046" s="3"/>
      <c r="T1046" s="3"/>
    </row>
    <row r="1047" ht="19.5" customHeight="1">
      <c r="A1047" s="3"/>
      <c r="B1047" s="165" t="str">
        <f>IFERROR(RANK('Categories ID'!$C1047,'Categories ID'!$C$20:$C$1937,1),"")</f>
        <v/>
      </c>
      <c r="C1047" s="166" t="str">
        <f>IF(MIN('Categories ID'!$D1047:$F1047)&lt;&gt;0,MIN('Categories ID'!$D1047:$F1047),"")</f>
        <v/>
      </c>
      <c r="D1047" s="166" t="str">
        <f>IFERROR(SEARCH($G$3,'Categories ID'!$J1047)+ROW()/100000,"")</f>
        <v/>
      </c>
      <c r="E1047" s="166" t="str">
        <f>IFERROR(SEARCH($G$3,'Categories ID'!$K1047)+ROW()/100000,"")</f>
        <v/>
      </c>
      <c r="F1047" s="166" t="str">
        <f>IFERROR(SEARCH($G$3,'Categories ID'!$L1047)+ROW()/100000,"")</f>
        <v/>
      </c>
      <c r="G1047" s="73">
        <v>2240.0</v>
      </c>
      <c r="H1047" s="10" t="s">
        <v>2035</v>
      </c>
      <c r="I1047" s="10" t="s">
        <v>2462</v>
      </c>
      <c r="J1047" s="10" t="s">
        <v>2463</v>
      </c>
      <c r="K1047" s="10" t="s">
        <v>2551</v>
      </c>
      <c r="L1047" s="10" t="s">
        <v>22</v>
      </c>
      <c r="M1047" s="10" t="s">
        <v>22</v>
      </c>
      <c r="N1047" s="3"/>
      <c r="O1047" s="3"/>
      <c r="P1047" s="3"/>
      <c r="Q1047" s="3"/>
      <c r="R1047" s="3"/>
      <c r="S1047" s="3"/>
      <c r="T1047" s="3"/>
    </row>
    <row r="1048" ht="19.5" customHeight="1">
      <c r="A1048" s="3"/>
      <c r="B1048" s="163" t="str">
        <f>IFERROR(RANK('Categories ID'!$C1048,'Categories ID'!$C$20:$C$1937,1),"")</f>
        <v/>
      </c>
      <c r="C1048" s="164" t="str">
        <f>IF(MIN('Categories ID'!$D1048:$F1048)&lt;&gt;0,MIN('Categories ID'!$D1048:$F1048),"")</f>
        <v/>
      </c>
      <c r="D1048" s="164" t="str">
        <f>IFERROR(SEARCH($G$3,'Categories ID'!$J1048)+ROW()/100000,"")</f>
        <v/>
      </c>
      <c r="E1048" s="164" t="str">
        <f>IFERROR(SEARCH($G$3,'Categories ID'!$K1048)+ROW()/100000,"")</f>
        <v/>
      </c>
      <c r="F1048" s="164" t="str">
        <f>IFERROR(SEARCH($G$3,'Categories ID'!$L1048)+ROW()/100000,"")</f>
        <v/>
      </c>
      <c r="G1048" s="73">
        <v>2137.0</v>
      </c>
      <c r="H1048" s="10" t="s">
        <v>2035</v>
      </c>
      <c r="I1048" s="10" t="s">
        <v>2462</v>
      </c>
      <c r="J1048" s="10" t="s">
        <v>2463</v>
      </c>
      <c r="K1048" s="10" t="s">
        <v>2537</v>
      </c>
      <c r="L1048" s="10" t="s">
        <v>22</v>
      </c>
      <c r="M1048" s="10" t="s">
        <v>22</v>
      </c>
      <c r="N1048" s="3"/>
      <c r="O1048" s="3"/>
      <c r="P1048" s="3"/>
      <c r="Q1048" s="3"/>
      <c r="R1048" s="3"/>
      <c r="S1048" s="3"/>
      <c r="T1048" s="3"/>
    </row>
    <row r="1049" ht="19.5" customHeight="1">
      <c r="A1049" s="3"/>
      <c r="B1049" s="165" t="str">
        <f>IFERROR(RANK('Categories ID'!$C1049,'Categories ID'!$C$20:$C$1937,1),"")</f>
        <v/>
      </c>
      <c r="C1049" s="166" t="str">
        <f>IF(MIN('Categories ID'!$D1049:$F1049)&lt;&gt;0,MIN('Categories ID'!$D1049:$F1049),"")</f>
        <v/>
      </c>
      <c r="D1049" s="166" t="str">
        <f>IFERROR(SEARCH($G$3,'Categories ID'!$J1049)+ROW()/100000,"")</f>
        <v/>
      </c>
      <c r="E1049" s="166" t="str">
        <f>IFERROR(SEARCH($G$3,'Categories ID'!$K1049)+ROW()/100000,"")</f>
        <v/>
      </c>
      <c r="F1049" s="166" t="str">
        <f>IFERROR(SEARCH($G$3,'Categories ID'!$L1049)+ROW()/100000,"")</f>
        <v/>
      </c>
      <c r="G1049" s="73">
        <v>2133.0</v>
      </c>
      <c r="H1049" s="10" t="s">
        <v>2035</v>
      </c>
      <c r="I1049" s="10" t="s">
        <v>2462</v>
      </c>
      <c r="J1049" s="10" t="s">
        <v>2463</v>
      </c>
      <c r="K1049" s="10" t="s">
        <v>2531</v>
      </c>
      <c r="L1049" s="10" t="s">
        <v>22</v>
      </c>
      <c r="M1049" s="10" t="s">
        <v>22</v>
      </c>
      <c r="N1049" s="3"/>
      <c r="O1049" s="3"/>
      <c r="P1049" s="3"/>
      <c r="Q1049" s="3"/>
      <c r="R1049" s="3"/>
      <c r="S1049" s="3"/>
      <c r="T1049" s="3"/>
    </row>
    <row r="1050" ht="19.5" customHeight="1">
      <c r="A1050" s="3"/>
      <c r="B1050" s="163" t="str">
        <f>IFERROR(RANK('Categories ID'!$C1050,'Categories ID'!$C$20:$C$1937,1),"")</f>
        <v/>
      </c>
      <c r="C1050" s="164" t="str">
        <f>IF(MIN('Categories ID'!$D1050:$F1050)&lt;&gt;0,MIN('Categories ID'!$D1050:$F1050),"")</f>
        <v/>
      </c>
      <c r="D1050" s="164" t="str">
        <f>IFERROR(SEARCH($G$3,'Categories ID'!$J1050)+ROW()/100000,"")</f>
        <v/>
      </c>
      <c r="E1050" s="164" t="str">
        <f>IFERROR(SEARCH($G$3,'Categories ID'!$K1050)+ROW()/100000,"")</f>
        <v/>
      </c>
      <c r="F1050" s="164" t="str">
        <f>IFERROR(SEARCH($G$3,'Categories ID'!$L1050)+ROW()/100000,"")</f>
        <v/>
      </c>
      <c r="G1050" s="73">
        <v>1763.0</v>
      </c>
      <c r="H1050" s="10" t="s">
        <v>2035</v>
      </c>
      <c r="I1050" s="10" t="s">
        <v>2462</v>
      </c>
      <c r="J1050" s="10" t="s">
        <v>2463</v>
      </c>
      <c r="K1050" s="10" t="s">
        <v>2517</v>
      </c>
      <c r="L1050" s="10" t="s">
        <v>22</v>
      </c>
      <c r="M1050" s="10" t="s">
        <v>22</v>
      </c>
      <c r="N1050" s="3"/>
      <c r="O1050" s="3"/>
      <c r="P1050" s="3"/>
      <c r="Q1050" s="3"/>
      <c r="R1050" s="3"/>
      <c r="S1050" s="3"/>
      <c r="T1050" s="3"/>
    </row>
    <row r="1051" ht="19.5" customHeight="1">
      <c r="A1051" s="3"/>
      <c r="B1051" s="165" t="str">
        <f>IFERROR(RANK('Categories ID'!$C1051,'Categories ID'!$C$20:$C$1937,1),"")</f>
        <v/>
      </c>
      <c r="C1051" s="166" t="str">
        <f>IF(MIN('Categories ID'!$D1051:$F1051)&lt;&gt;0,MIN('Categories ID'!$D1051:$F1051),"")</f>
        <v/>
      </c>
      <c r="D1051" s="166" t="str">
        <f>IFERROR(SEARCH($G$3,'Categories ID'!$J1051)+ROW()/100000,"")</f>
        <v/>
      </c>
      <c r="E1051" s="166" t="str">
        <f>IFERROR(SEARCH($G$3,'Categories ID'!$K1051)+ROW()/100000,"")</f>
        <v/>
      </c>
      <c r="F1051" s="166" t="str">
        <f>IFERROR(SEARCH($G$3,'Categories ID'!$L1051)+ROW()/100000,"")</f>
        <v/>
      </c>
      <c r="G1051" s="73">
        <v>1762.0</v>
      </c>
      <c r="H1051" s="10" t="s">
        <v>2035</v>
      </c>
      <c r="I1051" s="10" t="s">
        <v>2462</v>
      </c>
      <c r="J1051" s="10" t="s">
        <v>2463</v>
      </c>
      <c r="K1051" s="10" t="s">
        <v>2515</v>
      </c>
      <c r="L1051" s="10" t="s">
        <v>22</v>
      </c>
      <c r="M1051" s="10" t="s">
        <v>22</v>
      </c>
      <c r="N1051" s="3"/>
      <c r="O1051" s="3"/>
      <c r="P1051" s="3"/>
      <c r="Q1051" s="3"/>
      <c r="R1051" s="3"/>
      <c r="S1051" s="3"/>
      <c r="T1051" s="3"/>
    </row>
    <row r="1052" ht="19.5" customHeight="1">
      <c r="A1052" s="3"/>
      <c r="B1052" s="163" t="str">
        <f>IFERROR(RANK('Categories ID'!$C1052,'Categories ID'!$C$20:$C$1937,1),"")</f>
        <v/>
      </c>
      <c r="C1052" s="164" t="str">
        <f>IF(MIN('Categories ID'!$D1052:$F1052)&lt;&gt;0,MIN('Categories ID'!$D1052:$F1052),"")</f>
        <v/>
      </c>
      <c r="D1052" s="164" t="str">
        <f>IFERROR(SEARCH($G$3,'Categories ID'!$J1052)+ROW()/100000,"")</f>
        <v/>
      </c>
      <c r="E1052" s="164" t="str">
        <f>IFERROR(SEARCH($G$3,'Categories ID'!$K1052)+ROW()/100000,"")</f>
        <v/>
      </c>
      <c r="F1052" s="164" t="str">
        <f>IFERROR(SEARCH($G$3,'Categories ID'!$L1052)+ROW()/100000,"")</f>
        <v/>
      </c>
      <c r="G1052" s="73">
        <v>2145.0</v>
      </c>
      <c r="H1052" s="10" t="s">
        <v>2035</v>
      </c>
      <c r="I1052" s="10" t="s">
        <v>2462</v>
      </c>
      <c r="J1052" s="10" t="s">
        <v>2463</v>
      </c>
      <c r="K1052" s="10" t="s">
        <v>2547</v>
      </c>
      <c r="L1052" s="10" t="s">
        <v>22</v>
      </c>
      <c r="M1052" s="10" t="s">
        <v>22</v>
      </c>
      <c r="N1052" s="3"/>
      <c r="O1052" s="3"/>
      <c r="P1052" s="3"/>
      <c r="Q1052" s="3"/>
      <c r="R1052" s="3"/>
      <c r="S1052" s="3"/>
      <c r="T1052" s="3"/>
    </row>
    <row r="1053" ht="19.5" customHeight="1">
      <c r="A1053" s="3"/>
      <c r="B1053" s="165" t="str">
        <f>IFERROR(RANK('Categories ID'!$C1053,'Categories ID'!$C$20:$C$1937,1),"")</f>
        <v/>
      </c>
      <c r="C1053" s="166" t="str">
        <f>IF(MIN('Categories ID'!$D1053:$F1053)&lt;&gt;0,MIN('Categories ID'!$D1053:$F1053),"")</f>
        <v/>
      </c>
      <c r="D1053" s="166" t="str">
        <f>IFERROR(SEARCH($G$3,'Categories ID'!$J1053)+ROW()/100000,"")</f>
        <v/>
      </c>
      <c r="E1053" s="166" t="str">
        <f>IFERROR(SEARCH($G$3,'Categories ID'!$K1053)+ROW()/100000,"")</f>
        <v/>
      </c>
      <c r="F1053" s="166" t="str">
        <f>IFERROR(SEARCH($G$3,'Categories ID'!$L1053)+ROW()/100000,"")</f>
        <v/>
      </c>
      <c r="G1053" s="73">
        <v>2144.0</v>
      </c>
      <c r="H1053" s="10" t="s">
        <v>2035</v>
      </c>
      <c r="I1053" s="10" t="s">
        <v>2462</v>
      </c>
      <c r="J1053" s="10" t="s">
        <v>2463</v>
      </c>
      <c r="K1053" s="10" t="s">
        <v>2545</v>
      </c>
      <c r="L1053" s="10" t="s">
        <v>22</v>
      </c>
      <c r="M1053" s="10" t="s">
        <v>22</v>
      </c>
      <c r="N1053" s="3"/>
      <c r="O1053" s="3"/>
      <c r="P1053" s="3"/>
      <c r="Q1053" s="3"/>
      <c r="R1053" s="3"/>
      <c r="S1053" s="3"/>
      <c r="T1053" s="3"/>
    </row>
    <row r="1054" ht="19.5" customHeight="1">
      <c r="A1054" s="3"/>
      <c r="B1054" s="163" t="str">
        <f>IFERROR(RANK('Categories ID'!$C1054,'Categories ID'!$C$20:$C$1937,1),"")</f>
        <v/>
      </c>
      <c r="C1054" s="164" t="str">
        <f>IF(MIN('Categories ID'!$D1054:$F1054)&lt;&gt;0,MIN('Categories ID'!$D1054:$F1054),"")</f>
        <v/>
      </c>
      <c r="D1054" s="164" t="str">
        <f>IFERROR(SEARCH($G$3,'Categories ID'!$J1054)+ROW()/100000,"")</f>
        <v/>
      </c>
      <c r="E1054" s="164" t="str">
        <f>IFERROR(SEARCH($G$3,'Categories ID'!$K1054)+ROW()/100000,"")</f>
        <v/>
      </c>
      <c r="F1054" s="164" t="str">
        <f>IFERROR(SEARCH($G$3,'Categories ID'!$L1054)+ROW()/100000,"")</f>
        <v/>
      </c>
      <c r="G1054" s="73">
        <v>1685.0</v>
      </c>
      <c r="H1054" s="10" t="s">
        <v>2035</v>
      </c>
      <c r="I1054" s="10" t="s">
        <v>2462</v>
      </c>
      <c r="J1054" s="10" t="s">
        <v>2463</v>
      </c>
      <c r="K1054" s="10" t="s">
        <v>2485</v>
      </c>
      <c r="L1054" s="10" t="s">
        <v>22</v>
      </c>
      <c r="M1054" s="10" t="s">
        <v>22</v>
      </c>
      <c r="N1054" s="3"/>
      <c r="O1054" s="3"/>
      <c r="P1054" s="3"/>
      <c r="Q1054" s="3"/>
      <c r="R1054" s="3"/>
      <c r="S1054" s="3"/>
      <c r="T1054" s="3"/>
    </row>
    <row r="1055" ht="19.5" customHeight="1">
      <c r="A1055" s="3"/>
      <c r="B1055" s="165" t="str">
        <f>IFERROR(RANK('Categories ID'!$C1055,'Categories ID'!$C$20:$C$1937,1),"")</f>
        <v/>
      </c>
      <c r="C1055" s="166" t="str">
        <f>IF(MIN('Categories ID'!$D1055:$F1055)&lt;&gt;0,MIN('Categories ID'!$D1055:$F1055),"")</f>
        <v/>
      </c>
      <c r="D1055" s="166" t="str">
        <f>IFERROR(SEARCH($G$3,'Categories ID'!$J1055)+ROW()/100000,"")</f>
        <v/>
      </c>
      <c r="E1055" s="166" t="str">
        <f>IFERROR(SEARCH($G$3,'Categories ID'!$K1055)+ROW()/100000,"")</f>
        <v/>
      </c>
      <c r="F1055" s="166" t="str">
        <f>IFERROR(SEARCH($G$3,'Categories ID'!$L1055)+ROW()/100000,"")</f>
        <v/>
      </c>
      <c r="G1055" s="73">
        <v>1753.0</v>
      </c>
      <c r="H1055" s="10" t="s">
        <v>2035</v>
      </c>
      <c r="I1055" s="10" t="s">
        <v>2462</v>
      </c>
      <c r="J1055" s="10" t="s">
        <v>2463</v>
      </c>
      <c r="K1055" s="10" t="s">
        <v>2503</v>
      </c>
      <c r="L1055" s="10" t="s">
        <v>22</v>
      </c>
      <c r="M1055" s="10" t="s">
        <v>22</v>
      </c>
      <c r="N1055" s="3"/>
      <c r="O1055" s="3"/>
      <c r="P1055" s="3"/>
      <c r="Q1055" s="3"/>
      <c r="R1055" s="3"/>
      <c r="S1055" s="3"/>
      <c r="T1055" s="3"/>
    </row>
    <row r="1056" ht="19.5" customHeight="1">
      <c r="A1056" s="3"/>
      <c r="B1056" s="163" t="str">
        <f>IFERROR(RANK('Categories ID'!$C1056,'Categories ID'!$C$20:$C$1937,1),"")</f>
        <v/>
      </c>
      <c r="C1056" s="164" t="str">
        <f>IF(MIN('Categories ID'!$D1056:$F1056)&lt;&gt;0,MIN('Categories ID'!$D1056:$F1056),"")</f>
        <v/>
      </c>
      <c r="D1056" s="164" t="str">
        <f>IFERROR(SEARCH($G$3,'Categories ID'!$J1056)+ROW()/100000,"")</f>
        <v/>
      </c>
      <c r="E1056" s="164" t="str">
        <f>IFERROR(SEARCH($G$3,'Categories ID'!$K1056)+ROW()/100000,"")</f>
        <v/>
      </c>
      <c r="F1056" s="164" t="str">
        <f>IFERROR(SEARCH($G$3,'Categories ID'!$L1056)+ROW()/100000,"")</f>
        <v/>
      </c>
      <c r="G1056" s="73">
        <v>1665.0</v>
      </c>
      <c r="H1056" s="10" t="s">
        <v>2035</v>
      </c>
      <c r="I1056" s="10" t="s">
        <v>2462</v>
      </c>
      <c r="J1056" s="10" t="s">
        <v>2463</v>
      </c>
      <c r="K1056" s="10" t="s">
        <v>2465</v>
      </c>
      <c r="L1056" s="10" t="s">
        <v>22</v>
      </c>
      <c r="M1056" s="10" t="s">
        <v>22</v>
      </c>
      <c r="N1056" s="3"/>
      <c r="O1056" s="3"/>
      <c r="P1056" s="3"/>
      <c r="Q1056" s="3"/>
      <c r="R1056" s="3"/>
      <c r="S1056" s="3"/>
      <c r="T1056" s="3"/>
    </row>
    <row r="1057" ht="19.5" customHeight="1">
      <c r="A1057" s="3"/>
      <c r="B1057" s="165" t="str">
        <f>IFERROR(RANK('Categories ID'!$C1057,'Categories ID'!$C$20:$C$1937,1),"")</f>
        <v/>
      </c>
      <c r="C1057" s="166" t="str">
        <f>IF(MIN('Categories ID'!$D1057:$F1057)&lt;&gt;0,MIN('Categories ID'!$D1057:$F1057),"")</f>
        <v/>
      </c>
      <c r="D1057" s="166" t="str">
        <f>IFERROR(SEARCH($G$3,'Categories ID'!$J1057)+ROW()/100000,"")</f>
        <v/>
      </c>
      <c r="E1057" s="166" t="str">
        <f>IFERROR(SEARCH($G$3,'Categories ID'!$K1057)+ROW()/100000,"")</f>
        <v/>
      </c>
      <c r="F1057" s="166" t="str">
        <f>IFERROR(SEARCH($G$3,'Categories ID'!$L1057)+ROW()/100000,"")</f>
        <v/>
      </c>
      <c r="G1057" s="73">
        <v>1672.0</v>
      </c>
      <c r="H1057" s="10" t="s">
        <v>2035</v>
      </c>
      <c r="I1057" s="10" t="s">
        <v>2462</v>
      </c>
      <c r="J1057" s="10" t="s">
        <v>2463</v>
      </c>
      <c r="K1057" s="10" t="s">
        <v>2477</v>
      </c>
      <c r="L1057" s="10" t="s">
        <v>22</v>
      </c>
      <c r="M1057" s="10" t="s">
        <v>22</v>
      </c>
      <c r="N1057" s="3"/>
      <c r="O1057" s="3"/>
      <c r="P1057" s="3"/>
      <c r="Q1057" s="3"/>
      <c r="R1057" s="3"/>
      <c r="S1057" s="3"/>
      <c r="T1057" s="3"/>
    </row>
    <row r="1058" ht="19.5" customHeight="1">
      <c r="A1058" s="3"/>
      <c r="B1058" s="163" t="str">
        <f>IFERROR(RANK('Categories ID'!$C1058,'Categories ID'!$C$20:$C$1937,1),"")</f>
        <v/>
      </c>
      <c r="C1058" s="164" t="str">
        <f>IF(MIN('Categories ID'!$D1058:$F1058)&lt;&gt;0,MIN('Categories ID'!$D1058:$F1058),"")</f>
        <v/>
      </c>
      <c r="D1058" s="164" t="str">
        <f>IFERROR(SEARCH($G$3,'Categories ID'!$J1058)+ROW()/100000,"")</f>
        <v/>
      </c>
      <c r="E1058" s="164" t="str">
        <f>IFERROR(SEARCH($G$3,'Categories ID'!$K1058)+ROW()/100000,"")</f>
        <v/>
      </c>
      <c r="F1058" s="164" t="str">
        <f>IFERROR(SEARCH($G$3,'Categories ID'!$L1058)+ROW()/100000,"")</f>
        <v/>
      </c>
      <c r="G1058" s="73">
        <v>1670.0</v>
      </c>
      <c r="H1058" s="10" t="s">
        <v>2035</v>
      </c>
      <c r="I1058" s="10" t="s">
        <v>2462</v>
      </c>
      <c r="J1058" s="10" t="s">
        <v>2463</v>
      </c>
      <c r="K1058" s="10" t="s">
        <v>2472</v>
      </c>
      <c r="L1058" s="10" t="s">
        <v>22</v>
      </c>
      <c r="M1058" s="10" t="s">
        <v>22</v>
      </c>
      <c r="N1058" s="3"/>
      <c r="O1058" s="3"/>
      <c r="P1058" s="3"/>
      <c r="Q1058" s="3"/>
      <c r="R1058" s="3"/>
      <c r="S1058" s="3"/>
      <c r="T1058" s="3"/>
    </row>
    <row r="1059" ht="19.5" customHeight="1">
      <c r="A1059" s="3"/>
      <c r="B1059" s="165" t="str">
        <f>IFERROR(RANK('Categories ID'!$C1059,'Categories ID'!$C$20:$C$1937,1),"")</f>
        <v/>
      </c>
      <c r="C1059" s="166" t="str">
        <f>IF(MIN('Categories ID'!$D1059:$F1059)&lt;&gt;0,MIN('Categories ID'!$D1059:$F1059),"")</f>
        <v/>
      </c>
      <c r="D1059" s="166" t="str">
        <f>IFERROR(SEARCH($G$3,'Categories ID'!$J1059)+ROW()/100000,"")</f>
        <v/>
      </c>
      <c r="E1059" s="166" t="str">
        <f>IFERROR(SEARCH($G$3,'Categories ID'!$K1059)+ROW()/100000,"")</f>
        <v/>
      </c>
      <c r="F1059" s="166" t="str">
        <f>IFERROR(SEARCH($G$3,'Categories ID'!$L1059)+ROW()/100000,"")</f>
        <v/>
      </c>
      <c r="G1059" s="73">
        <v>2141.0</v>
      </c>
      <c r="H1059" s="10" t="s">
        <v>2035</v>
      </c>
      <c r="I1059" s="10" t="s">
        <v>2462</v>
      </c>
      <c r="J1059" s="10" t="s">
        <v>2463</v>
      </c>
      <c r="K1059" s="10" t="s">
        <v>2541</v>
      </c>
      <c r="L1059" s="10" t="s">
        <v>22</v>
      </c>
      <c r="M1059" s="10" t="s">
        <v>22</v>
      </c>
      <c r="N1059" s="3"/>
      <c r="O1059" s="3"/>
      <c r="P1059" s="3"/>
      <c r="Q1059" s="3"/>
      <c r="R1059" s="3"/>
      <c r="S1059" s="3"/>
      <c r="T1059" s="3"/>
    </row>
    <row r="1060" ht="19.5" customHeight="1">
      <c r="A1060" s="3"/>
      <c r="B1060" s="163" t="str">
        <f>IFERROR(RANK('Categories ID'!$C1060,'Categories ID'!$C$20:$C$1937,1),"")</f>
        <v/>
      </c>
      <c r="C1060" s="164" t="str">
        <f>IF(MIN('Categories ID'!$D1060:$F1060)&lt;&gt;0,MIN('Categories ID'!$D1060:$F1060),"")</f>
        <v/>
      </c>
      <c r="D1060" s="164" t="str">
        <f>IFERROR(SEARCH($G$3,'Categories ID'!$J1060)+ROW()/100000,"")</f>
        <v/>
      </c>
      <c r="E1060" s="164" t="str">
        <f>IFERROR(SEARCH($G$3,'Categories ID'!$K1060)+ROW()/100000,"")</f>
        <v/>
      </c>
      <c r="F1060" s="164" t="str">
        <f>IFERROR(SEARCH($G$3,'Categories ID'!$L1060)+ROW()/100000,"")</f>
        <v/>
      </c>
      <c r="G1060" s="73">
        <v>1671.0</v>
      </c>
      <c r="H1060" s="10" t="s">
        <v>2035</v>
      </c>
      <c r="I1060" s="10" t="s">
        <v>2462</v>
      </c>
      <c r="J1060" s="10" t="s">
        <v>2463</v>
      </c>
      <c r="K1060" s="10" t="s">
        <v>2475</v>
      </c>
      <c r="L1060" s="10" t="s">
        <v>22</v>
      </c>
      <c r="M1060" s="10" t="s">
        <v>22</v>
      </c>
      <c r="N1060" s="3"/>
      <c r="O1060" s="3"/>
      <c r="P1060" s="3"/>
      <c r="Q1060" s="3"/>
      <c r="R1060" s="3"/>
      <c r="S1060" s="3"/>
      <c r="T1060" s="3"/>
    </row>
    <row r="1061" ht="19.5" customHeight="1">
      <c r="A1061" s="3"/>
      <c r="B1061" s="165" t="str">
        <f>IFERROR(RANK('Categories ID'!$C1061,'Categories ID'!$C$20:$C$1937,1),"")</f>
        <v/>
      </c>
      <c r="C1061" s="166" t="str">
        <f>IF(MIN('Categories ID'!$D1061:$F1061)&lt;&gt;0,MIN('Categories ID'!$D1061:$F1061),"")</f>
        <v/>
      </c>
      <c r="D1061" s="166" t="str">
        <f>IFERROR(SEARCH($G$3,'Categories ID'!$J1061)+ROW()/100000,"")</f>
        <v/>
      </c>
      <c r="E1061" s="166" t="str">
        <f>IFERROR(SEARCH($G$3,'Categories ID'!$K1061)+ROW()/100000,"")</f>
        <v/>
      </c>
      <c r="F1061" s="166" t="str">
        <f>IFERROR(SEARCH($G$3,'Categories ID'!$L1061)+ROW()/100000,"")</f>
        <v/>
      </c>
      <c r="G1061" s="73">
        <v>2076.0</v>
      </c>
      <c r="H1061" s="10" t="s">
        <v>2035</v>
      </c>
      <c r="I1061" s="10" t="s">
        <v>2462</v>
      </c>
      <c r="J1061" s="10" t="s">
        <v>2463</v>
      </c>
      <c r="K1061" s="10" t="s">
        <v>2523</v>
      </c>
      <c r="L1061" s="10" t="s">
        <v>22</v>
      </c>
      <c r="M1061" s="10" t="s">
        <v>22</v>
      </c>
      <c r="N1061" s="3"/>
      <c r="O1061" s="3"/>
      <c r="P1061" s="3"/>
      <c r="Q1061" s="3"/>
      <c r="R1061" s="3"/>
      <c r="S1061" s="3"/>
      <c r="T1061" s="3"/>
    </row>
    <row r="1062" ht="19.5" customHeight="1">
      <c r="A1062" s="3"/>
      <c r="B1062" s="163" t="str">
        <f>IFERROR(RANK('Categories ID'!$C1062,'Categories ID'!$C$20:$C$1937,1),"")</f>
        <v/>
      </c>
      <c r="C1062" s="164" t="str">
        <f>IF(MIN('Categories ID'!$D1062:$F1062)&lt;&gt;0,MIN('Categories ID'!$D1062:$F1062),"")</f>
        <v/>
      </c>
      <c r="D1062" s="164" t="str">
        <f>IFERROR(SEARCH($G$3,'Categories ID'!$J1062)+ROW()/100000,"")</f>
        <v/>
      </c>
      <c r="E1062" s="164" t="str">
        <f>IFERROR(SEARCH($G$3,'Categories ID'!$K1062)+ROW()/100000,"")</f>
        <v/>
      </c>
      <c r="F1062" s="164" t="str">
        <f>IFERROR(SEARCH($G$3,'Categories ID'!$L1062)+ROW()/100000,"")</f>
        <v/>
      </c>
      <c r="G1062" s="73">
        <v>1694.0</v>
      </c>
      <c r="H1062" s="10" t="s">
        <v>2035</v>
      </c>
      <c r="I1062" s="10" t="s">
        <v>2462</v>
      </c>
      <c r="J1062" s="10" t="s">
        <v>2463</v>
      </c>
      <c r="K1062" s="10" t="s">
        <v>2493</v>
      </c>
      <c r="L1062" s="10" t="s">
        <v>22</v>
      </c>
      <c r="M1062" s="10" t="s">
        <v>22</v>
      </c>
      <c r="N1062" s="3"/>
      <c r="O1062" s="3"/>
      <c r="P1062" s="3"/>
      <c r="Q1062" s="3"/>
      <c r="R1062" s="3"/>
      <c r="S1062" s="3"/>
      <c r="T1062" s="3"/>
    </row>
    <row r="1063" ht="19.5" customHeight="1">
      <c r="A1063" s="3"/>
      <c r="B1063" s="165" t="str">
        <f>IFERROR(RANK('Categories ID'!$C1063,'Categories ID'!$C$20:$C$1937,1),"")</f>
        <v/>
      </c>
      <c r="C1063" s="166" t="str">
        <f>IF(MIN('Categories ID'!$D1063:$F1063)&lt;&gt;0,MIN('Categories ID'!$D1063:$F1063),"")</f>
        <v/>
      </c>
      <c r="D1063" s="166" t="str">
        <f>IFERROR(SEARCH($G$3,'Categories ID'!$J1063)+ROW()/100000,"")</f>
        <v/>
      </c>
      <c r="E1063" s="166" t="str">
        <f>IFERROR(SEARCH($G$3,'Categories ID'!$K1063)+ROW()/100000,"")</f>
        <v/>
      </c>
      <c r="F1063" s="166" t="str">
        <f>IFERROR(SEARCH($G$3,'Categories ID'!$L1063)+ROW()/100000,"")</f>
        <v/>
      </c>
      <c r="G1063" s="73">
        <v>1752.0</v>
      </c>
      <c r="H1063" s="10" t="s">
        <v>2035</v>
      </c>
      <c r="I1063" s="10" t="s">
        <v>2462</v>
      </c>
      <c r="J1063" s="10" t="s">
        <v>2463</v>
      </c>
      <c r="K1063" s="10" t="s">
        <v>2501</v>
      </c>
      <c r="L1063" s="10" t="s">
        <v>22</v>
      </c>
      <c r="M1063" s="10" t="s">
        <v>22</v>
      </c>
      <c r="N1063" s="3"/>
      <c r="O1063" s="3"/>
      <c r="P1063" s="3"/>
      <c r="Q1063" s="3"/>
      <c r="R1063" s="3"/>
      <c r="S1063" s="3"/>
      <c r="T1063" s="3"/>
    </row>
    <row r="1064" ht="19.5" customHeight="1">
      <c r="A1064" s="3"/>
      <c r="B1064" s="163" t="str">
        <f>IFERROR(RANK('Categories ID'!$C1064,'Categories ID'!$C$20:$C$1937,1),"")</f>
        <v/>
      </c>
      <c r="C1064" s="164" t="str">
        <f>IF(MIN('Categories ID'!$D1064:$F1064)&lt;&gt;0,MIN('Categories ID'!$D1064:$F1064),"")</f>
        <v/>
      </c>
      <c r="D1064" s="164" t="str">
        <f>IFERROR(SEARCH($G$3,'Categories ID'!$J1064)+ROW()/100000,"")</f>
        <v/>
      </c>
      <c r="E1064" s="164" t="str">
        <f>IFERROR(SEARCH($G$3,'Categories ID'!$K1064)+ROW()/100000,"")</f>
        <v/>
      </c>
      <c r="F1064" s="164" t="str">
        <f>IFERROR(SEARCH($G$3,'Categories ID'!$L1064)+ROW()/100000,"")</f>
        <v/>
      </c>
      <c r="G1064" s="73">
        <v>1674.0</v>
      </c>
      <c r="H1064" s="10" t="s">
        <v>2035</v>
      </c>
      <c r="I1064" s="10" t="s">
        <v>2462</v>
      </c>
      <c r="J1064" s="10" t="s">
        <v>2463</v>
      </c>
      <c r="K1064" s="10" t="s">
        <v>2479</v>
      </c>
      <c r="L1064" s="10" t="s">
        <v>22</v>
      </c>
      <c r="M1064" s="10" t="s">
        <v>22</v>
      </c>
      <c r="N1064" s="3"/>
      <c r="O1064" s="3"/>
      <c r="P1064" s="3"/>
      <c r="Q1064" s="3"/>
      <c r="R1064" s="3"/>
      <c r="S1064" s="3"/>
      <c r="T1064" s="3"/>
    </row>
    <row r="1065" ht="19.5" customHeight="1">
      <c r="A1065" s="3"/>
      <c r="B1065" s="165" t="str">
        <f>IFERROR(RANK('Categories ID'!$C1065,'Categories ID'!$C$20:$C$1937,1),"")</f>
        <v/>
      </c>
      <c r="C1065" s="166" t="str">
        <f>IF(MIN('Categories ID'!$D1065:$F1065)&lt;&gt;0,MIN('Categories ID'!$D1065:$F1065),"")</f>
        <v/>
      </c>
      <c r="D1065" s="166" t="str">
        <f>IFERROR(SEARCH($G$3,'Categories ID'!$J1065)+ROW()/100000,"")</f>
        <v/>
      </c>
      <c r="E1065" s="166" t="str">
        <f>IFERROR(SEARCH($G$3,'Categories ID'!$K1065)+ROW()/100000,"")</f>
        <v/>
      </c>
      <c r="F1065" s="166" t="str">
        <f>IFERROR(SEARCH($G$3,'Categories ID'!$L1065)+ROW()/100000,"")</f>
        <v/>
      </c>
      <c r="G1065" s="73">
        <v>1675.0</v>
      </c>
      <c r="H1065" s="10" t="s">
        <v>2035</v>
      </c>
      <c r="I1065" s="10" t="s">
        <v>2462</v>
      </c>
      <c r="J1065" s="10" t="s">
        <v>2463</v>
      </c>
      <c r="K1065" s="10" t="s">
        <v>2481</v>
      </c>
      <c r="L1065" s="10" t="s">
        <v>22</v>
      </c>
      <c r="M1065" s="10" t="s">
        <v>22</v>
      </c>
      <c r="N1065" s="3"/>
      <c r="O1065" s="3"/>
      <c r="P1065" s="3"/>
      <c r="Q1065" s="3"/>
      <c r="R1065" s="3"/>
      <c r="S1065" s="3"/>
      <c r="T1065" s="3"/>
    </row>
    <row r="1066" ht="19.5" customHeight="1">
      <c r="A1066" s="3"/>
      <c r="B1066" s="163" t="str">
        <f>IFERROR(RANK('Categories ID'!$C1066,'Categories ID'!$C$20:$C$1937,1),"")</f>
        <v/>
      </c>
      <c r="C1066" s="164" t="str">
        <f>IF(MIN('Categories ID'!$D1066:$F1066)&lt;&gt;0,MIN('Categories ID'!$D1066:$F1066),"")</f>
        <v/>
      </c>
      <c r="D1066" s="164" t="str">
        <f>IFERROR(SEARCH($G$3,'Categories ID'!$J1066)+ROW()/100000,"")</f>
        <v/>
      </c>
      <c r="E1066" s="164" t="str">
        <f>IFERROR(SEARCH($G$3,'Categories ID'!$K1066)+ROW()/100000,"")</f>
        <v/>
      </c>
      <c r="F1066" s="164" t="str">
        <f>IFERROR(SEARCH($G$3,'Categories ID'!$L1066)+ROW()/100000,"")</f>
        <v/>
      </c>
      <c r="G1066" s="73">
        <v>3411.0</v>
      </c>
      <c r="H1066" s="10" t="s">
        <v>2035</v>
      </c>
      <c r="I1066" s="10" t="s">
        <v>2462</v>
      </c>
      <c r="J1066" s="10" t="s">
        <v>2463</v>
      </c>
      <c r="K1066" s="10" t="s">
        <v>2557</v>
      </c>
      <c r="L1066" s="10" t="s">
        <v>22</v>
      </c>
      <c r="M1066" s="10" t="s">
        <v>22</v>
      </c>
      <c r="N1066" s="3"/>
      <c r="O1066" s="3"/>
      <c r="P1066" s="3"/>
      <c r="Q1066" s="3"/>
      <c r="R1066" s="3"/>
      <c r="S1066" s="3"/>
      <c r="T1066" s="3"/>
    </row>
    <row r="1067" ht="19.5" customHeight="1">
      <c r="A1067" s="3"/>
      <c r="B1067" s="165" t="str">
        <f>IFERROR(RANK('Categories ID'!$C1067,'Categories ID'!$C$20:$C$1937,1),"")</f>
        <v/>
      </c>
      <c r="C1067" s="166" t="str">
        <f>IF(MIN('Categories ID'!$D1067:$F1067)&lt;&gt;0,MIN('Categories ID'!$D1067:$F1067),"")</f>
        <v/>
      </c>
      <c r="D1067" s="166" t="str">
        <f>IFERROR(SEARCH($G$3,'Categories ID'!$J1067)+ROW()/100000,"")</f>
        <v/>
      </c>
      <c r="E1067" s="166" t="str">
        <f>IFERROR(SEARCH($G$3,'Categories ID'!$K1067)+ROW()/100000,"")</f>
        <v/>
      </c>
      <c r="F1067" s="166" t="str">
        <f>IFERROR(SEARCH($G$3,'Categories ID'!$L1067)+ROW()/100000,"")</f>
        <v/>
      </c>
      <c r="G1067" s="73">
        <v>2207.0</v>
      </c>
      <c r="H1067" s="10" t="s">
        <v>2035</v>
      </c>
      <c r="I1067" s="10" t="s">
        <v>2462</v>
      </c>
      <c r="J1067" s="10" t="s">
        <v>2463</v>
      </c>
      <c r="K1067" s="10" t="s">
        <v>2549</v>
      </c>
      <c r="L1067" s="10" t="s">
        <v>22</v>
      </c>
      <c r="M1067" s="10" t="s">
        <v>22</v>
      </c>
      <c r="N1067" s="3"/>
      <c r="O1067" s="3"/>
      <c r="P1067" s="3"/>
      <c r="Q1067" s="3"/>
      <c r="R1067" s="3"/>
      <c r="S1067" s="3"/>
      <c r="T1067" s="3"/>
    </row>
    <row r="1068" ht="19.5" customHeight="1">
      <c r="A1068" s="3"/>
      <c r="B1068" s="163" t="str">
        <f>IFERROR(RANK('Categories ID'!$C1068,'Categories ID'!$C$20:$C$1937,1),"")</f>
        <v/>
      </c>
      <c r="C1068" s="164" t="str">
        <f>IF(MIN('Categories ID'!$D1068:$F1068)&lt;&gt;0,MIN('Categories ID'!$D1068:$F1068),"")</f>
        <v/>
      </c>
      <c r="D1068" s="164" t="str">
        <f>IFERROR(SEARCH($G$3,'Categories ID'!$J1068)+ROW()/100000,"")</f>
        <v/>
      </c>
      <c r="E1068" s="164" t="str">
        <f>IFERROR(SEARCH($G$3,'Categories ID'!$K1068)+ROW()/100000,"")</f>
        <v/>
      </c>
      <c r="F1068" s="164" t="str">
        <f>IFERROR(SEARCH($G$3,'Categories ID'!$L1068)+ROW()/100000,"")</f>
        <v/>
      </c>
      <c r="G1068" s="73">
        <v>1696.0</v>
      </c>
      <c r="H1068" s="10" t="s">
        <v>2035</v>
      </c>
      <c r="I1068" s="10" t="s">
        <v>2462</v>
      </c>
      <c r="J1068" s="10" t="s">
        <v>2463</v>
      </c>
      <c r="K1068" s="10" t="s">
        <v>2495</v>
      </c>
      <c r="L1068" s="10" t="s">
        <v>22</v>
      </c>
      <c r="M1068" s="10" t="s">
        <v>22</v>
      </c>
      <c r="N1068" s="3"/>
      <c r="O1068" s="3"/>
      <c r="P1068" s="3"/>
      <c r="Q1068" s="3"/>
      <c r="R1068" s="3"/>
      <c r="S1068" s="3"/>
      <c r="T1068" s="3"/>
    </row>
    <row r="1069" ht="19.5" customHeight="1">
      <c r="A1069" s="3"/>
      <c r="B1069" s="165" t="str">
        <f>IFERROR(RANK('Categories ID'!$C1069,'Categories ID'!$C$20:$C$1937,1),"")</f>
        <v/>
      </c>
      <c r="C1069" s="166" t="str">
        <f>IF(MIN('Categories ID'!$D1069:$F1069)&lt;&gt;0,MIN('Categories ID'!$D1069:$F1069),"")</f>
        <v/>
      </c>
      <c r="D1069" s="166" t="str">
        <f>IFERROR(SEARCH($G$3,'Categories ID'!$J1069)+ROW()/100000,"")</f>
        <v/>
      </c>
      <c r="E1069" s="166" t="str">
        <f>IFERROR(SEARCH($G$3,'Categories ID'!$K1069)+ROW()/100000,"")</f>
        <v/>
      </c>
      <c r="F1069" s="166" t="str">
        <f>IFERROR(SEARCH($G$3,'Categories ID'!$L1069)+ROW()/100000,"")</f>
        <v/>
      </c>
      <c r="G1069" s="73">
        <v>1690.0</v>
      </c>
      <c r="H1069" s="10" t="s">
        <v>2035</v>
      </c>
      <c r="I1069" s="10" t="s">
        <v>2462</v>
      </c>
      <c r="J1069" s="10" t="s">
        <v>2463</v>
      </c>
      <c r="K1069" s="10" t="s">
        <v>2489</v>
      </c>
      <c r="L1069" s="10" t="s">
        <v>22</v>
      </c>
      <c r="M1069" s="10" t="s">
        <v>22</v>
      </c>
      <c r="N1069" s="3"/>
      <c r="O1069" s="3"/>
      <c r="P1069" s="3"/>
      <c r="Q1069" s="3"/>
      <c r="R1069" s="3"/>
      <c r="S1069" s="3"/>
      <c r="T1069" s="3"/>
    </row>
    <row r="1070" ht="19.5" customHeight="1">
      <c r="A1070" s="3"/>
      <c r="B1070" s="163" t="str">
        <f>IFERROR(RANK('Categories ID'!$C1070,'Categories ID'!$C$20:$C$1937,1),"")</f>
        <v/>
      </c>
      <c r="C1070" s="164" t="str">
        <f>IF(MIN('Categories ID'!$D1070:$F1070)&lt;&gt;0,MIN('Categories ID'!$D1070:$F1070),"")</f>
        <v/>
      </c>
      <c r="D1070" s="164" t="str">
        <f>IFERROR(SEARCH($G$3,'Categories ID'!$J1070)+ROW()/100000,"")</f>
        <v/>
      </c>
      <c r="E1070" s="164" t="str">
        <f>IFERROR(SEARCH($G$3,'Categories ID'!$K1070)+ROW()/100000,"")</f>
        <v/>
      </c>
      <c r="F1070" s="164" t="str">
        <f>IFERROR(SEARCH($G$3,'Categories ID'!$L1070)+ROW()/100000,"")</f>
        <v/>
      </c>
      <c r="G1070" s="73">
        <v>1751.0</v>
      </c>
      <c r="H1070" s="10" t="s">
        <v>2035</v>
      </c>
      <c r="I1070" s="10" t="s">
        <v>2462</v>
      </c>
      <c r="J1070" s="10" t="s">
        <v>2463</v>
      </c>
      <c r="K1070" s="10" t="s">
        <v>2499</v>
      </c>
      <c r="L1070" s="10" t="s">
        <v>22</v>
      </c>
      <c r="M1070" s="10" t="s">
        <v>22</v>
      </c>
      <c r="N1070" s="3"/>
      <c r="O1070" s="3"/>
      <c r="P1070" s="3"/>
      <c r="Q1070" s="3"/>
      <c r="R1070" s="3"/>
      <c r="S1070" s="3"/>
      <c r="T1070" s="3"/>
    </row>
    <row r="1071" ht="19.5" customHeight="1">
      <c r="A1071" s="3"/>
      <c r="B1071" s="165" t="str">
        <f>IFERROR(RANK('Categories ID'!$C1071,'Categories ID'!$C$20:$C$1937,1),"")</f>
        <v/>
      </c>
      <c r="C1071" s="166" t="str">
        <f>IF(MIN('Categories ID'!$D1071:$F1071)&lt;&gt;0,MIN('Categories ID'!$D1071:$F1071),"")</f>
        <v/>
      </c>
      <c r="D1071" s="166" t="str">
        <f>IFERROR(SEARCH($G$3,'Categories ID'!$J1071)+ROW()/100000,"")</f>
        <v/>
      </c>
      <c r="E1071" s="166" t="str">
        <f>IFERROR(SEARCH($G$3,'Categories ID'!$K1071)+ROW()/100000,"")</f>
        <v/>
      </c>
      <c r="F1071" s="166" t="str">
        <f>IFERROR(SEARCH($G$3,'Categories ID'!$L1071)+ROW()/100000,"")</f>
        <v/>
      </c>
      <c r="G1071" s="73">
        <v>1691.0</v>
      </c>
      <c r="H1071" s="10" t="s">
        <v>2035</v>
      </c>
      <c r="I1071" s="10" t="s">
        <v>2462</v>
      </c>
      <c r="J1071" s="10" t="s">
        <v>2463</v>
      </c>
      <c r="K1071" s="10" t="s">
        <v>2491</v>
      </c>
      <c r="L1071" s="10" t="s">
        <v>22</v>
      </c>
      <c r="M1071" s="10" t="s">
        <v>22</v>
      </c>
      <c r="N1071" s="3"/>
      <c r="O1071" s="3"/>
      <c r="P1071" s="3"/>
      <c r="Q1071" s="3"/>
      <c r="R1071" s="3"/>
      <c r="S1071" s="3"/>
      <c r="T1071" s="3"/>
    </row>
    <row r="1072" ht="19.5" customHeight="1">
      <c r="A1072" s="3"/>
      <c r="B1072" s="163" t="str">
        <f>IFERROR(RANK('Categories ID'!$C1072,'Categories ID'!$C$20:$C$1937,1),"")</f>
        <v/>
      </c>
      <c r="C1072" s="164" t="str">
        <f>IF(MIN('Categories ID'!$D1072:$F1072)&lt;&gt;0,MIN('Categories ID'!$D1072:$F1072),"")</f>
        <v/>
      </c>
      <c r="D1072" s="164" t="str">
        <f>IFERROR(SEARCH($G$3,'Categories ID'!$J1072)+ROW()/100000,"")</f>
        <v/>
      </c>
      <c r="E1072" s="164" t="str">
        <f>IFERROR(SEARCH($G$3,'Categories ID'!$K1072)+ROW()/100000,"")</f>
        <v/>
      </c>
      <c r="F1072" s="164" t="str">
        <f>IFERROR(SEARCH($G$3,'Categories ID'!$L1072)+ROW()/100000,"")</f>
        <v/>
      </c>
      <c r="G1072" s="73">
        <v>3410.0</v>
      </c>
      <c r="H1072" s="10" t="s">
        <v>2035</v>
      </c>
      <c r="I1072" s="10" t="s">
        <v>2462</v>
      </c>
      <c r="J1072" s="10" t="s">
        <v>2463</v>
      </c>
      <c r="K1072" s="10" t="s">
        <v>2555</v>
      </c>
      <c r="L1072" s="10" t="s">
        <v>22</v>
      </c>
      <c r="M1072" s="10" t="s">
        <v>22</v>
      </c>
      <c r="N1072" s="3"/>
      <c r="O1072" s="3"/>
      <c r="P1072" s="3"/>
      <c r="Q1072" s="3"/>
      <c r="R1072" s="3"/>
      <c r="S1072" s="3"/>
      <c r="T1072" s="3"/>
    </row>
    <row r="1073" ht="19.5" customHeight="1">
      <c r="A1073" s="3"/>
      <c r="B1073" s="165" t="str">
        <f>IFERROR(RANK('Categories ID'!$C1073,'Categories ID'!$C$20:$C$1937,1),"")</f>
        <v/>
      </c>
      <c r="C1073" s="166" t="str">
        <f>IF(MIN('Categories ID'!$D1073:$F1073)&lt;&gt;0,MIN('Categories ID'!$D1073:$F1073),"")</f>
        <v/>
      </c>
      <c r="D1073" s="166" t="str">
        <f>IFERROR(SEARCH($G$3,'Categories ID'!$J1073)+ROW()/100000,"")</f>
        <v/>
      </c>
      <c r="E1073" s="166" t="str">
        <f>IFERROR(SEARCH($G$3,'Categories ID'!$K1073)+ROW()/100000,"")</f>
        <v/>
      </c>
      <c r="F1073" s="166" t="str">
        <f>IFERROR(SEARCH($G$3,'Categories ID'!$L1073)+ROW()/100000,"")</f>
        <v/>
      </c>
      <c r="G1073" s="73">
        <v>2140.0</v>
      </c>
      <c r="H1073" s="10" t="s">
        <v>2035</v>
      </c>
      <c r="I1073" s="10" t="s">
        <v>2462</v>
      </c>
      <c r="J1073" s="10" t="s">
        <v>2463</v>
      </c>
      <c r="K1073" s="10" t="s">
        <v>2539</v>
      </c>
      <c r="L1073" s="10" t="s">
        <v>22</v>
      </c>
      <c r="M1073" s="10" t="s">
        <v>22</v>
      </c>
      <c r="N1073" s="3"/>
      <c r="O1073" s="3"/>
      <c r="P1073" s="3"/>
      <c r="Q1073" s="3"/>
      <c r="R1073" s="3"/>
      <c r="S1073" s="3"/>
      <c r="T1073" s="3"/>
    </row>
    <row r="1074" ht="19.5" customHeight="1">
      <c r="A1074" s="3"/>
      <c r="B1074" s="163" t="str">
        <f>IFERROR(RANK('Categories ID'!$C1074,'Categories ID'!$C$20:$C$1937,1),"")</f>
        <v/>
      </c>
      <c r="C1074" s="164" t="str">
        <f>IF(MIN('Categories ID'!$D1074:$F1074)&lt;&gt;0,MIN('Categories ID'!$D1074:$F1074),"")</f>
        <v/>
      </c>
      <c r="D1074" s="164" t="str">
        <f>IFERROR(SEARCH($G$3,'Categories ID'!$J1074)+ROW()/100000,"")</f>
        <v/>
      </c>
      <c r="E1074" s="164" t="str">
        <f>IFERROR(SEARCH($G$3,'Categories ID'!$K1074)+ROW()/100000,"")</f>
        <v/>
      </c>
      <c r="F1074" s="164" t="str">
        <f>IFERROR(SEARCH($G$3,'Categories ID'!$L1074)+ROW()/100000,"")</f>
        <v/>
      </c>
      <c r="G1074" s="73">
        <v>1780.0</v>
      </c>
      <c r="H1074" s="10" t="s">
        <v>2035</v>
      </c>
      <c r="I1074" s="10" t="s">
        <v>2462</v>
      </c>
      <c r="J1074" s="10" t="s">
        <v>2561</v>
      </c>
      <c r="K1074" s="10" t="s">
        <v>2573</v>
      </c>
      <c r="L1074" s="10" t="s">
        <v>22</v>
      </c>
      <c r="M1074" s="10" t="s">
        <v>22</v>
      </c>
      <c r="N1074" s="3"/>
      <c r="O1074" s="3"/>
      <c r="P1074" s="3"/>
      <c r="Q1074" s="3"/>
      <c r="R1074" s="3"/>
      <c r="S1074" s="3"/>
      <c r="T1074" s="3"/>
    </row>
    <row r="1075" ht="19.5" customHeight="1">
      <c r="A1075" s="3"/>
      <c r="B1075" s="165" t="str">
        <f>IFERROR(RANK('Categories ID'!$C1075,'Categories ID'!$C$20:$C$1937,1),"")</f>
        <v/>
      </c>
      <c r="C1075" s="166" t="str">
        <f>IF(MIN('Categories ID'!$D1075:$F1075)&lt;&gt;0,MIN('Categories ID'!$D1075:$F1075),"")</f>
        <v/>
      </c>
      <c r="D1075" s="166" t="str">
        <f>IFERROR(SEARCH($G$3,'Categories ID'!$J1075)+ROW()/100000,"")</f>
        <v/>
      </c>
      <c r="E1075" s="166" t="str">
        <f>IFERROR(SEARCH($G$3,'Categories ID'!$K1075)+ROW()/100000,"")</f>
        <v/>
      </c>
      <c r="F1075" s="166" t="str">
        <f>IFERROR(SEARCH($G$3,'Categories ID'!$L1075)+ROW()/100000,"")</f>
        <v/>
      </c>
      <c r="G1075" s="73">
        <v>1931.0</v>
      </c>
      <c r="H1075" s="10" t="s">
        <v>2035</v>
      </c>
      <c r="I1075" s="10" t="s">
        <v>2462</v>
      </c>
      <c r="J1075" s="10" t="s">
        <v>2561</v>
      </c>
      <c r="K1075" s="10" t="s">
        <v>2581</v>
      </c>
      <c r="L1075" s="10" t="s">
        <v>22</v>
      </c>
      <c r="M1075" s="10" t="s">
        <v>22</v>
      </c>
      <c r="N1075" s="3"/>
      <c r="O1075" s="3"/>
      <c r="P1075" s="3"/>
      <c r="Q1075" s="3"/>
      <c r="R1075" s="3"/>
      <c r="S1075" s="3"/>
      <c r="T1075" s="3"/>
    </row>
    <row r="1076" ht="19.5" customHeight="1">
      <c r="A1076" s="3"/>
      <c r="B1076" s="163" t="str">
        <f>IFERROR(RANK('Categories ID'!$C1076,'Categories ID'!$C$20:$C$1937,1),"")</f>
        <v/>
      </c>
      <c r="C1076" s="164" t="str">
        <f>IF(MIN('Categories ID'!$D1076:$F1076)&lt;&gt;0,MIN('Categories ID'!$D1076:$F1076),"")</f>
        <v/>
      </c>
      <c r="D1076" s="164" t="str">
        <f>IFERROR(SEARCH($G$3,'Categories ID'!$J1076)+ROW()/100000,"")</f>
        <v/>
      </c>
      <c r="E1076" s="164" t="str">
        <f>IFERROR(SEARCH($G$3,'Categories ID'!$K1076)+ROW()/100000,"")</f>
        <v/>
      </c>
      <c r="F1076" s="164" t="str">
        <f>IFERROR(SEARCH($G$3,'Categories ID'!$L1076)+ROW()/100000,"")</f>
        <v/>
      </c>
      <c r="G1076" s="73">
        <v>2239.0</v>
      </c>
      <c r="H1076" s="10" t="s">
        <v>2035</v>
      </c>
      <c r="I1076" s="10" t="s">
        <v>2462</v>
      </c>
      <c r="J1076" s="10" t="s">
        <v>2561</v>
      </c>
      <c r="K1076" s="10" t="s">
        <v>2595</v>
      </c>
      <c r="L1076" s="10" t="s">
        <v>22</v>
      </c>
      <c r="M1076" s="10" t="s">
        <v>22</v>
      </c>
      <c r="N1076" s="3"/>
      <c r="O1076" s="3"/>
      <c r="P1076" s="3"/>
      <c r="Q1076" s="3"/>
      <c r="R1076" s="3"/>
      <c r="S1076" s="3"/>
      <c r="T1076" s="3"/>
    </row>
    <row r="1077" ht="19.5" customHeight="1">
      <c r="A1077" s="3"/>
      <c r="B1077" s="165" t="str">
        <f>IFERROR(RANK('Categories ID'!$C1077,'Categories ID'!$C$20:$C$1937,1),"")</f>
        <v/>
      </c>
      <c r="C1077" s="166" t="str">
        <f>IF(MIN('Categories ID'!$D1077:$F1077)&lt;&gt;0,MIN('Categories ID'!$D1077:$F1077),"")</f>
        <v/>
      </c>
      <c r="D1077" s="166" t="str">
        <f>IFERROR(SEARCH($G$3,'Categories ID'!$J1077)+ROW()/100000,"")</f>
        <v/>
      </c>
      <c r="E1077" s="166" t="str">
        <f>IFERROR(SEARCH($G$3,'Categories ID'!$K1077)+ROW()/100000,"")</f>
        <v/>
      </c>
      <c r="F1077" s="166" t="str">
        <f>IFERROR(SEARCH($G$3,'Categories ID'!$L1077)+ROW()/100000,"")</f>
        <v/>
      </c>
      <c r="G1077" s="73">
        <v>1767.0</v>
      </c>
      <c r="H1077" s="10" t="s">
        <v>2035</v>
      </c>
      <c r="I1077" s="10" t="s">
        <v>2462</v>
      </c>
      <c r="J1077" s="10" t="s">
        <v>2561</v>
      </c>
      <c r="K1077" s="10" t="s">
        <v>2569</v>
      </c>
      <c r="L1077" s="10" t="s">
        <v>22</v>
      </c>
      <c r="M1077" s="10" t="s">
        <v>22</v>
      </c>
      <c r="N1077" s="3"/>
      <c r="O1077" s="3"/>
      <c r="P1077" s="3"/>
      <c r="Q1077" s="3"/>
      <c r="R1077" s="3"/>
      <c r="S1077" s="3"/>
      <c r="T1077" s="3"/>
    </row>
    <row r="1078" ht="19.5" customHeight="1">
      <c r="A1078" s="3"/>
      <c r="B1078" s="163" t="str">
        <f>IFERROR(RANK('Categories ID'!$C1078,'Categories ID'!$C$20:$C$1937,1),"")</f>
        <v/>
      </c>
      <c r="C1078" s="164" t="str">
        <f>IF(MIN('Categories ID'!$D1078:$F1078)&lt;&gt;0,MIN('Categories ID'!$D1078:$F1078),"")</f>
        <v/>
      </c>
      <c r="D1078" s="164" t="str">
        <f>IFERROR(SEARCH($G$3,'Categories ID'!$J1078)+ROW()/100000,"")</f>
        <v/>
      </c>
      <c r="E1078" s="164" t="str">
        <f>IFERROR(SEARCH($G$3,'Categories ID'!$K1078)+ROW()/100000,"")</f>
        <v/>
      </c>
      <c r="F1078" s="164" t="str">
        <f>IFERROR(SEARCH($G$3,'Categories ID'!$L1078)+ROW()/100000,"")</f>
        <v/>
      </c>
      <c r="G1078" s="73">
        <v>2072.0</v>
      </c>
      <c r="H1078" s="10" t="s">
        <v>2035</v>
      </c>
      <c r="I1078" s="10" t="s">
        <v>2462</v>
      </c>
      <c r="J1078" s="10" t="s">
        <v>2561</v>
      </c>
      <c r="K1078" s="10" t="s">
        <v>2583</v>
      </c>
      <c r="L1078" s="10" t="s">
        <v>22</v>
      </c>
      <c r="M1078" s="10" t="s">
        <v>22</v>
      </c>
      <c r="N1078" s="3"/>
      <c r="O1078" s="3"/>
      <c r="P1078" s="3"/>
      <c r="Q1078" s="3"/>
      <c r="R1078" s="3"/>
      <c r="S1078" s="3"/>
      <c r="T1078" s="3"/>
    </row>
    <row r="1079" ht="19.5" customHeight="1">
      <c r="A1079" s="3"/>
      <c r="B1079" s="165" t="str">
        <f>IFERROR(RANK('Categories ID'!$C1079,'Categories ID'!$C$20:$C$1937,1),"")</f>
        <v/>
      </c>
      <c r="C1079" s="166" t="str">
        <f>IF(MIN('Categories ID'!$D1079:$F1079)&lt;&gt;0,MIN('Categories ID'!$D1079:$F1079),"")</f>
        <v/>
      </c>
      <c r="D1079" s="166" t="str">
        <f>IFERROR(SEARCH($G$3,'Categories ID'!$J1079)+ROW()/100000,"")</f>
        <v/>
      </c>
      <c r="E1079" s="166" t="str">
        <f>IFERROR(SEARCH($G$3,'Categories ID'!$K1079)+ROW()/100000,"")</f>
        <v/>
      </c>
      <c r="F1079" s="166" t="str">
        <f>IFERROR(SEARCH($G$3,'Categories ID'!$L1079)+ROW()/100000,"")</f>
        <v/>
      </c>
      <c r="G1079" s="73">
        <v>2149.0</v>
      </c>
      <c r="H1079" s="10" t="s">
        <v>2035</v>
      </c>
      <c r="I1079" s="10" t="s">
        <v>2462</v>
      </c>
      <c r="J1079" s="10" t="s">
        <v>2561</v>
      </c>
      <c r="K1079" s="10" t="s">
        <v>2589</v>
      </c>
      <c r="L1079" s="10" t="s">
        <v>22</v>
      </c>
      <c r="M1079" s="10" t="s">
        <v>22</v>
      </c>
      <c r="N1079" s="3"/>
      <c r="O1079" s="3"/>
      <c r="P1079" s="3"/>
      <c r="Q1079" s="3"/>
      <c r="R1079" s="3"/>
      <c r="S1079" s="3"/>
      <c r="T1079" s="3"/>
    </row>
    <row r="1080" ht="19.5" customHeight="1">
      <c r="A1080" s="3"/>
      <c r="B1080" s="163" t="str">
        <f>IFERROR(RANK('Categories ID'!$C1080,'Categories ID'!$C$20:$C$1937,1),"")</f>
        <v/>
      </c>
      <c r="C1080" s="164" t="str">
        <f>IF(MIN('Categories ID'!$D1080:$F1080)&lt;&gt;0,MIN('Categories ID'!$D1080:$F1080),"")</f>
        <v/>
      </c>
      <c r="D1080" s="164" t="str">
        <f>IFERROR(SEARCH($G$3,'Categories ID'!$J1080)+ROW()/100000,"")</f>
        <v/>
      </c>
      <c r="E1080" s="164" t="str">
        <f>IFERROR(SEARCH($G$3,'Categories ID'!$K1080)+ROW()/100000,"")</f>
        <v/>
      </c>
      <c r="F1080" s="164" t="str">
        <f>IFERROR(SEARCH($G$3,'Categories ID'!$L1080)+ROW()/100000,"")</f>
        <v/>
      </c>
      <c r="G1080" s="73">
        <v>1706.0</v>
      </c>
      <c r="H1080" s="10" t="s">
        <v>2035</v>
      </c>
      <c r="I1080" s="10" t="s">
        <v>2462</v>
      </c>
      <c r="J1080" s="10" t="s">
        <v>2561</v>
      </c>
      <c r="K1080" s="10" t="s">
        <v>2565</v>
      </c>
      <c r="L1080" s="10" t="s">
        <v>22</v>
      </c>
      <c r="M1080" s="10" t="s">
        <v>22</v>
      </c>
      <c r="N1080" s="3"/>
      <c r="O1080" s="3"/>
      <c r="P1080" s="3"/>
      <c r="Q1080" s="3"/>
      <c r="R1080" s="3"/>
      <c r="S1080" s="3"/>
      <c r="T1080" s="3"/>
    </row>
    <row r="1081" ht="19.5" customHeight="1">
      <c r="A1081" s="3"/>
      <c r="B1081" s="165" t="str">
        <f>IFERROR(RANK('Categories ID'!$C1081,'Categories ID'!$C$20:$C$1937,1),"")</f>
        <v/>
      </c>
      <c r="C1081" s="166" t="str">
        <f>IF(MIN('Categories ID'!$D1081:$F1081)&lt;&gt;0,MIN('Categories ID'!$D1081:$F1081),"")</f>
        <v/>
      </c>
      <c r="D1081" s="166" t="str">
        <f>IFERROR(SEARCH($G$3,'Categories ID'!$J1081)+ROW()/100000,"")</f>
        <v/>
      </c>
      <c r="E1081" s="166" t="str">
        <f>IFERROR(SEARCH($G$3,'Categories ID'!$K1081)+ROW()/100000,"")</f>
        <v/>
      </c>
      <c r="F1081" s="166" t="str">
        <f>IFERROR(SEARCH($G$3,'Categories ID'!$L1081)+ROW()/100000,"")</f>
        <v/>
      </c>
      <c r="G1081" s="73">
        <v>1749.0</v>
      </c>
      <c r="H1081" s="10" t="s">
        <v>2035</v>
      </c>
      <c r="I1081" s="10" t="s">
        <v>2462</v>
      </c>
      <c r="J1081" s="10" t="s">
        <v>2561</v>
      </c>
      <c r="K1081" s="10" t="s">
        <v>2567</v>
      </c>
      <c r="L1081" s="10" t="s">
        <v>22</v>
      </c>
      <c r="M1081" s="10" t="s">
        <v>22</v>
      </c>
      <c r="N1081" s="3"/>
      <c r="O1081" s="3"/>
      <c r="P1081" s="3"/>
      <c r="Q1081" s="3"/>
      <c r="R1081" s="3"/>
      <c r="S1081" s="3"/>
      <c r="T1081" s="3"/>
    </row>
    <row r="1082" ht="19.5" customHeight="1">
      <c r="A1082" s="3"/>
      <c r="B1082" s="163" t="str">
        <f>IFERROR(RANK('Categories ID'!$C1082,'Categories ID'!$C$20:$C$1937,1),"")</f>
        <v/>
      </c>
      <c r="C1082" s="164" t="str">
        <f>IF(MIN('Categories ID'!$D1082:$F1082)&lt;&gt;0,MIN('Categories ID'!$D1082:$F1082),"")</f>
        <v/>
      </c>
      <c r="D1082" s="164" t="str">
        <f>IFERROR(SEARCH($G$3,'Categories ID'!$J1082)+ROW()/100000,"")</f>
        <v/>
      </c>
      <c r="E1082" s="164" t="str">
        <f>IFERROR(SEARCH($G$3,'Categories ID'!$K1082)+ROW()/100000,"")</f>
        <v/>
      </c>
      <c r="F1082" s="164" t="str">
        <f>IFERROR(SEARCH($G$3,'Categories ID'!$L1082)+ROW()/100000,"")</f>
        <v/>
      </c>
      <c r="G1082" s="73">
        <v>3412.0</v>
      </c>
      <c r="H1082" s="10" t="s">
        <v>2035</v>
      </c>
      <c r="I1082" s="10" t="s">
        <v>2462</v>
      </c>
      <c r="J1082" s="10" t="s">
        <v>2561</v>
      </c>
      <c r="K1082" s="10" t="s">
        <v>2597</v>
      </c>
      <c r="L1082" s="10" t="s">
        <v>22</v>
      </c>
      <c r="M1082" s="10" t="s">
        <v>22</v>
      </c>
      <c r="N1082" s="3"/>
      <c r="O1082" s="3"/>
      <c r="P1082" s="3"/>
      <c r="Q1082" s="3"/>
      <c r="R1082" s="3"/>
      <c r="S1082" s="3"/>
      <c r="T1082" s="3"/>
    </row>
    <row r="1083" ht="19.5" customHeight="1">
      <c r="A1083" s="3"/>
      <c r="B1083" s="165" t="str">
        <f>IFERROR(RANK('Categories ID'!$C1083,'Categories ID'!$C$20:$C$1937,1),"")</f>
        <v/>
      </c>
      <c r="C1083" s="166" t="str">
        <f>IF(MIN('Categories ID'!$D1083:$F1083)&lt;&gt;0,MIN('Categories ID'!$D1083:$F1083),"")</f>
        <v/>
      </c>
      <c r="D1083" s="166" t="str">
        <f>IFERROR(SEARCH($G$3,'Categories ID'!$J1083)+ROW()/100000,"")</f>
        <v/>
      </c>
      <c r="E1083" s="166" t="str">
        <f>IFERROR(SEARCH($G$3,'Categories ID'!$K1083)+ROW()/100000,"")</f>
        <v/>
      </c>
      <c r="F1083" s="166" t="str">
        <f>IFERROR(SEARCH($G$3,'Categories ID'!$L1083)+ROW()/100000,"")</f>
        <v/>
      </c>
      <c r="G1083" s="73">
        <v>1701.0</v>
      </c>
      <c r="H1083" s="10" t="s">
        <v>2035</v>
      </c>
      <c r="I1083" s="10" t="s">
        <v>2462</v>
      </c>
      <c r="J1083" s="10" t="s">
        <v>2561</v>
      </c>
      <c r="K1083" s="10" t="s">
        <v>2562</v>
      </c>
      <c r="L1083" s="10" t="s">
        <v>22</v>
      </c>
      <c r="M1083" s="10" t="s">
        <v>22</v>
      </c>
      <c r="N1083" s="3"/>
      <c r="O1083" s="3"/>
      <c r="P1083" s="3"/>
      <c r="Q1083" s="3"/>
      <c r="R1083" s="3"/>
      <c r="S1083" s="3"/>
      <c r="T1083" s="3"/>
    </row>
    <row r="1084" ht="19.5" customHeight="1">
      <c r="A1084" s="3"/>
      <c r="B1084" s="163" t="str">
        <f>IFERROR(RANK('Categories ID'!$C1084,'Categories ID'!$C$20:$C$1937,1),"")</f>
        <v/>
      </c>
      <c r="C1084" s="164" t="str">
        <f>IF(MIN('Categories ID'!$D1084:$F1084)&lt;&gt;0,MIN('Categories ID'!$D1084:$F1084),"")</f>
        <v/>
      </c>
      <c r="D1084" s="164" t="str">
        <f>IFERROR(SEARCH($G$3,'Categories ID'!$J1084)+ROW()/100000,"")</f>
        <v/>
      </c>
      <c r="E1084" s="164" t="str">
        <f>IFERROR(SEARCH($G$3,'Categories ID'!$K1084)+ROW()/100000,"")</f>
        <v/>
      </c>
      <c r="F1084" s="164" t="str">
        <f>IFERROR(SEARCH($G$3,'Categories ID'!$L1084)+ROW()/100000,"")</f>
        <v/>
      </c>
      <c r="G1084" s="73">
        <v>1813.0</v>
      </c>
      <c r="H1084" s="10" t="s">
        <v>2035</v>
      </c>
      <c r="I1084" s="10" t="s">
        <v>2462</v>
      </c>
      <c r="J1084" s="10" t="s">
        <v>2561</v>
      </c>
      <c r="K1084" s="10" t="s">
        <v>2579</v>
      </c>
      <c r="L1084" s="10" t="s">
        <v>22</v>
      </c>
      <c r="M1084" s="10" t="s">
        <v>22</v>
      </c>
      <c r="N1084" s="3"/>
      <c r="O1084" s="3"/>
      <c r="P1084" s="3"/>
      <c r="Q1084" s="3"/>
      <c r="R1084" s="3"/>
      <c r="S1084" s="3"/>
      <c r="T1084" s="3"/>
    </row>
    <row r="1085" ht="19.5" customHeight="1">
      <c r="A1085" s="3"/>
      <c r="B1085" s="165" t="str">
        <f>IFERROR(RANK('Categories ID'!$C1085,'Categories ID'!$C$20:$C$1937,1),"")</f>
        <v/>
      </c>
      <c r="C1085" s="166" t="str">
        <f>IF(MIN('Categories ID'!$D1085:$F1085)&lt;&gt;0,MIN('Categories ID'!$D1085:$F1085),"")</f>
        <v/>
      </c>
      <c r="D1085" s="166" t="str">
        <f>IFERROR(SEARCH($G$3,'Categories ID'!$J1085)+ROW()/100000,"")</f>
        <v/>
      </c>
      <c r="E1085" s="166" t="str">
        <f>IFERROR(SEARCH($G$3,'Categories ID'!$K1085)+ROW()/100000,"")</f>
        <v/>
      </c>
      <c r="F1085" s="166" t="str">
        <f>IFERROR(SEARCH($G$3,'Categories ID'!$L1085)+ROW()/100000,"")</f>
        <v/>
      </c>
      <c r="G1085" s="73">
        <v>3447.0</v>
      </c>
      <c r="H1085" s="10" t="s">
        <v>2035</v>
      </c>
      <c r="I1085" s="10" t="s">
        <v>2462</v>
      </c>
      <c r="J1085" s="10" t="s">
        <v>2561</v>
      </c>
      <c r="K1085" s="10" t="s">
        <v>2599</v>
      </c>
      <c r="L1085" s="10" t="s">
        <v>22</v>
      </c>
      <c r="M1085" s="10" t="s">
        <v>22</v>
      </c>
      <c r="N1085" s="3"/>
      <c r="O1085" s="3"/>
      <c r="P1085" s="3"/>
      <c r="Q1085" s="3"/>
      <c r="R1085" s="3"/>
      <c r="S1085" s="3"/>
      <c r="T1085" s="3"/>
    </row>
    <row r="1086" ht="19.5" customHeight="1">
      <c r="A1086" s="3"/>
      <c r="B1086" s="163" t="str">
        <f>IFERROR(RANK('Categories ID'!$C1086,'Categories ID'!$C$20:$C$1937,1),"")</f>
        <v/>
      </c>
      <c r="C1086" s="164" t="str">
        <f>IF(MIN('Categories ID'!$D1086:$F1086)&lt;&gt;0,MIN('Categories ID'!$D1086:$F1086),"")</f>
        <v/>
      </c>
      <c r="D1086" s="164" t="str">
        <f>IFERROR(SEARCH($G$3,'Categories ID'!$J1086)+ROW()/100000,"")</f>
        <v/>
      </c>
      <c r="E1086" s="164" t="str">
        <f>IFERROR(SEARCH($G$3,'Categories ID'!$K1086)+ROW()/100000,"")</f>
        <v/>
      </c>
      <c r="F1086" s="164" t="str">
        <f>IFERROR(SEARCH($G$3,'Categories ID'!$L1086)+ROW()/100000,"")</f>
        <v/>
      </c>
      <c r="G1086" s="73">
        <v>2101.0</v>
      </c>
      <c r="H1086" s="10" t="s">
        <v>2035</v>
      </c>
      <c r="I1086" s="10" t="s">
        <v>2462</v>
      </c>
      <c r="J1086" s="10" t="s">
        <v>2561</v>
      </c>
      <c r="K1086" s="10" t="s">
        <v>2587</v>
      </c>
      <c r="L1086" s="10" t="s">
        <v>22</v>
      </c>
      <c r="M1086" s="10" t="s">
        <v>22</v>
      </c>
      <c r="N1086" s="3"/>
      <c r="O1086" s="3"/>
      <c r="P1086" s="3"/>
      <c r="Q1086" s="3"/>
      <c r="R1086" s="3"/>
      <c r="S1086" s="3"/>
      <c r="T1086" s="3"/>
    </row>
    <row r="1087" ht="19.5" customHeight="1">
      <c r="A1087" s="3"/>
      <c r="B1087" s="165" t="str">
        <f>IFERROR(RANK('Categories ID'!$C1087,'Categories ID'!$C$20:$C$1937,1),"")</f>
        <v/>
      </c>
      <c r="C1087" s="166" t="str">
        <f>IF(MIN('Categories ID'!$D1087:$F1087)&lt;&gt;0,MIN('Categories ID'!$D1087:$F1087),"")</f>
        <v/>
      </c>
      <c r="D1087" s="166" t="str">
        <f>IFERROR(SEARCH($G$3,'Categories ID'!$J1087)+ROW()/100000,"")</f>
        <v/>
      </c>
      <c r="E1087" s="166" t="str">
        <f>IFERROR(SEARCH($G$3,'Categories ID'!$K1087)+ROW()/100000,"")</f>
        <v/>
      </c>
      <c r="F1087" s="166" t="str">
        <f>IFERROR(SEARCH($G$3,'Categories ID'!$L1087)+ROW()/100000,"")</f>
        <v/>
      </c>
      <c r="G1087" s="73">
        <v>1771.0</v>
      </c>
      <c r="H1087" s="10" t="s">
        <v>2035</v>
      </c>
      <c r="I1087" s="10" t="s">
        <v>2462</v>
      </c>
      <c r="J1087" s="10" t="s">
        <v>2561</v>
      </c>
      <c r="K1087" s="10" t="s">
        <v>2571</v>
      </c>
      <c r="L1087" s="10" t="s">
        <v>22</v>
      </c>
      <c r="M1087" s="10" t="s">
        <v>22</v>
      </c>
      <c r="N1087" s="3"/>
      <c r="O1087" s="3"/>
      <c r="P1087" s="3"/>
      <c r="Q1087" s="3"/>
      <c r="R1087" s="3"/>
      <c r="S1087" s="3"/>
      <c r="T1087" s="3"/>
    </row>
    <row r="1088" ht="19.5" customHeight="1">
      <c r="A1088" s="3"/>
      <c r="B1088" s="163" t="str">
        <f>IFERROR(RANK('Categories ID'!$C1088,'Categories ID'!$C$20:$C$1937,1),"")</f>
        <v/>
      </c>
      <c r="C1088" s="164" t="str">
        <f>IF(MIN('Categories ID'!$D1088:$F1088)&lt;&gt;0,MIN('Categories ID'!$D1088:$F1088),"")</f>
        <v/>
      </c>
      <c r="D1088" s="164" t="str">
        <f>IFERROR(SEARCH($G$3,'Categories ID'!$J1088)+ROW()/100000,"")</f>
        <v/>
      </c>
      <c r="E1088" s="164" t="str">
        <f>IFERROR(SEARCH($G$3,'Categories ID'!$K1088)+ROW()/100000,"")</f>
        <v/>
      </c>
      <c r="F1088" s="164" t="str">
        <f>IFERROR(SEARCH($G$3,'Categories ID'!$L1088)+ROW()/100000,"")</f>
        <v/>
      </c>
      <c r="G1088" s="73">
        <v>2095.0</v>
      </c>
      <c r="H1088" s="10" t="s">
        <v>2035</v>
      </c>
      <c r="I1088" s="10" t="s">
        <v>2462</v>
      </c>
      <c r="J1088" s="10" t="s">
        <v>2561</v>
      </c>
      <c r="K1088" s="10" t="s">
        <v>2585</v>
      </c>
      <c r="L1088" s="10" t="s">
        <v>22</v>
      </c>
      <c r="M1088" s="10" t="s">
        <v>22</v>
      </c>
      <c r="N1088" s="3"/>
      <c r="O1088" s="3"/>
      <c r="P1088" s="3"/>
      <c r="Q1088" s="3"/>
      <c r="R1088" s="3"/>
      <c r="S1088" s="3"/>
      <c r="T1088" s="3"/>
    </row>
    <row r="1089" ht="19.5" customHeight="1">
      <c r="A1089" s="3"/>
      <c r="B1089" s="165" t="str">
        <f>IFERROR(RANK('Categories ID'!$C1089,'Categories ID'!$C$20:$C$1937,1),"")</f>
        <v/>
      </c>
      <c r="C1089" s="166" t="str">
        <f>IF(MIN('Categories ID'!$D1089:$F1089)&lt;&gt;0,MIN('Categories ID'!$D1089:$F1089),"")</f>
        <v/>
      </c>
      <c r="D1089" s="166" t="str">
        <f>IFERROR(SEARCH($G$3,'Categories ID'!$J1089)+ROW()/100000,"")</f>
        <v/>
      </c>
      <c r="E1089" s="166" t="str">
        <f>IFERROR(SEARCH($G$3,'Categories ID'!$K1089)+ROW()/100000,"")</f>
        <v/>
      </c>
      <c r="F1089" s="166" t="str">
        <f>IFERROR(SEARCH($G$3,'Categories ID'!$L1089)+ROW()/100000,"")</f>
        <v/>
      </c>
      <c r="G1089" s="73">
        <v>1788.0</v>
      </c>
      <c r="H1089" s="10" t="s">
        <v>2035</v>
      </c>
      <c r="I1089" s="10" t="s">
        <v>2462</v>
      </c>
      <c r="J1089" s="10" t="s">
        <v>2561</v>
      </c>
      <c r="K1089" s="10" t="s">
        <v>2575</v>
      </c>
      <c r="L1089" s="10" t="s">
        <v>22</v>
      </c>
      <c r="M1089" s="10" t="s">
        <v>22</v>
      </c>
      <c r="N1089" s="3"/>
      <c r="O1089" s="3"/>
      <c r="P1089" s="3"/>
      <c r="Q1089" s="3"/>
      <c r="R1089" s="3"/>
      <c r="S1089" s="3"/>
      <c r="T1089" s="3"/>
    </row>
    <row r="1090" ht="19.5" customHeight="1">
      <c r="A1090" s="3"/>
      <c r="B1090" s="163" t="str">
        <f>IFERROR(RANK('Categories ID'!$C1090,'Categories ID'!$C$20:$C$1937,1),"")</f>
        <v/>
      </c>
      <c r="C1090" s="164" t="str">
        <f>IF(MIN('Categories ID'!$D1090:$F1090)&lt;&gt;0,MIN('Categories ID'!$D1090:$F1090),"")</f>
        <v/>
      </c>
      <c r="D1090" s="164" t="str">
        <f>IFERROR(SEARCH($G$3,'Categories ID'!$J1090)+ROW()/100000,"")</f>
        <v/>
      </c>
      <c r="E1090" s="164" t="str">
        <f>IFERROR(SEARCH($G$3,'Categories ID'!$K1090)+ROW()/100000,"")</f>
        <v/>
      </c>
      <c r="F1090" s="164" t="str">
        <f>IFERROR(SEARCH($G$3,'Categories ID'!$L1090)+ROW()/100000,"")</f>
        <v/>
      </c>
      <c r="G1090" s="73">
        <v>1796.0</v>
      </c>
      <c r="H1090" s="10" t="s">
        <v>2035</v>
      </c>
      <c r="I1090" s="10" t="s">
        <v>2462</v>
      </c>
      <c r="J1090" s="10" t="s">
        <v>2561</v>
      </c>
      <c r="K1090" s="10" t="s">
        <v>2577</v>
      </c>
      <c r="L1090" s="10" t="s">
        <v>22</v>
      </c>
      <c r="M1090" s="10" t="s">
        <v>22</v>
      </c>
      <c r="N1090" s="3"/>
      <c r="O1090" s="3"/>
      <c r="P1090" s="3"/>
      <c r="Q1090" s="3"/>
      <c r="R1090" s="3"/>
      <c r="S1090" s="3"/>
      <c r="T1090" s="3"/>
    </row>
    <row r="1091" ht="19.5" customHeight="1">
      <c r="A1091" s="3"/>
      <c r="B1091" s="165" t="str">
        <f>IFERROR(RANK('Categories ID'!$C1091,'Categories ID'!$C$20:$C$1937,1),"")</f>
        <v/>
      </c>
      <c r="C1091" s="166" t="str">
        <f>IF(MIN('Categories ID'!$D1091:$F1091)&lt;&gt;0,MIN('Categories ID'!$D1091:$F1091),"")</f>
        <v/>
      </c>
      <c r="D1091" s="166" t="str">
        <f>IFERROR(SEARCH($G$3,'Categories ID'!$J1091)+ROW()/100000,"")</f>
        <v/>
      </c>
      <c r="E1091" s="166" t="str">
        <f>IFERROR(SEARCH($G$3,'Categories ID'!$K1091)+ROW()/100000,"")</f>
        <v/>
      </c>
      <c r="F1091" s="166" t="str">
        <f>IFERROR(SEARCH($G$3,'Categories ID'!$L1091)+ROW()/100000,"")</f>
        <v/>
      </c>
      <c r="G1091" s="73">
        <v>2190.0</v>
      </c>
      <c r="H1091" s="10" t="s">
        <v>2035</v>
      </c>
      <c r="I1091" s="10" t="s">
        <v>2462</v>
      </c>
      <c r="J1091" s="10" t="s">
        <v>2561</v>
      </c>
      <c r="K1091" s="10" t="s">
        <v>2591</v>
      </c>
      <c r="L1091" s="10" t="s">
        <v>22</v>
      </c>
      <c r="M1091" s="10" t="s">
        <v>22</v>
      </c>
      <c r="N1091" s="3"/>
      <c r="O1091" s="3"/>
      <c r="P1091" s="3"/>
      <c r="Q1091" s="3"/>
      <c r="R1091" s="3"/>
      <c r="S1091" s="3"/>
      <c r="T1091" s="3"/>
    </row>
    <row r="1092" ht="19.5" customHeight="1">
      <c r="A1092" s="3"/>
      <c r="B1092" s="163" t="str">
        <f>IFERROR(RANK('Categories ID'!$C1092,'Categories ID'!$C$20:$C$1937,1),"")</f>
        <v/>
      </c>
      <c r="C1092" s="164" t="str">
        <f>IF(MIN('Categories ID'!$D1092:$F1092)&lt;&gt;0,MIN('Categories ID'!$D1092:$F1092),"")</f>
        <v/>
      </c>
      <c r="D1092" s="164" t="str">
        <f>IFERROR(SEARCH($G$3,'Categories ID'!$J1092)+ROW()/100000,"")</f>
        <v/>
      </c>
      <c r="E1092" s="164" t="str">
        <f>IFERROR(SEARCH($G$3,'Categories ID'!$K1092)+ROW()/100000,"")</f>
        <v/>
      </c>
      <c r="F1092" s="164" t="str">
        <f>IFERROR(SEARCH($G$3,'Categories ID'!$L1092)+ROW()/100000,"")</f>
        <v/>
      </c>
      <c r="G1092" s="73">
        <v>1680.0</v>
      </c>
      <c r="H1092" s="10" t="s">
        <v>2035</v>
      </c>
      <c r="I1092" s="10" t="s">
        <v>2462</v>
      </c>
      <c r="J1092" s="10" t="s">
        <v>2348</v>
      </c>
      <c r="K1092" s="10" t="s">
        <v>2602</v>
      </c>
      <c r="L1092" s="10" t="s">
        <v>22</v>
      </c>
      <c r="M1092" s="10" t="s">
        <v>22</v>
      </c>
      <c r="N1092" s="3"/>
      <c r="O1092" s="3"/>
      <c r="P1092" s="3"/>
      <c r="Q1092" s="3"/>
      <c r="R1092" s="3"/>
      <c r="S1092" s="3"/>
      <c r="T1092" s="3"/>
    </row>
    <row r="1093" ht="19.5" customHeight="1">
      <c r="A1093" s="3"/>
      <c r="B1093" s="165" t="str">
        <f>IFERROR(RANK('Categories ID'!$C1093,'Categories ID'!$C$20:$C$1937,1),"")</f>
        <v/>
      </c>
      <c r="C1093" s="166" t="str">
        <f>IF(MIN('Categories ID'!$D1093:$F1093)&lt;&gt;0,MIN('Categories ID'!$D1093:$F1093),"")</f>
        <v/>
      </c>
      <c r="D1093" s="166" t="str">
        <f>IFERROR(SEARCH($G$3,'Categories ID'!$J1093)+ROW()/100000,"")</f>
        <v/>
      </c>
      <c r="E1093" s="166" t="str">
        <f>IFERROR(SEARCH($G$3,'Categories ID'!$K1093)+ROW()/100000,"")</f>
        <v/>
      </c>
      <c r="F1093" s="166" t="str">
        <f>IFERROR(SEARCH($G$3,'Categories ID'!$L1093)+ROW()/100000,"")</f>
        <v/>
      </c>
      <c r="G1093" s="73">
        <v>2226.0</v>
      </c>
      <c r="H1093" s="10" t="s">
        <v>2035</v>
      </c>
      <c r="I1093" s="10" t="s">
        <v>2462</v>
      </c>
      <c r="J1093" s="10" t="s">
        <v>2348</v>
      </c>
      <c r="K1093" s="10" t="s">
        <v>2593</v>
      </c>
      <c r="L1093" s="10" t="s">
        <v>22</v>
      </c>
      <c r="M1093" s="10" t="s">
        <v>22</v>
      </c>
      <c r="N1093" s="3"/>
      <c r="O1093" s="3"/>
      <c r="P1093" s="3"/>
      <c r="Q1093" s="3"/>
      <c r="R1093" s="3"/>
      <c r="S1093" s="3"/>
      <c r="T1093" s="3"/>
    </row>
    <row r="1094" ht="19.5" customHeight="1">
      <c r="A1094" s="3"/>
      <c r="B1094" s="163" t="str">
        <f>IFERROR(RANK('Categories ID'!$C1094,'Categories ID'!$C$20:$C$1937,1),"")</f>
        <v/>
      </c>
      <c r="C1094" s="164" t="str">
        <f>IF(MIN('Categories ID'!$D1094:$F1094)&lt;&gt;0,MIN('Categories ID'!$D1094:$F1094),"")</f>
        <v/>
      </c>
      <c r="D1094" s="164" t="str">
        <f>IFERROR(SEARCH($G$3,'Categories ID'!$J1094)+ROW()/100000,"")</f>
        <v/>
      </c>
      <c r="E1094" s="164" t="str">
        <f>IFERROR(SEARCH($G$3,'Categories ID'!$K1094)+ROW()/100000,"")</f>
        <v/>
      </c>
      <c r="F1094" s="164" t="str">
        <f>IFERROR(SEARCH($G$3,'Categories ID'!$L1094)+ROW()/100000,"")</f>
        <v/>
      </c>
      <c r="G1094" s="73">
        <v>3402.0</v>
      </c>
      <c r="H1094" s="10" t="s">
        <v>2035</v>
      </c>
      <c r="I1094" s="10" t="s">
        <v>2462</v>
      </c>
      <c r="J1094" s="10" t="s">
        <v>2348</v>
      </c>
      <c r="K1094" s="10" t="s">
        <v>2353</v>
      </c>
      <c r="L1094" s="10" t="s">
        <v>22</v>
      </c>
      <c r="M1094" s="10" t="s">
        <v>22</v>
      </c>
      <c r="N1094" s="3"/>
      <c r="O1094" s="3"/>
      <c r="P1094" s="3"/>
      <c r="Q1094" s="3"/>
      <c r="R1094" s="3"/>
      <c r="S1094" s="3"/>
      <c r="T1094" s="3"/>
    </row>
    <row r="1095" ht="19.5" customHeight="1">
      <c r="A1095" s="3"/>
      <c r="B1095" s="165" t="str">
        <f>IFERROR(RANK('Categories ID'!$C1095,'Categories ID'!$C$20:$C$1937,1),"")</f>
        <v/>
      </c>
      <c r="C1095" s="166" t="str">
        <f>IF(MIN('Categories ID'!$D1095:$F1095)&lt;&gt;0,MIN('Categories ID'!$D1095:$F1095),"")</f>
        <v/>
      </c>
      <c r="D1095" s="166" t="str">
        <f>IFERROR(SEARCH($G$3,'Categories ID'!$J1095)+ROW()/100000,"")</f>
        <v/>
      </c>
      <c r="E1095" s="166" t="str">
        <f>IFERROR(SEARCH($G$3,'Categories ID'!$K1095)+ROW()/100000,"")</f>
        <v/>
      </c>
      <c r="F1095" s="166" t="str">
        <f>IFERROR(SEARCH($G$3,'Categories ID'!$L1095)+ROW()/100000,"")</f>
        <v/>
      </c>
      <c r="G1095" s="73">
        <v>2054.0</v>
      </c>
      <c r="H1095" s="10" t="s">
        <v>2035</v>
      </c>
      <c r="I1095" s="10" t="s">
        <v>2462</v>
      </c>
      <c r="J1095" s="10" t="s">
        <v>2348</v>
      </c>
      <c r="K1095" s="10" t="s">
        <v>2349</v>
      </c>
      <c r="L1095" s="10" t="s">
        <v>22</v>
      </c>
      <c r="M1095" s="10" t="s">
        <v>22</v>
      </c>
      <c r="N1095" s="3"/>
      <c r="O1095" s="3"/>
      <c r="P1095" s="3"/>
      <c r="Q1095" s="3"/>
      <c r="R1095" s="3"/>
      <c r="S1095" s="3"/>
      <c r="T1095" s="3"/>
    </row>
    <row r="1096" ht="19.5" customHeight="1">
      <c r="A1096" s="3"/>
      <c r="B1096" s="163" t="str">
        <f>IFERROR(RANK('Categories ID'!$C1096,'Categories ID'!$C$20:$C$1937,1),"")</f>
        <v/>
      </c>
      <c r="C1096" s="164" t="str">
        <f>IF(MIN('Categories ID'!$D1096:$F1096)&lt;&gt;0,MIN('Categories ID'!$D1096:$F1096),"")</f>
        <v/>
      </c>
      <c r="D1096" s="164" t="str">
        <f>IFERROR(SEARCH($G$3,'Categories ID'!$J1096)+ROW()/100000,"")</f>
        <v/>
      </c>
      <c r="E1096" s="164" t="str">
        <f>IFERROR(SEARCH($G$3,'Categories ID'!$K1096)+ROW()/100000,"")</f>
        <v/>
      </c>
      <c r="F1096" s="164" t="str">
        <f>IFERROR(SEARCH($G$3,'Categories ID'!$L1096)+ROW()/100000,"")</f>
        <v/>
      </c>
      <c r="G1096" s="73">
        <v>1784.0</v>
      </c>
      <c r="H1096" s="10" t="s">
        <v>2035</v>
      </c>
      <c r="I1096" s="10" t="s">
        <v>2462</v>
      </c>
      <c r="J1096" s="10" t="s">
        <v>2348</v>
      </c>
      <c r="K1096" s="10" t="s">
        <v>2658</v>
      </c>
      <c r="L1096" s="10" t="s">
        <v>22</v>
      </c>
      <c r="M1096" s="10" t="s">
        <v>22</v>
      </c>
      <c r="N1096" s="3"/>
      <c r="O1096" s="3"/>
      <c r="P1096" s="3"/>
      <c r="Q1096" s="3"/>
      <c r="R1096" s="3"/>
      <c r="S1096" s="3"/>
      <c r="T1096" s="3"/>
    </row>
    <row r="1097" ht="19.5" customHeight="1">
      <c r="A1097" s="3"/>
      <c r="B1097" s="165" t="str">
        <f>IFERROR(RANK('Categories ID'!$C1097,'Categories ID'!$C$20:$C$1937,1),"")</f>
        <v/>
      </c>
      <c r="C1097" s="166" t="str">
        <f>IF(MIN('Categories ID'!$D1097:$F1097)&lt;&gt;0,MIN('Categories ID'!$D1097:$F1097),"")</f>
        <v/>
      </c>
      <c r="D1097" s="166" t="str">
        <f>IFERROR(SEARCH($G$3,'Categories ID'!$J1097)+ROW()/100000,"")</f>
        <v/>
      </c>
      <c r="E1097" s="166" t="str">
        <f>IFERROR(SEARCH($G$3,'Categories ID'!$K1097)+ROW()/100000,"")</f>
        <v/>
      </c>
      <c r="F1097" s="166" t="str">
        <f>IFERROR(SEARCH($G$3,'Categories ID'!$L1097)+ROW()/100000,"")</f>
        <v/>
      </c>
      <c r="G1097" s="73">
        <v>2215.0</v>
      </c>
      <c r="H1097" s="10" t="s">
        <v>2035</v>
      </c>
      <c r="I1097" s="10" t="s">
        <v>2462</v>
      </c>
      <c r="J1097" s="10" t="s">
        <v>2348</v>
      </c>
      <c r="K1097" s="10" t="s">
        <v>2351</v>
      </c>
      <c r="L1097" s="10" t="s">
        <v>22</v>
      </c>
      <c r="M1097" s="10" t="s">
        <v>22</v>
      </c>
      <c r="N1097" s="3"/>
      <c r="O1097" s="3"/>
      <c r="P1097" s="3"/>
      <c r="Q1097" s="3"/>
      <c r="R1097" s="3"/>
      <c r="S1097" s="3"/>
      <c r="T1097" s="3"/>
    </row>
    <row r="1098" ht="19.5" customHeight="1">
      <c r="A1098" s="3"/>
      <c r="B1098" s="163" t="str">
        <f>IFERROR(RANK('Categories ID'!$C1098,'Categories ID'!$C$20:$C$1937,1),"")</f>
        <v/>
      </c>
      <c r="C1098" s="164" t="str">
        <f>IF(MIN('Categories ID'!$D1098:$F1098)&lt;&gt;0,MIN('Categories ID'!$D1098:$F1098),"")</f>
        <v/>
      </c>
      <c r="D1098" s="164" t="str">
        <f>IFERROR(SEARCH($G$3,'Categories ID'!$J1098)+ROW()/100000,"")</f>
        <v/>
      </c>
      <c r="E1098" s="164" t="str">
        <f>IFERROR(SEARCH($G$3,'Categories ID'!$K1098)+ROW()/100000,"")</f>
        <v/>
      </c>
      <c r="F1098" s="164" t="str">
        <f>IFERROR(SEARCH($G$3,'Categories ID'!$L1098)+ROW()/100000,"")</f>
        <v/>
      </c>
      <c r="G1098" s="73">
        <v>2193.0</v>
      </c>
      <c r="H1098" s="10" t="s">
        <v>2035</v>
      </c>
      <c r="I1098" s="10" t="s">
        <v>2462</v>
      </c>
      <c r="J1098" s="10" t="s">
        <v>2601</v>
      </c>
      <c r="K1098" s="10" t="s">
        <v>2604</v>
      </c>
      <c r="L1098" s="10" t="s">
        <v>2773</v>
      </c>
      <c r="M1098" s="10" t="s">
        <v>22</v>
      </c>
      <c r="N1098" s="3"/>
      <c r="O1098" s="3"/>
      <c r="P1098" s="3"/>
      <c r="Q1098" s="3"/>
      <c r="R1098" s="3"/>
      <c r="S1098" s="3"/>
      <c r="T1098" s="3"/>
    </row>
    <row r="1099" ht="19.5" customHeight="1">
      <c r="A1099" s="3"/>
      <c r="B1099" s="165" t="str">
        <f>IFERROR(RANK('Categories ID'!$C1099,'Categories ID'!$C$20:$C$1937,1),"")</f>
        <v/>
      </c>
      <c r="C1099" s="166" t="str">
        <f>IF(MIN('Categories ID'!$D1099:$F1099)&lt;&gt;0,MIN('Categories ID'!$D1099:$F1099),"")</f>
        <v/>
      </c>
      <c r="D1099" s="166" t="str">
        <f>IFERROR(SEARCH($G$3,'Categories ID'!$J1099)+ROW()/100000,"")</f>
        <v/>
      </c>
      <c r="E1099" s="166" t="str">
        <f>IFERROR(SEARCH($G$3,'Categories ID'!$K1099)+ROW()/100000,"")</f>
        <v/>
      </c>
      <c r="F1099" s="166" t="str">
        <f>IFERROR(SEARCH($G$3,'Categories ID'!$L1099)+ROW()/100000,"")</f>
        <v/>
      </c>
      <c r="G1099" s="73">
        <v>2198.0</v>
      </c>
      <c r="H1099" s="10" t="s">
        <v>2035</v>
      </c>
      <c r="I1099" s="10" t="s">
        <v>2462</v>
      </c>
      <c r="J1099" s="10" t="s">
        <v>2601</v>
      </c>
      <c r="K1099" s="10" t="s">
        <v>2604</v>
      </c>
      <c r="L1099" s="10" t="s">
        <v>2775</v>
      </c>
      <c r="M1099" s="10" t="s">
        <v>22</v>
      </c>
      <c r="N1099" s="3"/>
      <c r="O1099" s="3"/>
      <c r="P1099" s="3"/>
      <c r="Q1099" s="3"/>
      <c r="R1099" s="3"/>
      <c r="S1099" s="3"/>
      <c r="T1099" s="3"/>
    </row>
    <row r="1100" ht="19.5" customHeight="1">
      <c r="A1100" s="3"/>
      <c r="B1100" s="163" t="str">
        <f>IFERROR(RANK('Categories ID'!$C1100,'Categories ID'!$C$20:$C$1937,1),"")</f>
        <v/>
      </c>
      <c r="C1100" s="164" t="str">
        <f>IF(MIN('Categories ID'!$D1100:$F1100)&lt;&gt;0,MIN('Categories ID'!$D1100:$F1100),"")</f>
        <v/>
      </c>
      <c r="D1100" s="164" t="str">
        <f>IFERROR(SEARCH($G$3,'Categories ID'!$J1100)+ROW()/100000,"")</f>
        <v/>
      </c>
      <c r="E1100" s="164" t="str">
        <f>IFERROR(SEARCH($G$3,'Categories ID'!$K1100)+ROW()/100000,"")</f>
        <v/>
      </c>
      <c r="F1100" s="164" t="str">
        <f>IFERROR(SEARCH($G$3,'Categories ID'!$L1100)+ROW()/100000,"")</f>
        <v/>
      </c>
      <c r="G1100" s="73">
        <v>2156.0</v>
      </c>
      <c r="H1100" s="10" t="s">
        <v>2035</v>
      </c>
      <c r="I1100" s="10" t="s">
        <v>2462</v>
      </c>
      <c r="J1100" s="10" t="s">
        <v>2601</v>
      </c>
      <c r="K1100" s="10" t="s">
        <v>2604</v>
      </c>
      <c r="L1100" s="10" t="s">
        <v>2725</v>
      </c>
      <c r="M1100" s="10" t="s">
        <v>22</v>
      </c>
      <c r="N1100" s="3"/>
      <c r="O1100" s="3"/>
      <c r="P1100" s="3"/>
      <c r="Q1100" s="3"/>
      <c r="R1100" s="3"/>
      <c r="S1100" s="3"/>
      <c r="T1100" s="3"/>
    </row>
    <row r="1101" ht="19.5" customHeight="1">
      <c r="A1101" s="3"/>
      <c r="B1101" s="165" t="str">
        <f>IFERROR(RANK('Categories ID'!$C1101,'Categories ID'!$C$20:$C$1937,1),"")</f>
        <v/>
      </c>
      <c r="C1101" s="166" t="str">
        <f>IF(MIN('Categories ID'!$D1101:$F1101)&lt;&gt;0,MIN('Categories ID'!$D1101:$F1101),"")</f>
        <v/>
      </c>
      <c r="D1101" s="166" t="str">
        <f>IFERROR(SEARCH($G$3,'Categories ID'!$J1101)+ROW()/100000,"")</f>
        <v/>
      </c>
      <c r="E1101" s="166" t="str">
        <f>IFERROR(SEARCH($G$3,'Categories ID'!$K1101)+ROW()/100000,"")</f>
        <v/>
      </c>
      <c r="F1101" s="166" t="str">
        <f>IFERROR(SEARCH($G$3,'Categories ID'!$L1101)+ROW()/100000,"")</f>
        <v/>
      </c>
      <c r="G1101" s="73">
        <v>1776.0</v>
      </c>
      <c r="H1101" s="10" t="s">
        <v>2035</v>
      </c>
      <c r="I1101" s="10" t="s">
        <v>2462</v>
      </c>
      <c r="J1101" s="10" t="s">
        <v>2601</v>
      </c>
      <c r="K1101" s="10" t="s">
        <v>2604</v>
      </c>
      <c r="L1101" s="10" t="s">
        <v>2654</v>
      </c>
      <c r="M1101" s="10" t="s">
        <v>22</v>
      </c>
      <c r="N1101" s="3"/>
      <c r="O1101" s="3"/>
      <c r="P1101" s="3"/>
      <c r="Q1101" s="3"/>
      <c r="R1101" s="3"/>
      <c r="S1101" s="3"/>
      <c r="T1101" s="3"/>
    </row>
    <row r="1102" ht="19.5" customHeight="1">
      <c r="A1102" s="3"/>
      <c r="B1102" s="163" t="str">
        <f>IFERROR(RANK('Categories ID'!$C1102,'Categories ID'!$C$20:$C$1937,1),"")</f>
        <v/>
      </c>
      <c r="C1102" s="164" t="str">
        <f>IF(MIN('Categories ID'!$D1102:$F1102)&lt;&gt;0,MIN('Categories ID'!$D1102:$F1102),"")</f>
        <v/>
      </c>
      <c r="D1102" s="164" t="str">
        <f>IFERROR(SEARCH($G$3,'Categories ID'!$J1102)+ROW()/100000,"")</f>
        <v/>
      </c>
      <c r="E1102" s="164" t="str">
        <f>IFERROR(SEARCH($G$3,'Categories ID'!$K1102)+ROW()/100000,"")</f>
        <v/>
      </c>
      <c r="F1102" s="164" t="str">
        <f>IFERROR(SEARCH($G$3,'Categories ID'!$L1102)+ROW()/100000,"")</f>
        <v/>
      </c>
      <c r="G1102" s="73">
        <v>1777.0</v>
      </c>
      <c r="H1102" s="10" t="s">
        <v>2035</v>
      </c>
      <c r="I1102" s="10" t="s">
        <v>2462</v>
      </c>
      <c r="J1102" s="10" t="s">
        <v>2601</v>
      </c>
      <c r="K1102" s="10" t="s">
        <v>2604</v>
      </c>
      <c r="L1102" s="10" t="s">
        <v>2656</v>
      </c>
      <c r="M1102" s="10" t="s">
        <v>22</v>
      </c>
      <c r="N1102" s="3"/>
      <c r="O1102" s="3"/>
      <c r="P1102" s="3"/>
      <c r="Q1102" s="3"/>
      <c r="R1102" s="3"/>
      <c r="S1102" s="3"/>
      <c r="T1102" s="3"/>
    </row>
    <row r="1103" ht="19.5" customHeight="1">
      <c r="A1103" s="3"/>
      <c r="B1103" s="165" t="str">
        <f>IFERROR(RANK('Categories ID'!$C1103,'Categories ID'!$C$20:$C$1937,1),"")</f>
        <v/>
      </c>
      <c r="C1103" s="166" t="str">
        <f>IF(MIN('Categories ID'!$D1103:$F1103)&lt;&gt;0,MIN('Categories ID'!$D1103:$F1103),"")</f>
        <v/>
      </c>
      <c r="D1103" s="166" t="str">
        <f>IFERROR(SEARCH($G$3,'Categories ID'!$J1103)+ROW()/100000,"")</f>
        <v/>
      </c>
      <c r="E1103" s="166" t="str">
        <f>IFERROR(SEARCH($G$3,'Categories ID'!$K1103)+ROW()/100000,"")</f>
        <v/>
      </c>
      <c r="F1103" s="166" t="str">
        <f>IFERROR(SEARCH($G$3,'Categories ID'!$L1103)+ROW()/100000,"")</f>
        <v/>
      </c>
      <c r="G1103" s="73">
        <v>3407.0</v>
      </c>
      <c r="H1103" s="10" t="s">
        <v>2035</v>
      </c>
      <c r="I1103" s="10" t="s">
        <v>2462</v>
      </c>
      <c r="J1103" s="10" t="s">
        <v>2601</v>
      </c>
      <c r="K1103" s="10" t="s">
        <v>2604</v>
      </c>
      <c r="L1103" s="10" t="s">
        <v>2838</v>
      </c>
      <c r="M1103" s="10" t="s">
        <v>22</v>
      </c>
      <c r="N1103" s="3"/>
      <c r="O1103" s="3"/>
      <c r="P1103" s="3"/>
      <c r="Q1103" s="3"/>
      <c r="R1103" s="3"/>
      <c r="S1103" s="3"/>
      <c r="T1103" s="3"/>
    </row>
    <row r="1104" ht="19.5" customHeight="1">
      <c r="A1104" s="3"/>
      <c r="B1104" s="163" t="str">
        <f>IFERROR(RANK('Categories ID'!$C1104,'Categories ID'!$C$20:$C$1937,1),"")</f>
        <v/>
      </c>
      <c r="C1104" s="164" t="str">
        <f>IF(MIN('Categories ID'!$D1104:$F1104)&lt;&gt;0,MIN('Categories ID'!$D1104:$F1104),"")</f>
        <v/>
      </c>
      <c r="D1104" s="164" t="str">
        <f>IFERROR(SEARCH($G$3,'Categories ID'!$J1104)+ROW()/100000,"")</f>
        <v/>
      </c>
      <c r="E1104" s="164" t="str">
        <f>IFERROR(SEARCH($G$3,'Categories ID'!$K1104)+ROW()/100000,"")</f>
        <v/>
      </c>
      <c r="F1104" s="164" t="str">
        <f>IFERROR(SEARCH($G$3,'Categories ID'!$L1104)+ROW()/100000,"")</f>
        <v/>
      </c>
      <c r="G1104" s="73">
        <v>3397.0</v>
      </c>
      <c r="H1104" s="10" t="s">
        <v>2035</v>
      </c>
      <c r="I1104" s="10" t="s">
        <v>2462</v>
      </c>
      <c r="J1104" s="10" t="s">
        <v>2601</v>
      </c>
      <c r="K1104" s="10" t="s">
        <v>2604</v>
      </c>
      <c r="L1104" s="10" t="s">
        <v>2826</v>
      </c>
      <c r="M1104" s="10" t="s">
        <v>22</v>
      </c>
      <c r="N1104" s="3"/>
      <c r="O1104" s="3"/>
      <c r="P1104" s="3"/>
      <c r="Q1104" s="3"/>
      <c r="R1104" s="3"/>
      <c r="S1104" s="3"/>
      <c r="T1104" s="3"/>
    </row>
    <row r="1105" ht="19.5" customHeight="1">
      <c r="A1105" s="3"/>
      <c r="B1105" s="165" t="str">
        <f>IFERROR(RANK('Categories ID'!$C1105,'Categories ID'!$C$20:$C$1937,1),"")</f>
        <v/>
      </c>
      <c r="C1105" s="166" t="str">
        <f>IF(MIN('Categories ID'!$D1105:$F1105)&lt;&gt;0,MIN('Categories ID'!$D1105:$F1105),"")</f>
        <v/>
      </c>
      <c r="D1105" s="166" t="str">
        <f>IFERROR(SEARCH($G$3,'Categories ID'!$J1105)+ROW()/100000,"")</f>
        <v/>
      </c>
      <c r="E1105" s="166" t="str">
        <f>IFERROR(SEARCH($G$3,'Categories ID'!$K1105)+ROW()/100000,"")</f>
        <v/>
      </c>
      <c r="F1105" s="166" t="str">
        <f>IFERROR(SEARCH($G$3,'Categories ID'!$L1105)+ROW()/100000,"")</f>
        <v/>
      </c>
      <c r="G1105" s="73">
        <v>3398.0</v>
      </c>
      <c r="H1105" s="10" t="s">
        <v>2035</v>
      </c>
      <c r="I1105" s="10" t="s">
        <v>2462</v>
      </c>
      <c r="J1105" s="10" t="s">
        <v>2601</v>
      </c>
      <c r="K1105" s="10" t="s">
        <v>2604</v>
      </c>
      <c r="L1105" s="10" t="s">
        <v>2828</v>
      </c>
      <c r="M1105" s="10" t="s">
        <v>22</v>
      </c>
      <c r="N1105" s="3"/>
      <c r="O1105" s="3"/>
      <c r="P1105" s="3"/>
      <c r="Q1105" s="3"/>
      <c r="R1105" s="3"/>
      <c r="S1105" s="3"/>
      <c r="T1105" s="3"/>
    </row>
    <row r="1106" ht="19.5" customHeight="1">
      <c r="A1106" s="3"/>
      <c r="B1106" s="163" t="str">
        <f>IFERROR(RANK('Categories ID'!$C1106,'Categories ID'!$C$20:$C$1937,1),"")</f>
        <v/>
      </c>
      <c r="C1106" s="164" t="str">
        <f>IF(MIN('Categories ID'!$D1106:$F1106)&lt;&gt;0,MIN('Categories ID'!$D1106:$F1106),"")</f>
        <v/>
      </c>
      <c r="D1106" s="164" t="str">
        <f>IFERROR(SEARCH($G$3,'Categories ID'!$J1106)+ROW()/100000,"")</f>
        <v/>
      </c>
      <c r="E1106" s="164" t="str">
        <f>IFERROR(SEARCH($G$3,'Categories ID'!$K1106)+ROW()/100000,"")</f>
        <v/>
      </c>
      <c r="F1106" s="164" t="str">
        <f>IFERROR(SEARCH($G$3,'Categories ID'!$L1106)+ROW()/100000,"")</f>
        <v/>
      </c>
      <c r="G1106" s="73">
        <v>2544.0</v>
      </c>
      <c r="H1106" s="10" t="s">
        <v>2035</v>
      </c>
      <c r="I1106" s="10" t="s">
        <v>2462</v>
      </c>
      <c r="J1106" s="10" t="s">
        <v>2601</v>
      </c>
      <c r="K1106" s="10" t="s">
        <v>2604</v>
      </c>
      <c r="L1106" s="10" t="s">
        <v>2787</v>
      </c>
      <c r="M1106" s="10" t="s">
        <v>22</v>
      </c>
      <c r="N1106" s="3"/>
      <c r="O1106" s="3"/>
      <c r="P1106" s="3"/>
      <c r="Q1106" s="3"/>
      <c r="R1106" s="3"/>
      <c r="S1106" s="3"/>
      <c r="T1106" s="3"/>
    </row>
    <row r="1107" ht="19.5" customHeight="1">
      <c r="A1107" s="3"/>
      <c r="B1107" s="165" t="str">
        <f>IFERROR(RANK('Categories ID'!$C1107,'Categories ID'!$C$20:$C$1937,1),"")</f>
        <v/>
      </c>
      <c r="C1107" s="166" t="str">
        <f>IF(MIN('Categories ID'!$D1107:$F1107)&lt;&gt;0,MIN('Categories ID'!$D1107:$F1107),"")</f>
        <v/>
      </c>
      <c r="D1107" s="166" t="str">
        <f>IFERROR(SEARCH($G$3,'Categories ID'!$J1107)+ROW()/100000,"")</f>
        <v/>
      </c>
      <c r="E1107" s="166" t="str">
        <f>IFERROR(SEARCH($G$3,'Categories ID'!$K1107)+ROW()/100000,"")</f>
        <v/>
      </c>
      <c r="F1107" s="166" t="str">
        <f>IFERROR(SEARCH($G$3,'Categories ID'!$L1107)+ROW()/100000,"")</f>
        <v/>
      </c>
      <c r="G1107" s="73">
        <v>3448.0</v>
      </c>
      <c r="H1107" s="10" t="s">
        <v>2035</v>
      </c>
      <c r="I1107" s="10" t="s">
        <v>2462</v>
      </c>
      <c r="J1107" s="10" t="s">
        <v>2601</v>
      </c>
      <c r="K1107" s="10" t="s">
        <v>2604</v>
      </c>
      <c r="L1107" s="10" t="s">
        <v>2852</v>
      </c>
      <c r="M1107" s="10" t="s">
        <v>22</v>
      </c>
      <c r="N1107" s="3"/>
      <c r="O1107" s="3"/>
      <c r="P1107" s="3"/>
      <c r="Q1107" s="3"/>
      <c r="R1107" s="3"/>
      <c r="S1107" s="3"/>
      <c r="T1107" s="3"/>
    </row>
    <row r="1108" ht="19.5" customHeight="1">
      <c r="A1108" s="3"/>
      <c r="B1108" s="163" t="str">
        <f>IFERROR(RANK('Categories ID'!$C1108,'Categories ID'!$C$20:$C$1937,1),"")</f>
        <v/>
      </c>
      <c r="C1108" s="164" t="str">
        <f>IF(MIN('Categories ID'!$D1108:$F1108)&lt;&gt;0,MIN('Categories ID'!$D1108:$F1108),"")</f>
        <v/>
      </c>
      <c r="D1108" s="164" t="str">
        <f>IFERROR(SEARCH($G$3,'Categories ID'!$J1108)+ROW()/100000,"")</f>
        <v/>
      </c>
      <c r="E1108" s="164" t="str">
        <f>IFERROR(SEARCH($G$3,'Categories ID'!$K1108)+ROW()/100000,"")</f>
        <v/>
      </c>
      <c r="F1108" s="164" t="str">
        <f>IFERROR(SEARCH($G$3,'Categories ID'!$L1108)+ROW()/100000,"")</f>
        <v/>
      </c>
      <c r="G1108" s="73">
        <v>3449.0</v>
      </c>
      <c r="H1108" s="10" t="s">
        <v>2035</v>
      </c>
      <c r="I1108" s="10" t="s">
        <v>2462</v>
      </c>
      <c r="J1108" s="10" t="s">
        <v>2601</v>
      </c>
      <c r="K1108" s="10" t="s">
        <v>2604</v>
      </c>
      <c r="L1108" s="10" t="s">
        <v>2854</v>
      </c>
      <c r="M1108" s="10" t="s">
        <v>22</v>
      </c>
      <c r="N1108" s="3"/>
      <c r="O1108" s="3"/>
      <c r="P1108" s="3"/>
      <c r="Q1108" s="3"/>
      <c r="R1108" s="3"/>
      <c r="S1108" s="3"/>
      <c r="T1108" s="3"/>
    </row>
    <row r="1109" ht="19.5" customHeight="1">
      <c r="A1109" s="3"/>
      <c r="B1109" s="165" t="str">
        <f>IFERROR(RANK('Categories ID'!$C1109,'Categories ID'!$C$20:$C$1937,1),"")</f>
        <v/>
      </c>
      <c r="C1109" s="166" t="str">
        <f>IF(MIN('Categories ID'!$D1109:$F1109)&lt;&gt;0,MIN('Categories ID'!$D1109:$F1109),"")</f>
        <v/>
      </c>
      <c r="D1109" s="166" t="str">
        <f>IFERROR(SEARCH($G$3,'Categories ID'!$J1109)+ROW()/100000,"")</f>
        <v/>
      </c>
      <c r="E1109" s="166" t="str">
        <f>IFERROR(SEARCH($G$3,'Categories ID'!$K1109)+ROW()/100000,"")</f>
        <v/>
      </c>
      <c r="F1109" s="166" t="str">
        <f>IFERROR(SEARCH($G$3,'Categories ID'!$L1109)+ROW()/100000,"")</f>
        <v/>
      </c>
      <c r="G1109" s="73">
        <v>1915.0</v>
      </c>
      <c r="H1109" s="10" t="s">
        <v>2035</v>
      </c>
      <c r="I1109" s="10" t="s">
        <v>2462</v>
      </c>
      <c r="J1109" s="10" t="s">
        <v>2601</v>
      </c>
      <c r="K1109" s="10" t="s">
        <v>2604</v>
      </c>
      <c r="L1109" s="10" t="s">
        <v>2664</v>
      </c>
      <c r="M1109" s="10" t="s">
        <v>22</v>
      </c>
      <c r="N1109" s="3"/>
      <c r="O1109" s="3"/>
      <c r="P1109" s="3"/>
      <c r="Q1109" s="3"/>
      <c r="R1109" s="3"/>
      <c r="S1109" s="3"/>
      <c r="T1109" s="3"/>
    </row>
    <row r="1110" ht="19.5" customHeight="1">
      <c r="A1110" s="3"/>
      <c r="B1110" s="163" t="str">
        <f>IFERROR(RANK('Categories ID'!$C1110,'Categories ID'!$C$20:$C$1937,1),"")</f>
        <v/>
      </c>
      <c r="C1110" s="164" t="str">
        <f>IF(MIN('Categories ID'!$D1110:$F1110)&lt;&gt;0,MIN('Categories ID'!$D1110:$F1110),"")</f>
        <v/>
      </c>
      <c r="D1110" s="164" t="str">
        <f>IFERROR(SEARCH($G$3,'Categories ID'!$J1110)+ROW()/100000,"")</f>
        <v/>
      </c>
      <c r="E1110" s="164" t="str">
        <f>IFERROR(SEARCH($G$3,'Categories ID'!$K1110)+ROW()/100000,"")</f>
        <v/>
      </c>
      <c r="F1110" s="164" t="str">
        <f>IFERROR(SEARCH($G$3,'Categories ID'!$L1110)+ROW()/100000,"")</f>
        <v/>
      </c>
      <c r="G1110" s="73">
        <v>1744.0</v>
      </c>
      <c r="H1110" s="10" t="s">
        <v>2035</v>
      </c>
      <c r="I1110" s="10" t="s">
        <v>2462</v>
      </c>
      <c r="J1110" s="10" t="s">
        <v>2601</v>
      </c>
      <c r="K1110" s="10" t="s">
        <v>2604</v>
      </c>
      <c r="L1110" s="10" t="s">
        <v>2638</v>
      </c>
      <c r="M1110" s="10" t="s">
        <v>22</v>
      </c>
      <c r="N1110" s="3"/>
      <c r="O1110" s="3"/>
      <c r="P1110" s="3"/>
      <c r="Q1110" s="3"/>
      <c r="R1110" s="3"/>
      <c r="S1110" s="3"/>
      <c r="T1110" s="3"/>
    </row>
    <row r="1111" ht="19.5" customHeight="1">
      <c r="A1111" s="3"/>
      <c r="B1111" s="165" t="str">
        <f>IFERROR(RANK('Categories ID'!$C1111,'Categories ID'!$C$20:$C$1937,1),"")</f>
        <v/>
      </c>
      <c r="C1111" s="166" t="str">
        <f>IF(MIN('Categories ID'!$D1111:$F1111)&lt;&gt;0,MIN('Categories ID'!$D1111:$F1111),"")</f>
        <v/>
      </c>
      <c r="D1111" s="166" t="str">
        <f>IFERROR(SEARCH($G$3,'Categories ID'!$J1111)+ROW()/100000,"")</f>
        <v/>
      </c>
      <c r="E1111" s="166" t="str">
        <f>IFERROR(SEARCH($G$3,'Categories ID'!$K1111)+ROW()/100000,"")</f>
        <v/>
      </c>
      <c r="F1111" s="166" t="str">
        <f>IFERROR(SEARCH($G$3,'Categories ID'!$L1111)+ROW()/100000,"")</f>
        <v/>
      </c>
      <c r="G1111" s="73">
        <v>1745.0</v>
      </c>
      <c r="H1111" s="10" t="s">
        <v>2035</v>
      </c>
      <c r="I1111" s="10" t="s">
        <v>2462</v>
      </c>
      <c r="J1111" s="10" t="s">
        <v>2601</v>
      </c>
      <c r="K1111" s="10" t="s">
        <v>2604</v>
      </c>
      <c r="L1111" s="10" t="s">
        <v>2640</v>
      </c>
      <c r="M1111" s="10" t="s">
        <v>22</v>
      </c>
      <c r="N1111" s="3"/>
      <c r="O1111" s="3"/>
      <c r="P1111" s="3"/>
      <c r="Q1111" s="3"/>
      <c r="R1111" s="3"/>
      <c r="S1111" s="3"/>
      <c r="T1111" s="3"/>
    </row>
    <row r="1112" ht="19.5" customHeight="1">
      <c r="A1112" s="3"/>
      <c r="B1112" s="163" t="str">
        <f>IFERROR(RANK('Categories ID'!$C1112,'Categories ID'!$C$20:$C$1937,1),"")</f>
        <v/>
      </c>
      <c r="C1112" s="164" t="str">
        <f>IF(MIN('Categories ID'!$D1112:$F1112)&lt;&gt;0,MIN('Categories ID'!$D1112:$F1112),"")</f>
        <v/>
      </c>
      <c r="D1112" s="164" t="str">
        <f>IFERROR(SEARCH($G$3,'Categories ID'!$J1112)+ROW()/100000,"")</f>
        <v/>
      </c>
      <c r="E1112" s="164" t="str">
        <f>IFERROR(SEARCH($G$3,'Categories ID'!$K1112)+ROW()/100000,"")</f>
        <v/>
      </c>
      <c r="F1112" s="164" t="str">
        <f>IFERROR(SEARCH($G$3,'Categories ID'!$L1112)+ROW()/100000,"")</f>
        <v/>
      </c>
      <c r="G1112" s="73">
        <v>1746.0</v>
      </c>
      <c r="H1112" s="10" t="s">
        <v>2035</v>
      </c>
      <c r="I1112" s="10" t="s">
        <v>2462</v>
      </c>
      <c r="J1112" s="10" t="s">
        <v>2601</v>
      </c>
      <c r="K1112" s="10" t="s">
        <v>2604</v>
      </c>
      <c r="L1112" s="10" t="s">
        <v>2642</v>
      </c>
      <c r="M1112" s="10" t="s">
        <v>22</v>
      </c>
      <c r="N1112" s="3"/>
      <c r="O1112" s="3"/>
      <c r="P1112" s="3"/>
      <c r="Q1112" s="3"/>
      <c r="R1112" s="3"/>
      <c r="S1112" s="3"/>
      <c r="T1112" s="3"/>
    </row>
    <row r="1113" ht="19.5" customHeight="1">
      <c r="A1113" s="3"/>
      <c r="B1113" s="165" t="str">
        <f>IFERROR(RANK('Categories ID'!$C1113,'Categories ID'!$C$20:$C$1937,1),"")</f>
        <v/>
      </c>
      <c r="C1113" s="166" t="str">
        <f>IF(MIN('Categories ID'!$D1113:$F1113)&lt;&gt;0,MIN('Categories ID'!$D1113:$F1113),"")</f>
        <v/>
      </c>
      <c r="D1113" s="166" t="str">
        <f>IFERROR(SEARCH($G$3,'Categories ID'!$J1113)+ROW()/100000,"")</f>
        <v/>
      </c>
      <c r="E1113" s="166" t="str">
        <f>IFERROR(SEARCH($G$3,'Categories ID'!$K1113)+ROW()/100000,"")</f>
        <v/>
      </c>
      <c r="F1113" s="166" t="str">
        <f>IFERROR(SEARCH($G$3,'Categories ID'!$L1113)+ROW()/100000,"")</f>
        <v/>
      </c>
      <c r="G1113" s="73">
        <v>1703.0</v>
      </c>
      <c r="H1113" s="10" t="s">
        <v>2035</v>
      </c>
      <c r="I1113" s="10" t="s">
        <v>2462</v>
      </c>
      <c r="J1113" s="10" t="s">
        <v>2601</v>
      </c>
      <c r="K1113" s="10" t="s">
        <v>2604</v>
      </c>
      <c r="L1113" s="10" t="s">
        <v>2605</v>
      </c>
      <c r="M1113" s="10" t="s">
        <v>22</v>
      </c>
      <c r="N1113" s="3"/>
      <c r="O1113" s="3"/>
      <c r="P1113" s="3"/>
      <c r="Q1113" s="3"/>
      <c r="R1113" s="3"/>
      <c r="S1113" s="3"/>
      <c r="T1113" s="3"/>
    </row>
    <row r="1114" ht="19.5" customHeight="1">
      <c r="A1114" s="3"/>
      <c r="B1114" s="163" t="str">
        <f>IFERROR(RANK('Categories ID'!$C1114,'Categories ID'!$C$20:$C$1937,1),"")</f>
        <v/>
      </c>
      <c r="C1114" s="164" t="str">
        <f>IF(MIN('Categories ID'!$D1114:$F1114)&lt;&gt;0,MIN('Categories ID'!$D1114:$F1114),"")</f>
        <v/>
      </c>
      <c r="D1114" s="164" t="str">
        <f>IFERROR(SEARCH($G$3,'Categories ID'!$J1114)+ROW()/100000,"")</f>
        <v/>
      </c>
      <c r="E1114" s="164" t="str">
        <f>IFERROR(SEARCH($G$3,'Categories ID'!$K1114)+ROW()/100000,"")</f>
        <v/>
      </c>
      <c r="F1114" s="164" t="str">
        <f>IFERROR(SEARCH($G$3,'Categories ID'!$L1114)+ROW()/100000,"")</f>
        <v/>
      </c>
      <c r="G1114" s="73">
        <v>2089.0</v>
      </c>
      <c r="H1114" s="10" t="s">
        <v>2035</v>
      </c>
      <c r="I1114" s="10" t="s">
        <v>2462</v>
      </c>
      <c r="J1114" s="10" t="s">
        <v>2601</v>
      </c>
      <c r="K1114" s="10" t="s">
        <v>2604</v>
      </c>
      <c r="L1114" s="10" t="s">
        <v>2680</v>
      </c>
      <c r="M1114" s="10" t="s">
        <v>22</v>
      </c>
      <c r="N1114" s="3"/>
      <c r="O1114" s="3"/>
      <c r="P1114" s="3"/>
      <c r="Q1114" s="3"/>
      <c r="R1114" s="3"/>
      <c r="S1114" s="3"/>
      <c r="T1114" s="3"/>
    </row>
    <row r="1115" ht="19.5" customHeight="1">
      <c r="A1115" s="3"/>
      <c r="B1115" s="165" t="str">
        <f>IFERROR(RANK('Categories ID'!$C1115,'Categories ID'!$C$20:$C$1937,1),"")</f>
        <v/>
      </c>
      <c r="C1115" s="166" t="str">
        <f>IF(MIN('Categories ID'!$D1115:$F1115)&lt;&gt;0,MIN('Categories ID'!$D1115:$F1115),"")</f>
        <v/>
      </c>
      <c r="D1115" s="166" t="str">
        <f>IFERROR(SEARCH($G$3,'Categories ID'!$J1115)+ROW()/100000,"")</f>
        <v/>
      </c>
      <c r="E1115" s="166" t="str">
        <f>IFERROR(SEARCH($G$3,'Categories ID'!$K1115)+ROW()/100000,"")</f>
        <v/>
      </c>
      <c r="F1115" s="166" t="str">
        <f>IFERROR(SEARCH($G$3,'Categories ID'!$L1115)+ROW()/100000,"")</f>
        <v/>
      </c>
      <c r="G1115" s="73">
        <v>2091.0</v>
      </c>
      <c r="H1115" s="10" t="s">
        <v>2035</v>
      </c>
      <c r="I1115" s="10" t="s">
        <v>2462</v>
      </c>
      <c r="J1115" s="10" t="s">
        <v>2601</v>
      </c>
      <c r="K1115" s="10" t="s">
        <v>2604</v>
      </c>
      <c r="L1115" s="10" t="s">
        <v>2682</v>
      </c>
      <c r="M1115" s="10" t="s">
        <v>22</v>
      </c>
      <c r="N1115" s="3"/>
      <c r="O1115" s="3"/>
      <c r="P1115" s="3"/>
      <c r="Q1115" s="3"/>
      <c r="R1115" s="3"/>
      <c r="S1115" s="3"/>
      <c r="T1115" s="3"/>
    </row>
    <row r="1116" ht="19.5" customHeight="1">
      <c r="A1116" s="3"/>
      <c r="B1116" s="163" t="str">
        <f>IFERROR(RANK('Categories ID'!$C1116,'Categories ID'!$C$20:$C$1937,1),"")</f>
        <v/>
      </c>
      <c r="C1116" s="164" t="str">
        <f>IF(MIN('Categories ID'!$D1116:$F1116)&lt;&gt;0,MIN('Categories ID'!$D1116:$F1116),"")</f>
        <v/>
      </c>
      <c r="D1116" s="164" t="str">
        <f>IFERROR(SEARCH($G$3,'Categories ID'!$J1116)+ROW()/100000,"")</f>
        <v/>
      </c>
      <c r="E1116" s="164" t="str">
        <f>IFERROR(SEARCH($G$3,'Categories ID'!$K1116)+ROW()/100000,"")</f>
        <v/>
      </c>
      <c r="F1116" s="164" t="str">
        <f>IFERROR(SEARCH($G$3,'Categories ID'!$L1116)+ROW()/100000,"")</f>
        <v/>
      </c>
      <c r="G1116" s="73">
        <v>2698.0</v>
      </c>
      <c r="H1116" s="10" t="s">
        <v>2035</v>
      </c>
      <c r="I1116" s="10" t="s">
        <v>2462</v>
      </c>
      <c r="J1116" s="10" t="s">
        <v>2601</v>
      </c>
      <c r="K1116" s="10" t="s">
        <v>2604</v>
      </c>
      <c r="L1116" s="10" t="s">
        <v>2802</v>
      </c>
      <c r="M1116" s="10" t="s">
        <v>22</v>
      </c>
      <c r="N1116" s="3"/>
      <c r="O1116" s="3"/>
      <c r="P1116" s="3"/>
      <c r="Q1116" s="3"/>
      <c r="R1116" s="3"/>
      <c r="S1116" s="3"/>
      <c r="T1116" s="3"/>
    </row>
    <row r="1117" ht="19.5" customHeight="1">
      <c r="A1117" s="3"/>
      <c r="B1117" s="165" t="str">
        <f>IFERROR(RANK('Categories ID'!$C1117,'Categories ID'!$C$20:$C$1937,1),"")</f>
        <v/>
      </c>
      <c r="C1117" s="166" t="str">
        <f>IF(MIN('Categories ID'!$D1117:$F1117)&lt;&gt;0,MIN('Categories ID'!$D1117:$F1117),"")</f>
        <v/>
      </c>
      <c r="D1117" s="166" t="str">
        <f>IFERROR(SEARCH($G$3,'Categories ID'!$J1117)+ROW()/100000,"")</f>
        <v/>
      </c>
      <c r="E1117" s="166" t="str">
        <f>IFERROR(SEARCH($G$3,'Categories ID'!$K1117)+ROW()/100000,"")</f>
        <v/>
      </c>
      <c r="F1117" s="166" t="str">
        <f>IFERROR(SEARCH($G$3,'Categories ID'!$L1117)+ROW()/100000,"")</f>
        <v/>
      </c>
      <c r="G1117" s="73">
        <v>1774.0</v>
      </c>
      <c r="H1117" s="10" t="s">
        <v>2035</v>
      </c>
      <c r="I1117" s="10" t="s">
        <v>2462</v>
      </c>
      <c r="J1117" s="10" t="s">
        <v>2601</v>
      </c>
      <c r="K1117" s="10" t="s">
        <v>2646</v>
      </c>
      <c r="L1117" s="10" t="s">
        <v>2652</v>
      </c>
      <c r="M1117" s="10" t="s">
        <v>22</v>
      </c>
      <c r="N1117" s="3"/>
      <c r="O1117" s="3"/>
      <c r="P1117" s="3"/>
      <c r="Q1117" s="3"/>
      <c r="R1117" s="3"/>
      <c r="S1117" s="3"/>
      <c r="T1117" s="3"/>
    </row>
    <row r="1118" ht="19.5" customHeight="1">
      <c r="A1118" s="3"/>
      <c r="B1118" s="163" t="str">
        <f>IFERROR(RANK('Categories ID'!$C1118,'Categories ID'!$C$20:$C$1937,1),"")</f>
        <v/>
      </c>
      <c r="C1118" s="164" t="str">
        <f>IF(MIN('Categories ID'!$D1118:$F1118)&lt;&gt;0,MIN('Categories ID'!$D1118:$F1118),"")</f>
        <v/>
      </c>
      <c r="D1118" s="164" t="str">
        <f>IFERROR(SEARCH($G$3,'Categories ID'!$J1118)+ROW()/100000,"")</f>
        <v/>
      </c>
      <c r="E1118" s="164" t="str">
        <f>IFERROR(SEARCH($G$3,'Categories ID'!$K1118)+ROW()/100000,"")</f>
        <v/>
      </c>
      <c r="F1118" s="164" t="str">
        <f>IFERROR(SEARCH($G$3,'Categories ID'!$L1118)+ROW()/100000,"")</f>
        <v/>
      </c>
      <c r="G1118" s="73">
        <v>1769.0</v>
      </c>
      <c r="H1118" s="10" t="s">
        <v>2035</v>
      </c>
      <c r="I1118" s="10" t="s">
        <v>2462</v>
      </c>
      <c r="J1118" s="10" t="s">
        <v>2601</v>
      </c>
      <c r="K1118" s="10" t="s">
        <v>2646</v>
      </c>
      <c r="L1118" s="10" t="s">
        <v>2650</v>
      </c>
      <c r="M1118" s="10" t="s">
        <v>22</v>
      </c>
      <c r="N1118" s="3"/>
      <c r="O1118" s="3"/>
      <c r="P1118" s="3"/>
      <c r="Q1118" s="3"/>
      <c r="R1118" s="3"/>
      <c r="S1118" s="3"/>
      <c r="T1118" s="3"/>
    </row>
    <row r="1119" ht="19.5" customHeight="1">
      <c r="A1119" s="3"/>
      <c r="B1119" s="165" t="str">
        <f>IFERROR(RANK('Categories ID'!$C1119,'Categories ID'!$C$20:$C$1937,1),"")</f>
        <v/>
      </c>
      <c r="C1119" s="166" t="str">
        <f>IF(MIN('Categories ID'!$D1119:$F1119)&lt;&gt;0,MIN('Categories ID'!$D1119:$F1119),"")</f>
        <v/>
      </c>
      <c r="D1119" s="166" t="str">
        <f>IFERROR(SEARCH($G$3,'Categories ID'!$J1119)+ROW()/100000,"")</f>
        <v/>
      </c>
      <c r="E1119" s="166" t="str">
        <f>IFERROR(SEARCH($G$3,'Categories ID'!$K1119)+ROW()/100000,"")</f>
        <v/>
      </c>
      <c r="F1119" s="166" t="str">
        <f>IFERROR(SEARCH($G$3,'Categories ID'!$L1119)+ROW()/100000,"")</f>
        <v/>
      </c>
      <c r="G1119" s="73">
        <v>1766.0</v>
      </c>
      <c r="H1119" s="10" t="s">
        <v>2035</v>
      </c>
      <c r="I1119" s="10" t="s">
        <v>2462</v>
      </c>
      <c r="J1119" s="10" t="s">
        <v>2601</v>
      </c>
      <c r="K1119" s="10" t="s">
        <v>2646</v>
      </c>
      <c r="L1119" s="10" t="s">
        <v>2647</v>
      </c>
      <c r="M1119" s="10" t="s">
        <v>22</v>
      </c>
      <c r="N1119" s="3"/>
      <c r="O1119" s="3"/>
      <c r="P1119" s="3"/>
      <c r="Q1119" s="3"/>
      <c r="R1119" s="3"/>
      <c r="S1119" s="3"/>
      <c r="T1119" s="3"/>
    </row>
    <row r="1120" ht="19.5" customHeight="1">
      <c r="A1120" s="3"/>
      <c r="B1120" s="163" t="str">
        <f>IFERROR(RANK('Categories ID'!$C1120,'Categories ID'!$C$20:$C$1937,1),"")</f>
        <v/>
      </c>
      <c r="C1120" s="164" t="str">
        <f>IF(MIN('Categories ID'!$D1120:$F1120)&lt;&gt;0,MIN('Categories ID'!$D1120:$F1120),"")</f>
        <v/>
      </c>
      <c r="D1120" s="164" t="str">
        <f>IFERROR(SEARCH($G$3,'Categories ID'!$J1120)+ROW()/100000,"")</f>
        <v/>
      </c>
      <c r="E1120" s="164" t="str">
        <f>IFERROR(SEARCH($G$3,'Categories ID'!$K1120)+ROW()/100000,"")</f>
        <v/>
      </c>
      <c r="F1120" s="164" t="str">
        <f>IFERROR(SEARCH($G$3,'Categories ID'!$L1120)+ROW()/100000,"")</f>
        <v/>
      </c>
      <c r="G1120" s="73">
        <v>2742.0</v>
      </c>
      <c r="H1120" s="10" t="s">
        <v>2035</v>
      </c>
      <c r="I1120" s="10" t="s">
        <v>2462</v>
      </c>
      <c r="J1120" s="10" t="s">
        <v>2601</v>
      </c>
      <c r="K1120" s="10" t="s">
        <v>2684</v>
      </c>
      <c r="L1120" s="10" t="s">
        <v>2808</v>
      </c>
      <c r="M1120" s="10" t="s">
        <v>22</v>
      </c>
      <c r="N1120" s="3"/>
      <c r="O1120" s="3"/>
      <c r="P1120" s="3"/>
      <c r="Q1120" s="3"/>
      <c r="R1120" s="3"/>
      <c r="S1120" s="3"/>
      <c r="T1120" s="3"/>
    </row>
    <row r="1121" ht="19.5" customHeight="1">
      <c r="A1121" s="3"/>
      <c r="B1121" s="165" t="str">
        <f>IFERROR(RANK('Categories ID'!$C1121,'Categories ID'!$C$20:$C$1937,1),"")</f>
        <v/>
      </c>
      <c r="C1121" s="166" t="str">
        <f>IF(MIN('Categories ID'!$D1121:$F1121)&lt;&gt;0,MIN('Categories ID'!$D1121:$F1121),"")</f>
        <v/>
      </c>
      <c r="D1121" s="166" t="str">
        <f>IFERROR(SEARCH($G$3,'Categories ID'!$J1121)+ROW()/100000,"")</f>
        <v/>
      </c>
      <c r="E1121" s="166" t="str">
        <f>IFERROR(SEARCH($G$3,'Categories ID'!$K1121)+ROW()/100000,"")</f>
        <v/>
      </c>
      <c r="F1121" s="166" t="str">
        <f>IFERROR(SEARCH($G$3,'Categories ID'!$L1121)+ROW()/100000,"")</f>
        <v/>
      </c>
      <c r="G1121" s="73">
        <v>3403.0</v>
      </c>
      <c r="H1121" s="10" t="s">
        <v>2035</v>
      </c>
      <c r="I1121" s="10" t="s">
        <v>2462</v>
      </c>
      <c r="J1121" s="10" t="s">
        <v>2601</v>
      </c>
      <c r="K1121" s="10" t="s">
        <v>2684</v>
      </c>
      <c r="L1121" s="10" t="s">
        <v>2836</v>
      </c>
      <c r="M1121" s="10" t="s">
        <v>22</v>
      </c>
      <c r="N1121" s="3"/>
      <c r="O1121" s="3"/>
      <c r="P1121" s="3"/>
      <c r="Q1121" s="3"/>
      <c r="R1121" s="3"/>
      <c r="S1121" s="3"/>
      <c r="T1121" s="3"/>
    </row>
    <row r="1122" ht="19.5" customHeight="1">
      <c r="A1122" s="3"/>
      <c r="B1122" s="163" t="str">
        <f>IFERROR(RANK('Categories ID'!$C1122,'Categories ID'!$C$20:$C$1937,1),"")</f>
        <v/>
      </c>
      <c r="C1122" s="164" t="str">
        <f>IF(MIN('Categories ID'!$D1122:$F1122)&lt;&gt;0,MIN('Categories ID'!$D1122:$F1122),"")</f>
        <v/>
      </c>
      <c r="D1122" s="164" t="str">
        <f>IFERROR(SEARCH($G$3,'Categories ID'!$J1122)+ROW()/100000,"")</f>
        <v/>
      </c>
      <c r="E1122" s="164" t="str">
        <f>IFERROR(SEARCH($G$3,'Categories ID'!$K1122)+ROW()/100000,"")</f>
        <v/>
      </c>
      <c r="F1122" s="164" t="str">
        <f>IFERROR(SEARCH($G$3,'Categories ID'!$L1122)+ROW()/100000,"")</f>
        <v/>
      </c>
      <c r="G1122" s="73">
        <v>2699.0</v>
      </c>
      <c r="H1122" s="10" t="s">
        <v>2035</v>
      </c>
      <c r="I1122" s="10" t="s">
        <v>2462</v>
      </c>
      <c r="J1122" s="10" t="s">
        <v>2601</v>
      </c>
      <c r="K1122" s="10" t="s">
        <v>2684</v>
      </c>
      <c r="L1122" s="10" t="s">
        <v>2804</v>
      </c>
      <c r="M1122" s="10" t="s">
        <v>22</v>
      </c>
      <c r="N1122" s="3"/>
      <c r="O1122" s="3"/>
      <c r="P1122" s="3"/>
      <c r="Q1122" s="3"/>
      <c r="R1122" s="3"/>
      <c r="S1122" s="3"/>
      <c r="T1122" s="3"/>
    </row>
    <row r="1123" ht="19.5" customHeight="1">
      <c r="A1123" s="3"/>
      <c r="B1123" s="165" t="str">
        <f>IFERROR(RANK('Categories ID'!$C1123,'Categories ID'!$C$20:$C$1937,1),"")</f>
        <v/>
      </c>
      <c r="C1123" s="166" t="str">
        <f>IF(MIN('Categories ID'!$D1123:$F1123)&lt;&gt;0,MIN('Categories ID'!$D1123:$F1123),"")</f>
        <v/>
      </c>
      <c r="D1123" s="166" t="str">
        <f>IFERROR(SEARCH($G$3,'Categories ID'!$J1123)+ROW()/100000,"")</f>
        <v/>
      </c>
      <c r="E1123" s="166" t="str">
        <f>IFERROR(SEARCH($G$3,'Categories ID'!$K1123)+ROW()/100000,"")</f>
        <v/>
      </c>
      <c r="F1123" s="166" t="str">
        <f>IFERROR(SEARCH($G$3,'Categories ID'!$L1123)+ROW()/100000,"")</f>
        <v/>
      </c>
      <c r="G1123" s="73">
        <v>2691.0</v>
      </c>
      <c r="H1123" s="10" t="s">
        <v>2035</v>
      </c>
      <c r="I1123" s="10" t="s">
        <v>2462</v>
      </c>
      <c r="J1123" s="10" t="s">
        <v>2601</v>
      </c>
      <c r="K1123" s="10" t="s">
        <v>2684</v>
      </c>
      <c r="L1123" s="10" t="s">
        <v>2800</v>
      </c>
      <c r="M1123" s="10" t="s">
        <v>22</v>
      </c>
      <c r="N1123" s="3"/>
      <c r="O1123" s="3"/>
      <c r="P1123" s="3"/>
      <c r="Q1123" s="3"/>
      <c r="R1123" s="3"/>
      <c r="S1123" s="3"/>
      <c r="T1123" s="3"/>
    </row>
    <row r="1124" ht="19.5" customHeight="1">
      <c r="A1124" s="3"/>
      <c r="B1124" s="163" t="str">
        <f>IFERROR(RANK('Categories ID'!$C1124,'Categories ID'!$C$20:$C$1937,1),"")</f>
        <v/>
      </c>
      <c r="C1124" s="164" t="str">
        <f>IF(MIN('Categories ID'!$D1124:$F1124)&lt;&gt;0,MIN('Categories ID'!$D1124:$F1124),"")</f>
        <v/>
      </c>
      <c r="D1124" s="164" t="str">
        <f>IFERROR(SEARCH($G$3,'Categories ID'!$J1124)+ROW()/100000,"")</f>
        <v/>
      </c>
      <c r="E1124" s="164" t="str">
        <f>IFERROR(SEARCH($G$3,'Categories ID'!$K1124)+ROW()/100000,"")</f>
        <v/>
      </c>
      <c r="F1124" s="164" t="str">
        <f>IFERROR(SEARCH($G$3,'Categories ID'!$L1124)+ROW()/100000,"")</f>
        <v/>
      </c>
      <c r="G1124" s="73">
        <v>2682.0</v>
      </c>
      <c r="H1124" s="10" t="s">
        <v>2035</v>
      </c>
      <c r="I1124" s="10" t="s">
        <v>2462</v>
      </c>
      <c r="J1124" s="10" t="s">
        <v>2601</v>
      </c>
      <c r="K1124" s="10" t="s">
        <v>2684</v>
      </c>
      <c r="L1124" s="10" t="s">
        <v>2796</v>
      </c>
      <c r="M1124" s="10" t="s">
        <v>22</v>
      </c>
      <c r="N1124" s="3"/>
      <c r="O1124" s="3"/>
      <c r="P1124" s="3"/>
      <c r="Q1124" s="3"/>
      <c r="R1124" s="3"/>
      <c r="S1124" s="3"/>
      <c r="T1124" s="3"/>
    </row>
    <row r="1125" ht="19.5" customHeight="1">
      <c r="A1125" s="3"/>
      <c r="B1125" s="165" t="str">
        <f>IFERROR(RANK('Categories ID'!$C1125,'Categories ID'!$C$20:$C$1937,1),"")</f>
        <v/>
      </c>
      <c r="C1125" s="166" t="str">
        <f>IF(MIN('Categories ID'!$D1125:$F1125)&lt;&gt;0,MIN('Categories ID'!$D1125:$F1125),"")</f>
        <v/>
      </c>
      <c r="D1125" s="166" t="str">
        <f>IFERROR(SEARCH($G$3,'Categories ID'!$J1125)+ROW()/100000,"")</f>
        <v/>
      </c>
      <c r="E1125" s="166" t="str">
        <f>IFERROR(SEARCH($G$3,'Categories ID'!$K1125)+ROW()/100000,"")</f>
        <v/>
      </c>
      <c r="F1125" s="166" t="str">
        <f>IFERROR(SEARCH($G$3,'Categories ID'!$L1125)+ROW()/100000,"")</f>
        <v/>
      </c>
      <c r="G1125" s="73">
        <v>2683.0</v>
      </c>
      <c r="H1125" s="10" t="s">
        <v>2035</v>
      </c>
      <c r="I1125" s="10" t="s">
        <v>2462</v>
      </c>
      <c r="J1125" s="10" t="s">
        <v>2601</v>
      </c>
      <c r="K1125" s="10" t="s">
        <v>2684</v>
      </c>
      <c r="L1125" s="10" t="s">
        <v>2798</v>
      </c>
      <c r="M1125" s="10" t="s">
        <v>22</v>
      </c>
      <c r="N1125" s="3"/>
      <c r="O1125" s="3"/>
      <c r="P1125" s="3"/>
      <c r="Q1125" s="3"/>
      <c r="R1125" s="3"/>
      <c r="S1125" s="3"/>
      <c r="T1125" s="3"/>
    </row>
    <row r="1126" ht="19.5" customHeight="1">
      <c r="A1126" s="3"/>
      <c r="B1126" s="163" t="str">
        <f>IFERROR(RANK('Categories ID'!$C1126,'Categories ID'!$C$20:$C$1937,1),"")</f>
        <v/>
      </c>
      <c r="C1126" s="164" t="str">
        <f>IF(MIN('Categories ID'!$D1126:$F1126)&lt;&gt;0,MIN('Categories ID'!$D1126:$F1126),"")</f>
        <v/>
      </c>
      <c r="D1126" s="164" t="str">
        <f>IFERROR(SEARCH($G$3,'Categories ID'!$J1126)+ROW()/100000,"")</f>
        <v/>
      </c>
      <c r="E1126" s="164" t="str">
        <f>IFERROR(SEARCH($G$3,'Categories ID'!$K1126)+ROW()/100000,"")</f>
        <v/>
      </c>
      <c r="F1126" s="164" t="str">
        <f>IFERROR(SEARCH($G$3,'Categories ID'!$L1126)+ROW()/100000,"")</f>
        <v/>
      </c>
      <c r="G1126" s="73">
        <v>2106.0</v>
      </c>
      <c r="H1126" s="10" t="s">
        <v>2035</v>
      </c>
      <c r="I1126" s="10" t="s">
        <v>2462</v>
      </c>
      <c r="J1126" s="10" t="s">
        <v>2601</v>
      </c>
      <c r="K1126" s="10" t="s">
        <v>2684</v>
      </c>
      <c r="L1126" s="10" t="s">
        <v>2692</v>
      </c>
      <c r="M1126" s="10" t="s">
        <v>22</v>
      </c>
      <c r="N1126" s="3"/>
      <c r="O1126" s="3"/>
      <c r="P1126" s="3"/>
      <c r="Q1126" s="3"/>
      <c r="R1126" s="3"/>
      <c r="S1126" s="3"/>
      <c r="T1126" s="3"/>
    </row>
    <row r="1127" ht="19.5" customHeight="1">
      <c r="A1127" s="3"/>
      <c r="B1127" s="165" t="str">
        <f>IFERROR(RANK('Categories ID'!$C1127,'Categories ID'!$C$20:$C$1937,1),"")</f>
        <v/>
      </c>
      <c r="C1127" s="166" t="str">
        <f>IF(MIN('Categories ID'!$D1127:$F1127)&lt;&gt;0,MIN('Categories ID'!$D1127:$F1127),"")</f>
        <v/>
      </c>
      <c r="D1127" s="166" t="str">
        <f>IFERROR(SEARCH($G$3,'Categories ID'!$J1127)+ROW()/100000,"")</f>
        <v/>
      </c>
      <c r="E1127" s="166" t="str">
        <f>IFERROR(SEARCH($G$3,'Categories ID'!$K1127)+ROW()/100000,"")</f>
        <v/>
      </c>
      <c r="F1127" s="166" t="str">
        <f>IFERROR(SEARCH($G$3,'Categories ID'!$L1127)+ROW()/100000,"")</f>
        <v/>
      </c>
      <c r="G1127" s="73">
        <v>2107.0</v>
      </c>
      <c r="H1127" s="10" t="s">
        <v>2035</v>
      </c>
      <c r="I1127" s="10" t="s">
        <v>2462</v>
      </c>
      <c r="J1127" s="10" t="s">
        <v>2601</v>
      </c>
      <c r="K1127" s="10" t="s">
        <v>2684</v>
      </c>
      <c r="L1127" s="10" t="s">
        <v>2694</v>
      </c>
      <c r="M1127" s="10" t="s">
        <v>22</v>
      </c>
      <c r="N1127" s="3"/>
      <c r="O1127" s="3"/>
      <c r="P1127" s="3"/>
      <c r="Q1127" s="3"/>
      <c r="R1127" s="3"/>
      <c r="S1127" s="3"/>
      <c r="T1127" s="3"/>
    </row>
    <row r="1128" ht="19.5" customHeight="1">
      <c r="A1128" s="3"/>
      <c r="B1128" s="163" t="str">
        <f>IFERROR(RANK('Categories ID'!$C1128,'Categories ID'!$C$20:$C$1937,1),"")</f>
        <v/>
      </c>
      <c r="C1128" s="164" t="str">
        <f>IF(MIN('Categories ID'!$D1128:$F1128)&lt;&gt;0,MIN('Categories ID'!$D1128:$F1128),"")</f>
        <v/>
      </c>
      <c r="D1128" s="164" t="str">
        <f>IFERROR(SEARCH($G$3,'Categories ID'!$J1128)+ROW()/100000,"")</f>
        <v/>
      </c>
      <c r="E1128" s="164" t="str">
        <f>IFERROR(SEARCH($G$3,'Categories ID'!$K1128)+ROW()/100000,"")</f>
        <v/>
      </c>
      <c r="F1128" s="164" t="str">
        <f>IFERROR(SEARCH($G$3,'Categories ID'!$L1128)+ROW()/100000,"")</f>
        <v/>
      </c>
      <c r="G1128" s="73">
        <v>2110.0</v>
      </c>
      <c r="H1128" s="10" t="s">
        <v>2035</v>
      </c>
      <c r="I1128" s="10" t="s">
        <v>2462</v>
      </c>
      <c r="J1128" s="10" t="s">
        <v>2601</v>
      </c>
      <c r="K1128" s="10" t="s">
        <v>2684</v>
      </c>
      <c r="L1128" s="10" t="s">
        <v>2696</v>
      </c>
      <c r="M1128" s="10" t="s">
        <v>22</v>
      </c>
      <c r="N1128" s="3"/>
      <c r="O1128" s="3"/>
      <c r="P1128" s="3"/>
      <c r="Q1128" s="3"/>
      <c r="R1128" s="3"/>
      <c r="S1128" s="3"/>
      <c r="T1128" s="3"/>
    </row>
    <row r="1129" ht="19.5" customHeight="1">
      <c r="A1129" s="3"/>
      <c r="B1129" s="165" t="str">
        <f>IFERROR(RANK('Categories ID'!$C1129,'Categories ID'!$C$20:$C$1937,1),"")</f>
        <v/>
      </c>
      <c r="C1129" s="166" t="str">
        <f>IF(MIN('Categories ID'!$D1129:$F1129)&lt;&gt;0,MIN('Categories ID'!$D1129:$F1129),"")</f>
        <v/>
      </c>
      <c r="D1129" s="166" t="str">
        <f>IFERROR(SEARCH($G$3,'Categories ID'!$J1129)+ROW()/100000,"")</f>
        <v/>
      </c>
      <c r="E1129" s="166" t="str">
        <f>IFERROR(SEARCH($G$3,'Categories ID'!$K1129)+ROW()/100000,"")</f>
        <v/>
      </c>
      <c r="F1129" s="166" t="str">
        <f>IFERROR(SEARCH($G$3,'Categories ID'!$L1129)+ROW()/100000,"")</f>
        <v/>
      </c>
      <c r="G1129" s="73">
        <v>2111.0</v>
      </c>
      <c r="H1129" s="10" t="s">
        <v>2035</v>
      </c>
      <c r="I1129" s="10" t="s">
        <v>2462</v>
      </c>
      <c r="J1129" s="10" t="s">
        <v>2601</v>
      </c>
      <c r="K1129" s="10" t="s">
        <v>2684</v>
      </c>
      <c r="L1129" s="10" t="s">
        <v>2698</v>
      </c>
      <c r="M1129" s="10" t="s">
        <v>22</v>
      </c>
      <c r="N1129" s="3"/>
      <c r="O1129" s="3"/>
      <c r="P1129" s="3"/>
      <c r="Q1129" s="3"/>
      <c r="R1129" s="3"/>
      <c r="S1129" s="3"/>
      <c r="T1129" s="3"/>
    </row>
    <row r="1130" ht="19.5" customHeight="1">
      <c r="A1130" s="3"/>
      <c r="B1130" s="163" t="str">
        <f>IFERROR(RANK('Categories ID'!$C1130,'Categories ID'!$C$20:$C$1937,1),"")</f>
        <v/>
      </c>
      <c r="C1130" s="164" t="str">
        <f>IF(MIN('Categories ID'!$D1130:$F1130)&lt;&gt;0,MIN('Categories ID'!$D1130:$F1130),"")</f>
        <v/>
      </c>
      <c r="D1130" s="164" t="str">
        <f>IFERROR(SEARCH($G$3,'Categories ID'!$J1130)+ROW()/100000,"")</f>
        <v/>
      </c>
      <c r="E1130" s="164" t="str">
        <f>IFERROR(SEARCH($G$3,'Categories ID'!$K1130)+ROW()/100000,"")</f>
        <v/>
      </c>
      <c r="F1130" s="164" t="str">
        <f>IFERROR(SEARCH($G$3,'Categories ID'!$L1130)+ROW()/100000,"")</f>
        <v/>
      </c>
      <c r="G1130" s="73">
        <v>2104.0</v>
      </c>
      <c r="H1130" s="10" t="s">
        <v>2035</v>
      </c>
      <c r="I1130" s="10" t="s">
        <v>2462</v>
      </c>
      <c r="J1130" s="10" t="s">
        <v>2601</v>
      </c>
      <c r="K1130" s="10" t="s">
        <v>2684</v>
      </c>
      <c r="L1130" s="10" t="s">
        <v>2690</v>
      </c>
      <c r="M1130" s="10" t="s">
        <v>22</v>
      </c>
      <c r="N1130" s="3"/>
      <c r="O1130" s="3"/>
      <c r="P1130" s="3"/>
      <c r="Q1130" s="3"/>
      <c r="R1130" s="3"/>
      <c r="S1130" s="3"/>
      <c r="T1130" s="3"/>
    </row>
    <row r="1131" ht="19.5" customHeight="1">
      <c r="A1131" s="3"/>
      <c r="B1131" s="165" t="str">
        <f>IFERROR(RANK('Categories ID'!$C1131,'Categories ID'!$C$20:$C$1937,1),"")</f>
        <v/>
      </c>
      <c r="C1131" s="166" t="str">
        <f>IF(MIN('Categories ID'!$D1131:$F1131)&lt;&gt;0,MIN('Categories ID'!$D1131:$F1131),"")</f>
        <v/>
      </c>
      <c r="D1131" s="166" t="str">
        <f>IFERROR(SEARCH($G$3,'Categories ID'!$J1131)+ROW()/100000,"")</f>
        <v/>
      </c>
      <c r="E1131" s="166" t="str">
        <f>IFERROR(SEARCH($G$3,'Categories ID'!$K1131)+ROW()/100000,"")</f>
        <v/>
      </c>
      <c r="F1131" s="166" t="str">
        <f>IFERROR(SEARCH($G$3,'Categories ID'!$L1131)+ROW()/100000,"")</f>
        <v/>
      </c>
      <c r="G1131" s="73">
        <v>2099.0</v>
      </c>
      <c r="H1131" s="10" t="s">
        <v>2035</v>
      </c>
      <c r="I1131" s="10" t="s">
        <v>2462</v>
      </c>
      <c r="J1131" s="10" t="s">
        <v>2601</v>
      </c>
      <c r="K1131" s="10" t="s">
        <v>2684</v>
      </c>
      <c r="L1131" s="10" t="s">
        <v>2685</v>
      </c>
      <c r="M1131" s="10" t="s">
        <v>22</v>
      </c>
      <c r="N1131" s="3"/>
      <c r="O1131" s="3"/>
      <c r="P1131" s="3"/>
      <c r="Q1131" s="3"/>
      <c r="R1131" s="3"/>
      <c r="S1131" s="3"/>
      <c r="T1131" s="3"/>
    </row>
    <row r="1132" ht="19.5" customHeight="1">
      <c r="A1132" s="3"/>
      <c r="B1132" s="163" t="str">
        <f>IFERROR(RANK('Categories ID'!$C1132,'Categories ID'!$C$20:$C$1937,1),"")</f>
        <v/>
      </c>
      <c r="C1132" s="164" t="str">
        <f>IF(MIN('Categories ID'!$D1132:$F1132)&lt;&gt;0,MIN('Categories ID'!$D1132:$F1132),"")</f>
        <v/>
      </c>
      <c r="D1132" s="164" t="str">
        <f>IFERROR(SEARCH($G$3,'Categories ID'!$J1132)+ROW()/100000,"")</f>
        <v/>
      </c>
      <c r="E1132" s="164" t="str">
        <f>IFERROR(SEARCH($G$3,'Categories ID'!$K1132)+ROW()/100000,"")</f>
        <v/>
      </c>
      <c r="F1132" s="164" t="str">
        <f>IFERROR(SEARCH($G$3,'Categories ID'!$L1132)+ROW()/100000,"")</f>
        <v/>
      </c>
      <c r="G1132" s="73">
        <v>2100.0</v>
      </c>
      <c r="H1132" s="10" t="s">
        <v>2035</v>
      </c>
      <c r="I1132" s="10" t="s">
        <v>2462</v>
      </c>
      <c r="J1132" s="10" t="s">
        <v>2601</v>
      </c>
      <c r="K1132" s="10" t="s">
        <v>2684</v>
      </c>
      <c r="L1132" s="10" t="s">
        <v>2688</v>
      </c>
      <c r="M1132" s="10" t="s">
        <v>22</v>
      </c>
      <c r="N1132" s="3"/>
      <c r="O1132" s="3"/>
      <c r="P1132" s="3"/>
      <c r="Q1132" s="3"/>
      <c r="R1132" s="3"/>
      <c r="S1132" s="3"/>
      <c r="T1132" s="3"/>
    </row>
    <row r="1133" ht="19.5" customHeight="1">
      <c r="A1133" s="3"/>
      <c r="B1133" s="165" t="str">
        <f>IFERROR(RANK('Categories ID'!$C1133,'Categories ID'!$C$20:$C$1937,1),"")</f>
        <v/>
      </c>
      <c r="C1133" s="166" t="str">
        <f>IF(MIN('Categories ID'!$D1133:$F1133)&lt;&gt;0,MIN('Categories ID'!$D1133:$F1133),"")</f>
        <v/>
      </c>
      <c r="D1133" s="166" t="str">
        <f>IFERROR(SEARCH($G$3,'Categories ID'!$J1133)+ROW()/100000,"")</f>
        <v/>
      </c>
      <c r="E1133" s="166" t="str">
        <f>IFERROR(SEARCH($G$3,'Categories ID'!$K1133)+ROW()/100000,"")</f>
        <v/>
      </c>
      <c r="F1133" s="166" t="str">
        <f>IFERROR(SEARCH($G$3,'Categories ID'!$L1133)+ROW()/100000,"")</f>
        <v/>
      </c>
      <c r="G1133" s="73">
        <v>2113.0</v>
      </c>
      <c r="H1133" s="10" t="s">
        <v>2035</v>
      </c>
      <c r="I1133" s="10" t="s">
        <v>2462</v>
      </c>
      <c r="J1133" s="10" t="s">
        <v>2601</v>
      </c>
      <c r="K1133" s="10" t="s">
        <v>2684</v>
      </c>
      <c r="L1133" s="10" t="s">
        <v>2700</v>
      </c>
      <c r="M1133" s="10" t="s">
        <v>22</v>
      </c>
      <c r="N1133" s="3"/>
      <c r="O1133" s="3"/>
      <c r="P1133" s="3"/>
      <c r="Q1133" s="3"/>
      <c r="R1133" s="3"/>
      <c r="S1133" s="3"/>
      <c r="T1133" s="3"/>
    </row>
    <row r="1134" ht="19.5" customHeight="1">
      <c r="A1134" s="3"/>
      <c r="B1134" s="163" t="str">
        <f>IFERROR(RANK('Categories ID'!$C1134,'Categories ID'!$C$20:$C$1937,1),"")</f>
        <v/>
      </c>
      <c r="C1134" s="164" t="str">
        <f>IF(MIN('Categories ID'!$D1134:$F1134)&lt;&gt;0,MIN('Categories ID'!$D1134:$F1134),"")</f>
        <v/>
      </c>
      <c r="D1134" s="164" t="str">
        <f>IFERROR(SEARCH($G$3,'Categories ID'!$J1134)+ROW()/100000,"")</f>
        <v/>
      </c>
      <c r="E1134" s="164" t="str">
        <f>IFERROR(SEARCH($G$3,'Categories ID'!$K1134)+ROW()/100000,"")</f>
        <v/>
      </c>
      <c r="F1134" s="164" t="str">
        <f>IFERROR(SEARCH($G$3,'Categories ID'!$L1134)+ROW()/100000,"")</f>
        <v/>
      </c>
      <c r="G1134" s="73">
        <v>2114.0</v>
      </c>
      <c r="H1134" s="10" t="s">
        <v>2035</v>
      </c>
      <c r="I1134" s="10" t="s">
        <v>2462</v>
      </c>
      <c r="J1134" s="10" t="s">
        <v>2601</v>
      </c>
      <c r="K1134" s="10" t="s">
        <v>2684</v>
      </c>
      <c r="L1134" s="10" t="s">
        <v>2702</v>
      </c>
      <c r="M1134" s="10" t="s">
        <v>22</v>
      </c>
      <c r="N1134" s="3"/>
      <c r="O1134" s="3"/>
      <c r="P1134" s="3"/>
      <c r="Q1134" s="3"/>
      <c r="R1134" s="3"/>
      <c r="S1134" s="3"/>
      <c r="T1134" s="3"/>
    </row>
    <row r="1135" ht="19.5" customHeight="1">
      <c r="A1135" s="3"/>
      <c r="B1135" s="165" t="str">
        <f>IFERROR(RANK('Categories ID'!$C1135,'Categories ID'!$C$20:$C$1937,1),"")</f>
        <v/>
      </c>
      <c r="C1135" s="166" t="str">
        <f>IF(MIN('Categories ID'!$D1135:$F1135)&lt;&gt;0,MIN('Categories ID'!$D1135:$F1135),"")</f>
        <v/>
      </c>
      <c r="D1135" s="166" t="str">
        <f>IFERROR(SEARCH($G$3,'Categories ID'!$J1135)+ROW()/100000,"")</f>
        <v/>
      </c>
      <c r="E1135" s="166" t="str">
        <f>IFERROR(SEARCH($G$3,'Categories ID'!$K1135)+ROW()/100000,"")</f>
        <v/>
      </c>
      <c r="F1135" s="166" t="str">
        <f>IFERROR(SEARCH($G$3,'Categories ID'!$L1135)+ROW()/100000,"")</f>
        <v/>
      </c>
      <c r="G1135" s="73">
        <v>2115.0</v>
      </c>
      <c r="H1135" s="10" t="s">
        <v>2035</v>
      </c>
      <c r="I1135" s="10" t="s">
        <v>2462</v>
      </c>
      <c r="J1135" s="10" t="s">
        <v>2601</v>
      </c>
      <c r="K1135" s="10" t="s">
        <v>2684</v>
      </c>
      <c r="L1135" s="10" t="s">
        <v>2704</v>
      </c>
      <c r="M1135" s="10" t="s">
        <v>22</v>
      </c>
      <c r="N1135" s="3"/>
      <c r="O1135" s="3"/>
      <c r="P1135" s="3"/>
      <c r="Q1135" s="3"/>
      <c r="R1135" s="3"/>
      <c r="S1135" s="3"/>
      <c r="T1135" s="3"/>
    </row>
    <row r="1136" ht="19.5" customHeight="1">
      <c r="A1136" s="3"/>
      <c r="B1136" s="163" t="str">
        <f>IFERROR(RANK('Categories ID'!$C1136,'Categories ID'!$C$20:$C$1937,1),"")</f>
        <v/>
      </c>
      <c r="C1136" s="164" t="str">
        <f>IF(MIN('Categories ID'!$D1136:$F1136)&lt;&gt;0,MIN('Categories ID'!$D1136:$F1136),"")</f>
        <v/>
      </c>
      <c r="D1136" s="164" t="str">
        <f>IFERROR(SEARCH($G$3,'Categories ID'!$J1136)+ROW()/100000,"")</f>
        <v/>
      </c>
      <c r="E1136" s="164" t="str">
        <f>IFERROR(SEARCH($G$3,'Categories ID'!$K1136)+ROW()/100000,"")</f>
        <v/>
      </c>
      <c r="F1136" s="164" t="str">
        <f>IFERROR(SEARCH($G$3,'Categories ID'!$L1136)+ROW()/100000,"")</f>
        <v/>
      </c>
      <c r="G1136" s="73">
        <v>2116.0</v>
      </c>
      <c r="H1136" s="10" t="s">
        <v>2035</v>
      </c>
      <c r="I1136" s="10" t="s">
        <v>2462</v>
      </c>
      <c r="J1136" s="10" t="s">
        <v>2601</v>
      </c>
      <c r="K1136" s="10" t="s">
        <v>2684</v>
      </c>
      <c r="L1136" s="10" t="s">
        <v>2706</v>
      </c>
      <c r="M1136" s="10" t="s">
        <v>22</v>
      </c>
      <c r="N1136" s="3"/>
      <c r="O1136" s="3"/>
      <c r="P1136" s="3"/>
      <c r="Q1136" s="3"/>
      <c r="R1136" s="3"/>
      <c r="S1136" s="3"/>
      <c r="T1136" s="3"/>
    </row>
    <row r="1137" ht="19.5" customHeight="1">
      <c r="A1137" s="3"/>
      <c r="B1137" s="165" t="str">
        <f>IFERROR(RANK('Categories ID'!$C1137,'Categories ID'!$C$20:$C$1937,1),"")</f>
        <v/>
      </c>
      <c r="C1137" s="166" t="str">
        <f>IF(MIN('Categories ID'!$D1137:$F1137)&lt;&gt;0,MIN('Categories ID'!$D1137:$F1137),"")</f>
        <v/>
      </c>
      <c r="D1137" s="166" t="str">
        <f>IFERROR(SEARCH($G$3,'Categories ID'!$J1137)+ROW()/100000,"")</f>
        <v/>
      </c>
      <c r="E1137" s="166" t="str">
        <f>IFERROR(SEARCH($G$3,'Categories ID'!$K1137)+ROW()/100000,"")</f>
        <v/>
      </c>
      <c r="F1137" s="166" t="str">
        <f>IFERROR(SEARCH($G$3,'Categories ID'!$L1137)+ROW()/100000,"")</f>
        <v/>
      </c>
      <c r="G1137" s="73">
        <v>2117.0</v>
      </c>
      <c r="H1137" s="10" t="s">
        <v>2035</v>
      </c>
      <c r="I1137" s="10" t="s">
        <v>2462</v>
      </c>
      <c r="J1137" s="10" t="s">
        <v>2601</v>
      </c>
      <c r="K1137" s="10" t="s">
        <v>2684</v>
      </c>
      <c r="L1137" s="10" t="s">
        <v>2708</v>
      </c>
      <c r="M1137" s="10" t="s">
        <v>22</v>
      </c>
      <c r="N1137" s="3"/>
      <c r="O1137" s="3"/>
      <c r="P1137" s="3"/>
      <c r="Q1137" s="3"/>
      <c r="R1137" s="3"/>
      <c r="S1137" s="3"/>
      <c r="T1137" s="3"/>
    </row>
    <row r="1138" ht="19.5" customHeight="1">
      <c r="A1138" s="3"/>
      <c r="B1138" s="163" t="str">
        <f>IFERROR(RANK('Categories ID'!$C1138,'Categories ID'!$C$20:$C$1937,1),"")</f>
        <v/>
      </c>
      <c r="C1138" s="164" t="str">
        <f>IF(MIN('Categories ID'!$D1138:$F1138)&lt;&gt;0,MIN('Categories ID'!$D1138:$F1138),"")</f>
        <v/>
      </c>
      <c r="D1138" s="164" t="str">
        <f>IFERROR(SEARCH($G$3,'Categories ID'!$J1138)+ROW()/100000,"")</f>
        <v/>
      </c>
      <c r="E1138" s="164" t="str">
        <f>IFERROR(SEARCH($G$3,'Categories ID'!$K1138)+ROW()/100000,"")</f>
        <v/>
      </c>
      <c r="F1138" s="164" t="str">
        <f>IFERROR(SEARCH($G$3,'Categories ID'!$L1138)+ROW()/100000,"")</f>
        <v/>
      </c>
      <c r="G1138" s="73">
        <v>2118.0</v>
      </c>
      <c r="H1138" s="10" t="s">
        <v>2035</v>
      </c>
      <c r="I1138" s="10" t="s">
        <v>2462</v>
      </c>
      <c r="J1138" s="10" t="s">
        <v>2601</v>
      </c>
      <c r="K1138" s="10" t="s">
        <v>2684</v>
      </c>
      <c r="L1138" s="10" t="s">
        <v>2710</v>
      </c>
      <c r="M1138" s="10" t="s">
        <v>22</v>
      </c>
      <c r="N1138" s="3"/>
      <c r="O1138" s="3"/>
      <c r="P1138" s="3"/>
      <c r="Q1138" s="3"/>
      <c r="R1138" s="3"/>
      <c r="S1138" s="3"/>
      <c r="T1138" s="3"/>
    </row>
    <row r="1139" ht="19.5" customHeight="1">
      <c r="A1139" s="3"/>
      <c r="B1139" s="165" t="str">
        <f>IFERROR(RANK('Categories ID'!$C1139,'Categories ID'!$C$20:$C$1937,1),"")</f>
        <v/>
      </c>
      <c r="C1139" s="166" t="str">
        <f>IF(MIN('Categories ID'!$D1139:$F1139)&lt;&gt;0,MIN('Categories ID'!$D1139:$F1139),"")</f>
        <v/>
      </c>
      <c r="D1139" s="166" t="str">
        <f>IFERROR(SEARCH($G$3,'Categories ID'!$J1139)+ROW()/100000,"")</f>
        <v/>
      </c>
      <c r="E1139" s="166" t="str">
        <f>IFERROR(SEARCH($G$3,'Categories ID'!$K1139)+ROW()/100000,"")</f>
        <v/>
      </c>
      <c r="F1139" s="166" t="str">
        <f>IFERROR(SEARCH($G$3,'Categories ID'!$L1139)+ROW()/100000,"")</f>
        <v/>
      </c>
      <c r="G1139" s="73">
        <v>2119.0</v>
      </c>
      <c r="H1139" s="10" t="s">
        <v>2035</v>
      </c>
      <c r="I1139" s="10" t="s">
        <v>2462</v>
      </c>
      <c r="J1139" s="10" t="s">
        <v>2601</v>
      </c>
      <c r="K1139" s="10" t="s">
        <v>2684</v>
      </c>
      <c r="L1139" s="10" t="s">
        <v>2712</v>
      </c>
      <c r="M1139" s="10" t="s">
        <v>22</v>
      </c>
      <c r="N1139" s="3"/>
      <c r="O1139" s="3"/>
      <c r="P1139" s="3"/>
      <c r="Q1139" s="3"/>
      <c r="R1139" s="3"/>
      <c r="S1139" s="3"/>
      <c r="T1139" s="3"/>
    </row>
    <row r="1140" ht="19.5" customHeight="1">
      <c r="A1140" s="3"/>
      <c r="B1140" s="163" t="str">
        <f>IFERROR(RANK('Categories ID'!$C1140,'Categories ID'!$C$20:$C$1937,1),"")</f>
        <v/>
      </c>
      <c r="C1140" s="164" t="str">
        <f>IF(MIN('Categories ID'!$D1140:$F1140)&lt;&gt;0,MIN('Categories ID'!$D1140:$F1140),"")</f>
        <v/>
      </c>
      <c r="D1140" s="164" t="str">
        <f>IFERROR(SEARCH($G$3,'Categories ID'!$J1140)+ROW()/100000,"")</f>
        <v/>
      </c>
      <c r="E1140" s="164" t="str">
        <f>IFERROR(SEARCH($G$3,'Categories ID'!$K1140)+ROW()/100000,"")</f>
        <v/>
      </c>
      <c r="F1140" s="164" t="str">
        <f>IFERROR(SEARCH($G$3,'Categories ID'!$L1140)+ROW()/100000,"")</f>
        <v/>
      </c>
      <c r="G1140" s="73">
        <v>2120.0</v>
      </c>
      <c r="H1140" s="10" t="s">
        <v>2035</v>
      </c>
      <c r="I1140" s="10" t="s">
        <v>2462</v>
      </c>
      <c r="J1140" s="10" t="s">
        <v>2601</v>
      </c>
      <c r="K1140" s="10" t="s">
        <v>2684</v>
      </c>
      <c r="L1140" s="10" t="s">
        <v>2714</v>
      </c>
      <c r="M1140" s="10" t="s">
        <v>22</v>
      </c>
      <c r="N1140" s="3"/>
      <c r="O1140" s="3"/>
      <c r="P1140" s="3"/>
      <c r="Q1140" s="3"/>
      <c r="R1140" s="3"/>
      <c r="S1140" s="3"/>
      <c r="T1140" s="3"/>
    </row>
    <row r="1141" ht="19.5" customHeight="1">
      <c r="A1141" s="3"/>
      <c r="B1141" s="165" t="str">
        <f>IFERROR(RANK('Categories ID'!$C1141,'Categories ID'!$C$20:$C$1937,1),"")</f>
        <v/>
      </c>
      <c r="C1141" s="166" t="str">
        <f>IF(MIN('Categories ID'!$D1141:$F1141)&lt;&gt;0,MIN('Categories ID'!$D1141:$F1141),"")</f>
        <v/>
      </c>
      <c r="D1141" s="166" t="str">
        <f>IFERROR(SEARCH($G$3,'Categories ID'!$J1141)+ROW()/100000,"")</f>
        <v/>
      </c>
      <c r="E1141" s="166" t="str">
        <f>IFERROR(SEARCH($G$3,'Categories ID'!$K1141)+ROW()/100000,"")</f>
        <v/>
      </c>
      <c r="F1141" s="166" t="str">
        <f>IFERROR(SEARCH($G$3,'Categories ID'!$L1141)+ROW()/100000,"")</f>
        <v/>
      </c>
      <c r="G1141" s="73">
        <v>2703.0</v>
      </c>
      <c r="H1141" s="10" t="s">
        <v>2035</v>
      </c>
      <c r="I1141" s="10" t="s">
        <v>2462</v>
      </c>
      <c r="J1141" s="10" t="s">
        <v>2601</v>
      </c>
      <c r="K1141" s="10" t="s">
        <v>2684</v>
      </c>
      <c r="L1141" s="10" t="s">
        <v>2806</v>
      </c>
      <c r="M1141" s="10" t="s">
        <v>22</v>
      </c>
      <c r="N1141" s="3"/>
      <c r="O1141" s="3"/>
      <c r="P1141" s="3"/>
      <c r="Q1141" s="3"/>
      <c r="R1141" s="3"/>
      <c r="S1141" s="3"/>
      <c r="T1141" s="3"/>
    </row>
    <row r="1142" ht="19.5" customHeight="1">
      <c r="A1142" s="3"/>
      <c r="B1142" s="163" t="str">
        <f>IFERROR(RANK('Categories ID'!$C1142,'Categories ID'!$C$20:$C$1937,1),"")</f>
        <v/>
      </c>
      <c r="C1142" s="164" t="str">
        <f>IF(MIN('Categories ID'!$D1142:$F1142)&lt;&gt;0,MIN('Categories ID'!$D1142:$F1142),"")</f>
        <v/>
      </c>
      <c r="D1142" s="164" t="str">
        <f>IFERROR(SEARCH($G$3,'Categories ID'!$J1142)+ROW()/100000,"")</f>
        <v/>
      </c>
      <c r="E1142" s="164" t="str">
        <f>IFERROR(SEARCH($G$3,'Categories ID'!$K1142)+ROW()/100000,"")</f>
        <v/>
      </c>
      <c r="F1142" s="164" t="str">
        <f>IFERROR(SEARCH($G$3,'Categories ID'!$L1142)+ROW()/100000,"")</f>
        <v/>
      </c>
      <c r="G1142" s="73">
        <v>2268.0</v>
      </c>
      <c r="H1142" s="10" t="s">
        <v>2035</v>
      </c>
      <c r="I1142" s="10" t="s">
        <v>2462</v>
      </c>
      <c r="J1142" s="10" t="s">
        <v>2601</v>
      </c>
      <c r="K1142" s="10" t="s">
        <v>4753</v>
      </c>
      <c r="L1142" s="10" t="s">
        <v>658</v>
      </c>
      <c r="M1142" s="10" t="s">
        <v>22</v>
      </c>
      <c r="N1142" s="3"/>
      <c r="O1142" s="3"/>
      <c r="P1142" s="3"/>
      <c r="Q1142" s="3"/>
      <c r="R1142" s="3"/>
      <c r="S1142" s="3"/>
      <c r="T1142" s="3"/>
    </row>
    <row r="1143" ht="19.5" customHeight="1">
      <c r="A1143" s="3"/>
      <c r="B1143" s="165" t="str">
        <f>IFERROR(RANK('Categories ID'!$C1143,'Categories ID'!$C$20:$C$1937,1),"")</f>
        <v/>
      </c>
      <c r="C1143" s="166" t="str">
        <f>IF(MIN('Categories ID'!$D1143:$F1143)&lt;&gt;0,MIN('Categories ID'!$D1143:$F1143),"")</f>
        <v/>
      </c>
      <c r="D1143" s="166" t="str">
        <f>IFERROR(SEARCH($G$3,'Categories ID'!$J1143)+ROW()/100000,"")</f>
        <v/>
      </c>
      <c r="E1143" s="166" t="str">
        <f>IFERROR(SEARCH($G$3,'Categories ID'!$K1143)+ROW()/100000,"")</f>
        <v/>
      </c>
      <c r="F1143" s="166" t="str">
        <f>IFERROR(SEARCH($G$3,'Categories ID'!$L1143)+ROW()/100000,"")</f>
        <v/>
      </c>
      <c r="G1143" s="73">
        <v>2269.0</v>
      </c>
      <c r="H1143" s="10" t="s">
        <v>2035</v>
      </c>
      <c r="I1143" s="10" t="s">
        <v>2462</v>
      </c>
      <c r="J1143" s="10" t="s">
        <v>2601</v>
      </c>
      <c r="K1143" s="10" t="s">
        <v>4753</v>
      </c>
      <c r="L1143" s="10" t="s">
        <v>660</v>
      </c>
      <c r="M1143" s="10" t="s">
        <v>22</v>
      </c>
      <c r="N1143" s="3"/>
      <c r="O1143" s="3"/>
      <c r="P1143" s="3"/>
      <c r="Q1143" s="3"/>
      <c r="R1143" s="3"/>
      <c r="S1143" s="3"/>
      <c r="T1143" s="3"/>
    </row>
    <row r="1144" ht="19.5" customHeight="1">
      <c r="A1144" s="3"/>
      <c r="B1144" s="163" t="str">
        <f>IFERROR(RANK('Categories ID'!$C1144,'Categories ID'!$C$20:$C$1937,1),"")</f>
        <v/>
      </c>
      <c r="C1144" s="164" t="str">
        <f>IF(MIN('Categories ID'!$D1144:$F1144)&lt;&gt;0,MIN('Categories ID'!$D1144:$F1144),"")</f>
        <v/>
      </c>
      <c r="D1144" s="164" t="str">
        <f>IFERROR(SEARCH($G$3,'Categories ID'!$J1144)+ROW()/100000,"")</f>
        <v/>
      </c>
      <c r="E1144" s="164" t="str">
        <f>IFERROR(SEARCH($G$3,'Categories ID'!$K1144)+ROW()/100000,"")</f>
        <v/>
      </c>
      <c r="F1144" s="164" t="str">
        <f>IFERROR(SEARCH($G$3,'Categories ID'!$L1144)+ROW()/100000,"")</f>
        <v/>
      </c>
      <c r="G1144" s="73">
        <v>2288.0</v>
      </c>
      <c r="H1144" s="10" t="s">
        <v>2035</v>
      </c>
      <c r="I1144" s="10" t="s">
        <v>2462</v>
      </c>
      <c r="J1144" s="10" t="s">
        <v>2601</v>
      </c>
      <c r="K1144" s="10" t="s">
        <v>4753</v>
      </c>
      <c r="L1144" s="10" t="s">
        <v>662</v>
      </c>
      <c r="M1144" s="10" t="s">
        <v>22</v>
      </c>
      <c r="N1144" s="3"/>
      <c r="O1144" s="3"/>
      <c r="P1144" s="3"/>
      <c r="Q1144" s="3"/>
      <c r="R1144" s="3"/>
      <c r="S1144" s="3"/>
      <c r="T1144" s="3"/>
    </row>
    <row r="1145" ht="19.5" customHeight="1">
      <c r="A1145" s="3"/>
      <c r="B1145" s="165" t="str">
        <f>IFERROR(RANK('Categories ID'!$C1145,'Categories ID'!$C$20:$C$1937,1),"")</f>
        <v/>
      </c>
      <c r="C1145" s="166" t="str">
        <f>IF(MIN('Categories ID'!$D1145:$F1145)&lt;&gt;0,MIN('Categories ID'!$D1145:$F1145),"")</f>
        <v/>
      </c>
      <c r="D1145" s="166" t="str">
        <f>IFERROR(SEARCH($G$3,'Categories ID'!$J1145)+ROW()/100000,"")</f>
        <v/>
      </c>
      <c r="E1145" s="166" t="str">
        <f>IFERROR(SEARCH($G$3,'Categories ID'!$K1145)+ROW()/100000,"")</f>
        <v/>
      </c>
      <c r="F1145" s="166" t="str">
        <f>IFERROR(SEARCH($G$3,'Categories ID'!$L1145)+ROW()/100000,"")</f>
        <v/>
      </c>
      <c r="G1145" s="73">
        <v>2158.0</v>
      </c>
      <c r="H1145" s="10" t="s">
        <v>2035</v>
      </c>
      <c r="I1145" s="10" t="s">
        <v>2462</v>
      </c>
      <c r="J1145" s="10" t="s">
        <v>2601</v>
      </c>
      <c r="K1145" s="10" t="s">
        <v>4753</v>
      </c>
      <c r="L1145" s="10" t="s">
        <v>655</v>
      </c>
      <c r="M1145" s="10" t="s">
        <v>22</v>
      </c>
      <c r="N1145" s="3"/>
      <c r="O1145" s="3"/>
      <c r="P1145" s="3"/>
      <c r="Q1145" s="3"/>
      <c r="R1145" s="3"/>
      <c r="S1145" s="3"/>
      <c r="T1145" s="3"/>
    </row>
    <row r="1146" ht="19.5" customHeight="1">
      <c r="A1146" s="3"/>
      <c r="B1146" s="163" t="str">
        <f>IFERROR(RANK('Categories ID'!$C1146,'Categories ID'!$C$20:$C$1937,1),"")</f>
        <v/>
      </c>
      <c r="C1146" s="164" t="str">
        <f>IF(MIN('Categories ID'!$D1146:$F1146)&lt;&gt;0,MIN('Categories ID'!$D1146:$F1146),"")</f>
        <v/>
      </c>
      <c r="D1146" s="164" t="str">
        <f>IFERROR(SEARCH($G$3,'Categories ID'!$J1146)+ROW()/100000,"")</f>
        <v/>
      </c>
      <c r="E1146" s="164" t="str">
        <f>IFERROR(SEARCH($G$3,'Categories ID'!$K1146)+ROW()/100000,"")</f>
        <v/>
      </c>
      <c r="F1146" s="164" t="str">
        <f>IFERROR(SEARCH($G$3,'Categories ID'!$L1146)+ROW()/100000,"")</f>
        <v/>
      </c>
      <c r="G1146" s="73">
        <v>2568.0</v>
      </c>
      <c r="H1146" s="10" t="s">
        <v>2035</v>
      </c>
      <c r="I1146" s="10" t="s">
        <v>2462</v>
      </c>
      <c r="J1146" s="10" t="s">
        <v>2601</v>
      </c>
      <c r="K1146" s="10" t="s">
        <v>4753</v>
      </c>
      <c r="L1146" s="10" t="s">
        <v>676</v>
      </c>
      <c r="M1146" s="10" t="s">
        <v>22</v>
      </c>
      <c r="N1146" s="3"/>
      <c r="O1146" s="3"/>
      <c r="P1146" s="3"/>
      <c r="Q1146" s="3"/>
      <c r="R1146" s="3"/>
      <c r="S1146" s="3"/>
      <c r="T1146" s="3"/>
    </row>
    <row r="1147" ht="19.5" customHeight="1">
      <c r="A1147" s="3"/>
      <c r="B1147" s="165" t="str">
        <f>IFERROR(RANK('Categories ID'!$C1147,'Categories ID'!$C$20:$C$1937,1),"")</f>
        <v/>
      </c>
      <c r="C1147" s="166" t="str">
        <f>IF(MIN('Categories ID'!$D1147:$F1147)&lt;&gt;0,MIN('Categories ID'!$D1147:$F1147),"")</f>
        <v/>
      </c>
      <c r="D1147" s="166" t="str">
        <f>IFERROR(SEARCH($G$3,'Categories ID'!$J1147)+ROW()/100000,"")</f>
        <v/>
      </c>
      <c r="E1147" s="166" t="str">
        <f>IFERROR(SEARCH($G$3,'Categories ID'!$K1147)+ROW()/100000,"")</f>
        <v/>
      </c>
      <c r="F1147" s="166" t="str">
        <f>IFERROR(SEARCH($G$3,'Categories ID'!$L1147)+ROW()/100000,"")</f>
        <v/>
      </c>
      <c r="G1147" s="73">
        <v>2164.0</v>
      </c>
      <c r="H1147" s="10" t="s">
        <v>2035</v>
      </c>
      <c r="I1147" s="10" t="s">
        <v>2462</v>
      </c>
      <c r="J1147" s="10" t="s">
        <v>2601</v>
      </c>
      <c r="K1147" s="10" t="s">
        <v>2731</v>
      </c>
      <c r="L1147" s="10" t="s">
        <v>2732</v>
      </c>
      <c r="M1147" s="10" t="s">
        <v>22</v>
      </c>
      <c r="N1147" s="3"/>
      <c r="O1147" s="3"/>
      <c r="P1147" s="3"/>
      <c r="Q1147" s="3"/>
      <c r="R1147" s="3"/>
      <c r="S1147" s="3"/>
      <c r="T1147" s="3"/>
    </row>
    <row r="1148" ht="19.5" customHeight="1">
      <c r="A1148" s="3"/>
      <c r="B1148" s="163" t="str">
        <f>IFERROR(RANK('Categories ID'!$C1148,'Categories ID'!$C$20:$C$1937,1),"")</f>
        <v/>
      </c>
      <c r="C1148" s="164" t="str">
        <f>IF(MIN('Categories ID'!$D1148:$F1148)&lt;&gt;0,MIN('Categories ID'!$D1148:$F1148),"")</f>
        <v/>
      </c>
      <c r="D1148" s="164" t="str">
        <f>IFERROR(SEARCH($G$3,'Categories ID'!$J1148)+ROW()/100000,"")</f>
        <v/>
      </c>
      <c r="E1148" s="164" t="str">
        <f>IFERROR(SEARCH($G$3,'Categories ID'!$K1148)+ROW()/100000,"")</f>
        <v/>
      </c>
      <c r="F1148" s="164" t="str">
        <f>IFERROR(SEARCH($G$3,'Categories ID'!$L1148)+ROW()/100000,"")</f>
        <v/>
      </c>
      <c r="G1148" s="73">
        <v>2168.0</v>
      </c>
      <c r="H1148" s="10" t="s">
        <v>2035</v>
      </c>
      <c r="I1148" s="10" t="s">
        <v>2462</v>
      </c>
      <c r="J1148" s="10" t="s">
        <v>2601</v>
      </c>
      <c r="K1148" s="10" t="s">
        <v>2731</v>
      </c>
      <c r="L1148" s="10" t="s">
        <v>2739</v>
      </c>
      <c r="M1148" s="10" t="s">
        <v>22</v>
      </c>
      <c r="N1148" s="3"/>
      <c r="O1148" s="3"/>
      <c r="P1148" s="3"/>
      <c r="Q1148" s="3"/>
      <c r="R1148" s="3"/>
      <c r="S1148" s="3"/>
      <c r="T1148" s="3"/>
    </row>
    <row r="1149" ht="19.5" customHeight="1">
      <c r="A1149" s="3"/>
      <c r="B1149" s="165" t="str">
        <f>IFERROR(RANK('Categories ID'!$C1149,'Categories ID'!$C$20:$C$1937,1),"")</f>
        <v/>
      </c>
      <c r="C1149" s="166" t="str">
        <f>IF(MIN('Categories ID'!$D1149:$F1149)&lt;&gt;0,MIN('Categories ID'!$D1149:$F1149),"")</f>
        <v/>
      </c>
      <c r="D1149" s="166" t="str">
        <f>IFERROR(SEARCH($G$3,'Categories ID'!$J1149)+ROW()/100000,"")</f>
        <v/>
      </c>
      <c r="E1149" s="166" t="str">
        <f>IFERROR(SEARCH($G$3,'Categories ID'!$K1149)+ROW()/100000,"")</f>
        <v/>
      </c>
      <c r="F1149" s="166" t="str">
        <f>IFERROR(SEARCH($G$3,'Categories ID'!$L1149)+ROW()/100000,"")</f>
        <v/>
      </c>
      <c r="G1149" s="73">
        <v>2169.0</v>
      </c>
      <c r="H1149" s="10" t="s">
        <v>2035</v>
      </c>
      <c r="I1149" s="10" t="s">
        <v>2462</v>
      </c>
      <c r="J1149" s="10" t="s">
        <v>2601</v>
      </c>
      <c r="K1149" s="10" t="s">
        <v>2731</v>
      </c>
      <c r="L1149" s="10" t="s">
        <v>2741</v>
      </c>
      <c r="M1149" s="10" t="s">
        <v>22</v>
      </c>
      <c r="N1149" s="3"/>
      <c r="O1149" s="3"/>
      <c r="P1149" s="3"/>
      <c r="Q1149" s="3"/>
      <c r="R1149" s="3"/>
      <c r="S1149" s="3"/>
      <c r="T1149" s="3"/>
    </row>
    <row r="1150" ht="19.5" customHeight="1">
      <c r="A1150" s="3"/>
      <c r="B1150" s="163" t="str">
        <f>IFERROR(RANK('Categories ID'!$C1150,'Categories ID'!$C$20:$C$1937,1),"")</f>
        <v/>
      </c>
      <c r="C1150" s="164" t="str">
        <f>IF(MIN('Categories ID'!$D1150:$F1150)&lt;&gt;0,MIN('Categories ID'!$D1150:$F1150),"")</f>
        <v/>
      </c>
      <c r="D1150" s="164" t="str">
        <f>IFERROR(SEARCH($G$3,'Categories ID'!$J1150)+ROW()/100000,"")</f>
        <v/>
      </c>
      <c r="E1150" s="164" t="str">
        <f>IFERROR(SEARCH($G$3,'Categories ID'!$K1150)+ROW()/100000,"")</f>
        <v/>
      </c>
      <c r="F1150" s="164" t="str">
        <f>IFERROR(SEARCH($G$3,'Categories ID'!$L1150)+ROW()/100000,"")</f>
        <v/>
      </c>
      <c r="G1150" s="73">
        <v>2170.0</v>
      </c>
      <c r="H1150" s="10" t="s">
        <v>2035</v>
      </c>
      <c r="I1150" s="10" t="s">
        <v>2462</v>
      </c>
      <c r="J1150" s="10" t="s">
        <v>2601</v>
      </c>
      <c r="K1150" s="10" t="s">
        <v>2731</v>
      </c>
      <c r="L1150" s="10" t="s">
        <v>2743</v>
      </c>
      <c r="M1150" s="10" t="s">
        <v>22</v>
      </c>
      <c r="N1150" s="3"/>
      <c r="O1150" s="3"/>
      <c r="P1150" s="3"/>
      <c r="Q1150" s="3"/>
      <c r="R1150" s="3"/>
      <c r="S1150" s="3"/>
      <c r="T1150" s="3"/>
    </row>
    <row r="1151" ht="19.5" customHeight="1">
      <c r="A1151" s="3"/>
      <c r="B1151" s="165" t="str">
        <f>IFERROR(RANK('Categories ID'!$C1151,'Categories ID'!$C$20:$C$1937,1),"")</f>
        <v/>
      </c>
      <c r="C1151" s="166" t="str">
        <f>IF(MIN('Categories ID'!$D1151:$F1151)&lt;&gt;0,MIN('Categories ID'!$D1151:$F1151),"")</f>
        <v/>
      </c>
      <c r="D1151" s="166" t="str">
        <f>IFERROR(SEARCH($G$3,'Categories ID'!$J1151)+ROW()/100000,"")</f>
        <v/>
      </c>
      <c r="E1151" s="166" t="str">
        <f>IFERROR(SEARCH($G$3,'Categories ID'!$K1151)+ROW()/100000,"")</f>
        <v/>
      </c>
      <c r="F1151" s="166" t="str">
        <f>IFERROR(SEARCH($G$3,'Categories ID'!$L1151)+ROW()/100000,"")</f>
        <v/>
      </c>
      <c r="G1151" s="73">
        <v>2171.0</v>
      </c>
      <c r="H1151" s="10" t="s">
        <v>2035</v>
      </c>
      <c r="I1151" s="10" t="s">
        <v>2462</v>
      </c>
      <c r="J1151" s="10" t="s">
        <v>2601</v>
      </c>
      <c r="K1151" s="10" t="s">
        <v>2731</v>
      </c>
      <c r="L1151" s="10" t="s">
        <v>2745</v>
      </c>
      <c r="M1151" s="10" t="s">
        <v>22</v>
      </c>
      <c r="N1151" s="3"/>
      <c r="O1151" s="3"/>
      <c r="P1151" s="3"/>
      <c r="Q1151" s="3"/>
      <c r="R1151" s="3"/>
      <c r="S1151" s="3"/>
      <c r="T1151" s="3"/>
    </row>
    <row r="1152" ht="19.5" customHeight="1">
      <c r="A1152" s="3"/>
      <c r="B1152" s="163" t="str">
        <f>IFERROR(RANK('Categories ID'!$C1152,'Categories ID'!$C$20:$C$1937,1),"")</f>
        <v/>
      </c>
      <c r="C1152" s="164" t="str">
        <f>IF(MIN('Categories ID'!$D1152:$F1152)&lt;&gt;0,MIN('Categories ID'!$D1152:$F1152),"")</f>
        <v/>
      </c>
      <c r="D1152" s="164" t="str">
        <f>IFERROR(SEARCH($G$3,'Categories ID'!$J1152)+ROW()/100000,"")</f>
        <v/>
      </c>
      <c r="E1152" s="164" t="str">
        <f>IFERROR(SEARCH($G$3,'Categories ID'!$K1152)+ROW()/100000,"")</f>
        <v/>
      </c>
      <c r="F1152" s="164" t="str">
        <f>IFERROR(SEARCH($G$3,'Categories ID'!$L1152)+ROW()/100000,"")</f>
        <v/>
      </c>
      <c r="G1152" s="73">
        <v>3390.0</v>
      </c>
      <c r="H1152" s="10" t="s">
        <v>2035</v>
      </c>
      <c r="I1152" s="10" t="s">
        <v>2462</v>
      </c>
      <c r="J1152" s="10" t="s">
        <v>2601</v>
      </c>
      <c r="K1152" s="10" t="s">
        <v>2731</v>
      </c>
      <c r="L1152" s="10" t="s">
        <v>2812</v>
      </c>
      <c r="M1152" s="10" t="s">
        <v>22</v>
      </c>
      <c r="N1152" s="3"/>
      <c r="O1152" s="3"/>
      <c r="P1152" s="3"/>
      <c r="Q1152" s="3"/>
      <c r="R1152" s="3"/>
      <c r="S1152" s="3"/>
      <c r="T1152" s="3"/>
    </row>
    <row r="1153" ht="19.5" customHeight="1">
      <c r="A1153" s="3"/>
      <c r="B1153" s="165" t="str">
        <f>IFERROR(RANK('Categories ID'!$C1153,'Categories ID'!$C$20:$C$1937,1),"")</f>
        <v/>
      </c>
      <c r="C1153" s="166" t="str">
        <f>IF(MIN('Categories ID'!$D1153:$F1153)&lt;&gt;0,MIN('Categories ID'!$D1153:$F1153),"")</f>
        <v/>
      </c>
      <c r="D1153" s="166" t="str">
        <f>IFERROR(SEARCH($G$3,'Categories ID'!$J1153)+ROW()/100000,"")</f>
        <v/>
      </c>
      <c r="E1153" s="166" t="str">
        <f>IFERROR(SEARCH($G$3,'Categories ID'!$K1153)+ROW()/100000,"")</f>
        <v/>
      </c>
      <c r="F1153" s="166" t="str">
        <f>IFERROR(SEARCH($G$3,'Categories ID'!$L1153)+ROW()/100000,"")</f>
        <v/>
      </c>
      <c r="G1153" s="73">
        <v>3391.0</v>
      </c>
      <c r="H1153" s="10" t="s">
        <v>2035</v>
      </c>
      <c r="I1153" s="10" t="s">
        <v>2462</v>
      </c>
      <c r="J1153" s="10" t="s">
        <v>2601</v>
      </c>
      <c r="K1153" s="10" t="s">
        <v>2731</v>
      </c>
      <c r="L1153" s="10" t="s">
        <v>2814</v>
      </c>
      <c r="M1153" s="10" t="s">
        <v>22</v>
      </c>
      <c r="N1153" s="3"/>
      <c r="O1153" s="3"/>
      <c r="P1153" s="3"/>
      <c r="Q1153" s="3"/>
      <c r="R1153" s="3"/>
      <c r="S1153" s="3"/>
      <c r="T1153" s="3"/>
    </row>
    <row r="1154" ht="19.5" customHeight="1">
      <c r="A1154" s="3"/>
      <c r="B1154" s="163" t="str">
        <f>IFERROR(RANK('Categories ID'!$C1154,'Categories ID'!$C$20:$C$1937,1),"")</f>
        <v/>
      </c>
      <c r="C1154" s="164" t="str">
        <f>IF(MIN('Categories ID'!$D1154:$F1154)&lt;&gt;0,MIN('Categories ID'!$D1154:$F1154),"")</f>
        <v/>
      </c>
      <c r="D1154" s="164" t="str">
        <f>IFERROR(SEARCH($G$3,'Categories ID'!$J1154)+ROW()/100000,"")</f>
        <v/>
      </c>
      <c r="E1154" s="164" t="str">
        <f>IFERROR(SEARCH($G$3,'Categories ID'!$K1154)+ROW()/100000,"")</f>
        <v/>
      </c>
      <c r="F1154" s="164" t="str">
        <f>IFERROR(SEARCH($G$3,'Categories ID'!$L1154)+ROW()/100000,"")</f>
        <v/>
      </c>
      <c r="G1154" s="73">
        <v>2654.0</v>
      </c>
      <c r="H1154" s="10" t="s">
        <v>2035</v>
      </c>
      <c r="I1154" s="10" t="s">
        <v>2462</v>
      </c>
      <c r="J1154" s="10" t="s">
        <v>2601</v>
      </c>
      <c r="K1154" s="10" t="s">
        <v>2731</v>
      </c>
      <c r="L1154" s="10" t="s">
        <v>2793</v>
      </c>
      <c r="M1154" s="10" t="s">
        <v>22</v>
      </c>
      <c r="N1154" s="3"/>
      <c r="O1154" s="3"/>
      <c r="P1154" s="3"/>
      <c r="Q1154" s="3"/>
      <c r="R1154" s="3"/>
      <c r="S1154" s="3"/>
      <c r="T1154" s="3"/>
    </row>
    <row r="1155" ht="19.5" customHeight="1">
      <c r="A1155" s="3"/>
      <c r="B1155" s="165" t="str">
        <f>IFERROR(RANK('Categories ID'!$C1155,'Categories ID'!$C$20:$C$1937,1),"")</f>
        <v/>
      </c>
      <c r="C1155" s="166" t="str">
        <f>IF(MIN('Categories ID'!$D1155:$F1155)&lt;&gt;0,MIN('Categories ID'!$D1155:$F1155),"")</f>
        <v/>
      </c>
      <c r="D1155" s="166" t="str">
        <f>IFERROR(SEARCH($G$3,'Categories ID'!$J1155)+ROW()/100000,"")</f>
        <v/>
      </c>
      <c r="E1155" s="166" t="str">
        <f>IFERROR(SEARCH($G$3,'Categories ID'!$K1155)+ROW()/100000,"")</f>
        <v/>
      </c>
      <c r="F1155" s="166" t="str">
        <f>IFERROR(SEARCH($G$3,'Categories ID'!$L1155)+ROW()/100000,"")</f>
        <v/>
      </c>
      <c r="G1155" s="73">
        <v>2088.0</v>
      </c>
      <c r="H1155" s="10" t="s">
        <v>2035</v>
      </c>
      <c r="I1155" s="10" t="s">
        <v>2462</v>
      </c>
      <c r="J1155" s="10" t="s">
        <v>2601</v>
      </c>
      <c r="K1155" s="10" t="s">
        <v>2672</v>
      </c>
      <c r="L1155" s="10" t="s">
        <v>2678</v>
      </c>
      <c r="M1155" s="10" t="s">
        <v>22</v>
      </c>
      <c r="N1155" s="3"/>
      <c r="O1155" s="3"/>
      <c r="P1155" s="3"/>
      <c r="Q1155" s="3"/>
      <c r="R1155" s="3"/>
      <c r="S1155" s="3"/>
      <c r="T1155" s="3"/>
    </row>
    <row r="1156" ht="19.5" customHeight="1">
      <c r="A1156" s="3"/>
      <c r="B1156" s="163" t="str">
        <f>IFERROR(RANK('Categories ID'!$C1156,'Categories ID'!$C$20:$C$1937,1),"")</f>
        <v/>
      </c>
      <c r="C1156" s="164" t="str">
        <f>IF(MIN('Categories ID'!$D1156:$F1156)&lt;&gt;0,MIN('Categories ID'!$D1156:$F1156),"")</f>
        <v/>
      </c>
      <c r="D1156" s="164" t="str">
        <f>IFERROR(SEARCH($G$3,'Categories ID'!$J1156)+ROW()/100000,"")</f>
        <v/>
      </c>
      <c r="E1156" s="164" t="str">
        <f>IFERROR(SEARCH($G$3,'Categories ID'!$K1156)+ROW()/100000,"")</f>
        <v/>
      </c>
      <c r="F1156" s="164" t="str">
        <f>IFERROR(SEARCH($G$3,'Categories ID'!$L1156)+ROW()/100000,"")</f>
        <v/>
      </c>
      <c r="G1156" s="73">
        <v>2070.0</v>
      </c>
      <c r="H1156" s="10" t="s">
        <v>2035</v>
      </c>
      <c r="I1156" s="10" t="s">
        <v>2462</v>
      </c>
      <c r="J1156" s="10" t="s">
        <v>2601</v>
      </c>
      <c r="K1156" s="10" t="s">
        <v>2672</v>
      </c>
      <c r="L1156" s="10" t="s">
        <v>2673</v>
      </c>
      <c r="M1156" s="10" t="s">
        <v>22</v>
      </c>
      <c r="N1156" s="3"/>
      <c r="O1156" s="3"/>
      <c r="P1156" s="3"/>
      <c r="Q1156" s="3"/>
      <c r="R1156" s="3"/>
      <c r="S1156" s="3"/>
      <c r="T1156" s="3"/>
    </row>
    <row r="1157" ht="19.5" customHeight="1">
      <c r="A1157" s="3"/>
      <c r="B1157" s="165" t="str">
        <f>IFERROR(RANK('Categories ID'!$C1157,'Categories ID'!$C$20:$C$1937,1),"")</f>
        <v/>
      </c>
      <c r="C1157" s="166" t="str">
        <f>IF(MIN('Categories ID'!$D1157:$F1157)&lt;&gt;0,MIN('Categories ID'!$D1157:$F1157),"")</f>
        <v/>
      </c>
      <c r="D1157" s="166" t="str">
        <f>IFERROR(SEARCH($G$3,'Categories ID'!$J1157)+ROW()/100000,"")</f>
        <v/>
      </c>
      <c r="E1157" s="166" t="str">
        <f>IFERROR(SEARCH($G$3,'Categories ID'!$K1157)+ROW()/100000,"")</f>
        <v/>
      </c>
      <c r="F1157" s="166" t="str">
        <f>IFERROR(SEARCH($G$3,'Categories ID'!$L1157)+ROW()/100000,"")</f>
        <v/>
      </c>
      <c r="G1157" s="73">
        <v>3392.0</v>
      </c>
      <c r="H1157" s="10" t="s">
        <v>2035</v>
      </c>
      <c r="I1157" s="10" t="s">
        <v>2462</v>
      </c>
      <c r="J1157" s="10" t="s">
        <v>2601</v>
      </c>
      <c r="K1157" s="10" t="s">
        <v>2672</v>
      </c>
      <c r="L1157" s="10" t="s">
        <v>2816</v>
      </c>
      <c r="M1157" s="10" t="s">
        <v>22</v>
      </c>
      <c r="N1157" s="3"/>
      <c r="O1157" s="3"/>
      <c r="P1157" s="3"/>
      <c r="Q1157" s="3"/>
      <c r="R1157" s="3"/>
      <c r="S1157" s="3"/>
      <c r="T1157" s="3"/>
    </row>
    <row r="1158" ht="19.5" customHeight="1">
      <c r="A1158" s="3"/>
      <c r="B1158" s="163" t="str">
        <f>IFERROR(RANK('Categories ID'!$C1158,'Categories ID'!$C$20:$C$1937,1),"")</f>
        <v/>
      </c>
      <c r="C1158" s="164" t="str">
        <f>IF(MIN('Categories ID'!$D1158:$F1158)&lt;&gt;0,MIN('Categories ID'!$D1158:$F1158),"")</f>
        <v/>
      </c>
      <c r="D1158" s="164" t="str">
        <f>IFERROR(SEARCH($G$3,'Categories ID'!$J1158)+ROW()/100000,"")</f>
        <v/>
      </c>
      <c r="E1158" s="164" t="str">
        <f>IFERROR(SEARCH($G$3,'Categories ID'!$K1158)+ROW()/100000,"")</f>
        <v/>
      </c>
      <c r="F1158" s="164" t="str">
        <f>IFERROR(SEARCH($G$3,'Categories ID'!$L1158)+ROW()/100000,"")</f>
        <v/>
      </c>
      <c r="G1158" s="73">
        <v>3393.0</v>
      </c>
      <c r="H1158" s="10" t="s">
        <v>2035</v>
      </c>
      <c r="I1158" s="10" t="s">
        <v>2462</v>
      </c>
      <c r="J1158" s="10" t="s">
        <v>2601</v>
      </c>
      <c r="K1158" s="10" t="s">
        <v>2672</v>
      </c>
      <c r="L1158" s="10" t="s">
        <v>2818</v>
      </c>
      <c r="M1158" s="10" t="s">
        <v>22</v>
      </c>
      <c r="N1158" s="3"/>
      <c r="O1158" s="3"/>
      <c r="P1158" s="3"/>
      <c r="Q1158" s="3"/>
      <c r="R1158" s="3"/>
      <c r="S1158" s="3"/>
      <c r="T1158" s="3"/>
    </row>
    <row r="1159" ht="19.5" customHeight="1">
      <c r="A1159" s="3"/>
      <c r="B1159" s="165" t="str">
        <f>IFERROR(RANK('Categories ID'!$C1159,'Categories ID'!$C$20:$C$1937,1),"")</f>
        <v/>
      </c>
      <c r="C1159" s="166" t="str">
        <f>IF(MIN('Categories ID'!$D1159:$F1159)&lt;&gt;0,MIN('Categories ID'!$D1159:$F1159),"")</f>
        <v/>
      </c>
      <c r="D1159" s="166" t="str">
        <f>IFERROR(SEARCH($G$3,'Categories ID'!$J1159)+ROW()/100000,"")</f>
        <v/>
      </c>
      <c r="E1159" s="166" t="str">
        <f>IFERROR(SEARCH($G$3,'Categories ID'!$K1159)+ROW()/100000,"")</f>
        <v/>
      </c>
      <c r="F1159" s="166" t="str">
        <f>IFERROR(SEARCH($G$3,'Categories ID'!$L1159)+ROW()/100000,"")</f>
        <v/>
      </c>
      <c r="G1159" s="73">
        <v>3394.0</v>
      </c>
      <c r="H1159" s="10" t="s">
        <v>2035</v>
      </c>
      <c r="I1159" s="10" t="s">
        <v>2462</v>
      </c>
      <c r="J1159" s="10" t="s">
        <v>2601</v>
      </c>
      <c r="K1159" s="10" t="s">
        <v>2672</v>
      </c>
      <c r="L1159" s="10" t="s">
        <v>2820</v>
      </c>
      <c r="M1159" s="10" t="s">
        <v>22</v>
      </c>
      <c r="N1159" s="3"/>
      <c r="O1159" s="3"/>
      <c r="P1159" s="3"/>
      <c r="Q1159" s="3"/>
      <c r="R1159" s="3"/>
      <c r="S1159" s="3"/>
      <c r="T1159" s="3"/>
    </row>
    <row r="1160" ht="19.5" customHeight="1">
      <c r="A1160" s="3"/>
      <c r="B1160" s="163" t="str">
        <f>IFERROR(RANK('Categories ID'!$C1160,'Categories ID'!$C$20:$C$1937,1),"")</f>
        <v/>
      </c>
      <c r="C1160" s="164" t="str">
        <f>IF(MIN('Categories ID'!$D1160:$F1160)&lt;&gt;0,MIN('Categories ID'!$D1160:$F1160),"")</f>
        <v/>
      </c>
      <c r="D1160" s="164" t="str">
        <f>IFERROR(SEARCH($G$3,'Categories ID'!$J1160)+ROW()/100000,"")</f>
        <v/>
      </c>
      <c r="E1160" s="164" t="str">
        <f>IFERROR(SEARCH($G$3,'Categories ID'!$K1160)+ROW()/100000,"")</f>
        <v/>
      </c>
      <c r="F1160" s="164" t="str">
        <f>IFERROR(SEARCH($G$3,'Categories ID'!$L1160)+ROW()/100000,"")</f>
        <v/>
      </c>
      <c r="G1160" s="73">
        <v>3395.0</v>
      </c>
      <c r="H1160" s="10" t="s">
        <v>2035</v>
      </c>
      <c r="I1160" s="10" t="s">
        <v>2462</v>
      </c>
      <c r="J1160" s="10" t="s">
        <v>2601</v>
      </c>
      <c r="K1160" s="10" t="s">
        <v>2672</v>
      </c>
      <c r="L1160" s="10" t="s">
        <v>2822</v>
      </c>
      <c r="M1160" s="10" t="s">
        <v>22</v>
      </c>
      <c r="N1160" s="3"/>
      <c r="O1160" s="3"/>
      <c r="P1160" s="3"/>
      <c r="Q1160" s="3"/>
      <c r="R1160" s="3"/>
      <c r="S1160" s="3"/>
      <c r="T1160" s="3"/>
    </row>
    <row r="1161" ht="19.5" customHeight="1">
      <c r="A1161" s="3"/>
      <c r="B1161" s="165" t="str">
        <f>IFERROR(RANK('Categories ID'!$C1161,'Categories ID'!$C$20:$C$1937,1),"")</f>
        <v/>
      </c>
      <c r="C1161" s="166" t="str">
        <f>IF(MIN('Categories ID'!$D1161:$F1161)&lt;&gt;0,MIN('Categories ID'!$D1161:$F1161),"")</f>
        <v/>
      </c>
      <c r="D1161" s="166" t="str">
        <f>IFERROR(SEARCH($G$3,'Categories ID'!$J1161)+ROW()/100000,"")</f>
        <v/>
      </c>
      <c r="E1161" s="166" t="str">
        <f>IFERROR(SEARCH($G$3,'Categories ID'!$K1161)+ROW()/100000,"")</f>
        <v/>
      </c>
      <c r="F1161" s="166" t="str">
        <f>IFERROR(SEARCH($G$3,'Categories ID'!$L1161)+ROW()/100000,"")</f>
        <v/>
      </c>
      <c r="G1161" s="73">
        <v>3396.0</v>
      </c>
      <c r="H1161" s="10" t="s">
        <v>2035</v>
      </c>
      <c r="I1161" s="10" t="s">
        <v>2462</v>
      </c>
      <c r="J1161" s="10" t="s">
        <v>2601</v>
      </c>
      <c r="K1161" s="10" t="s">
        <v>2672</v>
      </c>
      <c r="L1161" s="10" t="s">
        <v>2824</v>
      </c>
      <c r="M1161" s="10" t="s">
        <v>22</v>
      </c>
      <c r="N1161" s="3"/>
      <c r="O1161" s="3"/>
      <c r="P1161" s="3"/>
      <c r="Q1161" s="3"/>
      <c r="R1161" s="3"/>
      <c r="S1161" s="3"/>
      <c r="T1161" s="3"/>
    </row>
    <row r="1162" ht="19.5" customHeight="1">
      <c r="A1162" s="3"/>
      <c r="B1162" s="163" t="str">
        <f>IFERROR(RANK('Categories ID'!$C1162,'Categories ID'!$C$20:$C$1937,1),"")</f>
        <v/>
      </c>
      <c r="C1162" s="164" t="str">
        <f>IF(MIN('Categories ID'!$D1162:$F1162)&lt;&gt;0,MIN('Categories ID'!$D1162:$F1162),"")</f>
        <v/>
      </c>
      <c r="D1162" s="164" t="str">
        <f>IFERROR(SEARCH($G$3,'Categories ID'!$J1162)+ROW()/100000,"")</f>
        <v/>
      </c>
      <c r="E1162" s="164" t="str">
        <f>IFERROR(SEARCH($G$3,'Categories ID'!$K1162)+ROW()/100000,"")</f>
        <v/>
      </c>
      <c r="F1162" s="164" t="str">
        <f>IFERROR(SEARCH($G$3,'Categories ID'!$L1162)+ROW()/100000,"")</f>
        <v/>
      </c>
      <c r="G1162" s="73">
        <v>3418.0</v>
      </c>
      <c r="H1162" s="10" t="s">
        <v>2035</v>
      </c>
      <c r="I1162" s="10" t="s">
        <v>2462</v>
      </c>
      <c r="J1162" s="10" t="s">
        <v>2601</v>
      </c>
      <c r="K1162" s="10" t="s">
        <v>2672</v>
      </c>
      <c r="L1162" s="10" t="s">
        <v>2844</v>
      </c>
      <c r="M1162" s="10" t="s">
        <v>22</v>
      </c>
      <c r="N1162" s="3"/>
      <c r="O1162" s="3"/>
      <c r="P1162" s="3"/>
      <c r="Q1162" s="3"/>
      <c r="R1162" s="3"/>
      <c r="S1162" s="3"/>
      <c r="T1162" s="3"/>
    </row>
    <row r="1163" ht="19.5" customHeight="1">
      <c r="A1163" s="3"/>
      <c r="B1163" s="165" t="str">
        <f>IFERROR(RANK('Categories ID'!$C1163,'Categories ID'!$C$20:$C$1937,1),"")</f>
        <v/>
      </c>
      <c r="C1163" s="166" t="str">
        <f>IF(MIN('Categories ID'!$D1163:$F1163)&lt;&gt;0,MIN('Categories ID'!$D1163:$F1163),"")</f>
        <v/>
      </c>
      <c r="D1163" s="166" t="str">
        <f>IFERROR(SEARCH($G$3,'Categories ID'!$J1163)+ROW()/100000,"")</f>
        <v/>
      </c>
      <c r="E1163" s="166" t="str">
        <f>IFERROR(SEARCH($G$3,'Categories ID'!$K1163)+ROW()/100000,"")</f>
        <v/>
      </c>
      <c r="F1163" s="166" t="str">
        <f>IFERROR(SEARCH($G$3,'Categories ID'!$L1163)+ROW()/100000,"")</f>
        <v/>
      </c>
      <c r="G1163" s="73">
        <v>3444.0</v>
      </c>
      <c r="H1163" s="10" t="s">
        <v>2035</v>
      </c>
      <c r="I1163" s="10" t="s">
        <v>2462</v>
      </c>
      <c r="J1163" s="10" t="s">
        <v>2601</v>
      </c>
      <c r="K1163" s="10" t="s">
        <v>2672</v>
      </c>
      <c r="L1163" s="10" t="s">
        <v>2846</v>
      </c>
      <c r="M1163" s="10" t="s">
        <v>22</v>
      </c>
      <c r="N1163" s="3"/>
      <c r="O1163" s="3"/>
      <c r="P1163" s="3"/>
      <c r="Q1163" s="3"/>
      <c r="R1163" s="3"/>
      <c r="S1163" s="3"/>
      <c r="T1163" s="3"/>
    </row>
    <row r="1164" ht="19.5" customHeight="1">
      <c r="A1164" s="3"/>
      <c r="B1164" s="163" t="str">
        <f>IFERROR(RANK('Categories ID'!$C1164,'Categories ID'!$C$20:$C$1937,1),"")</f>
        <v/>
      </c>
      <c r="C1164" s="164" t="str">
        <f>IF(MIN('Categories ID'!$D1164:$F1164)&lt;&gt;0,MIN('Categories ID'!$D1164:$F1164),"")</f>
        <v/>
      </c>
      <c r="D1164" s="164" t="str">
        <f>IFERROR(SEARCH($G$3,'Categories ID'!$J1164)+ROW()/100000,"")</f>
        <v/>
      </c>
      <c r="E1164" s="164" t="str">
        <f>IFERROR(SEARCH($G$3,'Categories ID'!$K1164)+ROW()/100000,"")</f>
        <v/>
      </c>
      <c r="F1164" s="164" t="str">
        <f>IFERROR(SEARCH($G$3,'Categories ID'!$L1164)+ROW()/100000,"")</f>
        <v/>
      </c>
      <c r="G1164" s="73">
        <v>3445.0</v>
      </c>
      <c r="H1164" s="10" t="s">
        <v>2035</v>
      </c>
      <c r="I1164" s="10" t="s">
        <v>2462</v>
      </c>
      <c r="J1164" s="10" t="s">
        <v>2601</v>
      </c>
      <c r="K1164" s="10" t="s">
        <v>2672</v>
      </c>
      <c r="L1164" s="10" t="s">
        <v>2848</v>
      </c>
      <c r="M1164" s="10" t="s">
        <v>22</v>
      </c>
      <c r="N1164" s="3"/>
      <c r="O1164" s="3"/>
      <c r="P1164" s="3"/>
      <c r="Q1164" s="3"/>
      <c r="R1164" s="3"/>
      <c r="S1164" s="3"/>
      <c r="T1164" s="3"/>
    </row>
    <row r="1165" ht="19.5" customHeight="1">
      <c r="A1165" s="3"/>
      <c r="B1165" s="165" t="str">
        <f>IFERROR(RANK('Categories ID'!$C1165,'Categories ID'!$C$20:$C$1937,1),"")</f>
        <v/>
      </c>
      <c r="C1165" s="166" t="str">
        <f>IF(MIN('Categories ID'!$D1165:$F1165)&lt;&gt;0,MIN('Categories ID'!$D1165:$F1165),"")</f>
        <v/>
      </c>
      <c r="D1165" s="166" t="str">
        <f>IFERROR(SEARCH($G$3,'Categories ID'!$J1165)+ROW()/100000,"")</f>
        <v/>
      </c>
      <c r="E1165" s="166" t="str">
        <f>IFERROR(SEARCH($G$3,'Categories ID'!$K1165)+ROW()/100000,"")</f>
        <v/>
      </c>
      <c r="F1165" s="166" t="str">
        <f>IFERROR(SEARCH($G$3,'Categories ID'!$L1165)+ROW()/100000,"")</f>
        <v/>
      </c>
      <c r="G1165" s="73">
        <v>3446.0</v>
      </c>
      <c r="H1165" s="10" t="s">
        <v>2035</v>
      </c>
      <c r="I1165" s="10" t="s">
        <v>2462</v>
      </c>
      <c r="J1165" s="10" t="s">
        <v>2601</v>
      </c>
      <c r="K1165" s="10" t="s">
        <v>2672</v>
      </c>
      <c r="L1165" s="10" t="s">
        <v>2850</v>
      </c>
      <c r="M1165" s="10" t="s">
        <v>22</v>
      </c>
      <c r="N1165" s="3"/>
      <c r="O1165" s="3"/>
      <c r="P1165" s="3"/>
      <c r="Q1165" s="3"/>
      <c r="R1165" s="3"/>
      <c r="S1165" s="3"/>
      <c r="T1165" s="3"/>
    </row>
    <row r="1166" ht="19.5" customHeight="1">
      <c r="A1166" s="3"/>
      <c r="B1166" s="163" t="str">
        <f>IFERROR(RANK('Categories ID'!$C1166,'Categories ID'!$C$20:$C$1937,1),"")</f>
        <v/>
      </c>
      <c r="C1166" s="164" t="str">
        <f>IF(MIN('Categories ID'!$D1166:$F1166)&lt;&gt;0,MIN('Categories ID'!$D1166:$F1166),"")</f>
        <v/>
      </c>
      <c r="D1166" s="164" t="str">
        <f>IFERROR(SEARCH($G$3,'Categories ID'!$J1166)+ROW()/100000,"")</f>
        <v/>
      </c>
      <c r="E1166" s="164" t="str">
        <f>IFERROR(SEARCH($G$3,'Categories ID'!$K1166)+ROW()/100000,"")</f>
        <v/>
      </c>
      <c r="F1166" s="164" t="str">
        <f>IFERROR(SEARCH($G$3,'Categories ID'!$L1166)+ROW()/100000,"")</f>
        <v/>
      </c>
      <c r="G1166" s="73">
        <v>2150.0</v>
      </c>
      <c r="H1166" s="10" t="s">
        <v>2035</v>
      </c>
      <c r="I1166" s="10" t="s">
        <v>2462</v>
      </c>
      <c r="J1166" s="10" t="s">
        <v>2601</v>
      </c>
      <c r="K1166" s="10" t="s">
        <v>2672</v>
      </c>
      <c r="L1166" s="10" t="s">
        <v>2716</v>
      </c>
      <c r="M1166" s="10" t="s">
        <v>22</v>
      </c>
      <c r="N1166" s="3"/>
      <c r="O1166" s="3"/>
      <c r="P1166" s="3"/>
      <c r="Q1166" s="3"/>
      <c r="R1166" s="3"/>
      <c r="S1166" s="3"/>
      <c r="T1166" s="3"/>
    </row>
    <row r="1167" ht="19.5" customHeight="1">
      <c r="A1167" s="3"/>
      <c r="B1167" s="165" t="str">
        <f>IFERROR(RANK('Categories ID'!$C1167,'Categories ID'!$C$20:$C$1937,1),"")</f>
        <v/>
      </c>
      <c r="C1167" s="166" t="str">
        <f>IF(MIN('Categories ID'!$D1167:$F1167)&lt;&gt;0,MIN('Categories ID'!$D1167:$F1167),"")</f>
        <v/>
      </c>
      <c r="D1167" s="166" t="str">
        <f>IFERROR(SEARCH($G$3,'Categories ID'!$J1167)+ROW()/100000,"")</f>
        <v/>
      </c>
      <c r="E1167" s="166" t="str">
        <f>IFERROR(SEARCH($G$3,'Categories ID'!$K1167)+ROW()/100000,"")</f>
        <v/>
      </c>
      <c r="F1167" s="166" t="str">
        <f>IFERROR(SEARCH($G$3,'Categories ID'!$L1167)+ROW()/100000,"")</f>
        <v/>
      </c>
      <c r="G1167" s="73">
        <v>2151.0</v>
      </c>
      <c r="H1167" s="10" t="s">
        <v>2035</v>
      </c>
      <c r="I1167" s="10" t="s">
        <v>2462</v>
      </c>
      <c r="J1167" s="10" t="s">
        <v>2601</v>
      </c>
      <c r="K1167" s="10" t="s">
        <v>2672</v>
      </c>
      <c r="L1167" s="10" t="s">
        <v>2718</v>
      </c>
      <c r="M1167" s="10" t="s">
        <v>22</v>
      </c>
      <c r="N1167" s="3"/>
      <c r="O1167" s="3"/>
      <c r="P1167" s="3"/>
      <c r="Q1167" s="3"/>
      <c r="R1167" s="3"/>
      <c r="S1167" s="3"/>
      <c r="T1167" s="3"/>
    </row>
    <row r="1168" ht="19.5" customHeight="1">
      <c r="A1168" s="3"/>
      <c r="B1168" s="163" t="str">
        <f>IFERROR(RANK('Categories ID'!$C1168,'Categories ID'!$C$20:$C$1937,1),"")</f>
        <v/>
      </c>
      <c r="C1168" s="164" t="str">
        <f>IF(MIN('Categories ID'!$D1168:$F1168)&lt;&gt;0,MIN('Categories ID'!$D1168:$F1168),"")</f>
        <v/>
      </c>
      <c r="D1168" s="164" t="str">
        <f>IFERROR(SEARCH($G$3,'Categories ID'!$J1168)+ROW()/100000,"")</f>
        <v/>
      </c>
      <c r="E1168" s="164" t="str">
        <f>IFERROR(SEARCH($G$3,'Categories ID'!$K1168)+ROW()/100000,"")</f>
        <v/>
      </c>
      <c r="F1168" s="164" t="str">
        <f>IFERROR(SEARCH($G$3,'Categories ID'!$L1168)+ROW()/100000,"")</f>
        <v/>
      </c>
      <c r="G1168" s="73">
        <v>2181.0</v>
      </c>
      <c r="H1168" s="10" t="s">
        <v>2035</v>
      </c>
      <c r="I1168" s="10" t="s">
        <v>2462</v>
      </c>
      <c r="J1168" s="10" t="s">
        <v>2601</v>
      </c>
      <c r="K1168" s="10" t="s">
        <v>2672</v>
      </c>
      <c r="L1168" s="10" t="s">
        <v>2763</v>
      </c>
      <c r="M1168" s="10" t="s">
        <v>22</v>
      </c>
      <c r="N1168" s="3"/>
      <c r="O1168" s="3"/>
      <c r="P1168" s="3"/>
      <c r="Q1168" s="3"/>
      <c r="R1168" s="3"/>
      <c r="S1168" s="3"/>
      <c r="T1168" s="3"/>
    </row>
    <row r="1169" ht="19.5" customHeight="1">
      <c r="A1169" s="3"/>
      <c r="B1169" s="165" t="str">
        <f>IFERROR(RANK('Categories ID'!$C1169,'Categories ID'!$C$20:$C$1937,1),"")</f>
        <v/>
      </c>
      <c r="C1169" s="166" t="str">
        <f>IF(MIN('Categories ID'!$D1169:$F1169)&lt;&gt;0,MIN('Categories ID'!$D1169:$F1169),"")</f>
        <v/>
      </c>
      <c r="D1169" s="166" t="str">
        <f>IFERROR(SEARCH($G$3,'Categories ID'!$J1169)+ROW()/100000,"")</f>
        <v/>
      </c>
      <c r="E1169" s="166" t="str">
        <f>IFERROR(SEARCH($G$3,'Categories ID'!$K1169)+ROW()/100000,"")</f>
        <v/>
      </c>
      <c r="F1169" s="166" t="str">
        <f>IFERROR(SEARCH($G$3,'Categories ID'!$L1169)+ROW()/100000,"")</f>
        <v/>
      </c>
      <c r="G1169" s="73">
        <v>2178.0</v>
      </c>
      <c r="H1169" s="10" t="s">
        <v>2035</v>
      </c>
      <c r="I1169" s="10" t="s">
        <v>2462</v>
      </c>
      <c r="J1169" s="10" t="s">
        <v>2601</v>
      </c>
      <c r="K1169" s="10" t="s">
        <v>2672</v>
      </c>
      <c r="L1169" s="10" t="s">
        <v>4432</v>
      </c>
      <c r="M1169" s="10" t="s">
        <v>22</v>
      </c>
      <c r="N1169" s="3"/>
      <c r="O1169" s="3"/>
      <c r="P1169" s="3"/>
      <c r="Q1169" s="3"/>
      <c r="R1169" s="3"/>
      <c r="S1169" s="3"/>
      <c r="T1169" s="3"/>
    </row>
    <row r="1170" ht="19.5" customHeight="1">
      <c r="A1170" s="3"/>
      <c r="B1170" s="163" t="str">
        <f>IFERROR(RANK('Categories ID'!$C1170,'Categories ID'!$C$20:$C$1937,1),"")</f>
        <v/>
      </c>
      <c r="C1170" s="164" t="str">
        <f>IF(MIN('Categories ID'!$D1170:$F1170)&lt;&gt;0,MIN('Categories ID'!$D1170:$F1170),"")</f>
        <v/>
      </c>
      <c r="D1170" s="164" t="str">
        <f>IFERROR(SEARCH($G$3,'Categories ID'!$J1170)+ROW()/100000,"")</f>
        <v/>
      </c>
      <c r="E1170" s="164" t="str">
        <f>IFERROR(SEARCH($G$3,'Categories ID'!$K1170)+ROW()/100000,"")</f>
        <v/>
      </c>
      <c r="F1170" s="164" t="str">
        <f>IFERROR(SEARCH($G$3,'Categories ID'!$L1170)+ROW()/100000,"")</f>
        <v/>
      </c>
      <c r="G1170" s="73">
        <v>2588.0</v>
      </c>
      <c r="H1170" s="10" t="s">
        <v>2035</v>
      </c>
      <c r="I1170" s="10" t="s">
        <v>2462</v>
      </c>
      <c r="J1170" s="10" t="s">
        <v>2601</v>
      </c>
      <c r="K1170" s="10" t="s">
        <v>2672</v>
      </c>
      <c r="L1170" s="10" t="s">
        <v>2789</v>
      </c>
      <c r="M1170" s="10" t="s">
        <v>22</v>
      </c>
      <c r="N1170" s="3"/>
      <c r="O1170" s="3"/>
      <c r="P1170" s="3"/>
      <c r="Q1170" s="3"/>
      <c r="R1170" s="3"/>
      <c r="S1170" s="3"/>
      <c r="T1170" s="3"/>
    </row>
    <row r="1171" ht="19.5" customHeight="1">
      <c r="A1171" s="3"/>
      <c r="B1171" s="165" t="str">
        <f>IFERROR(RANK('Categories ID'!$C1171,'Categories ID'!$C$20:$C$1937,1),"")</f>
        <v/>
      </c>
      <c r="C1171" s="166" t="str">
        <f>IF(MIN('Categories ID'!$D1171:$F1171)&lt;&gt;0,MIN('Categories ID'!$D1171:$F1171),"")</f>
        <v/>
      </c>
      <c r="D1171" s="166" t="str">
        <f>IFERROR(SEARCH($G$3,'Categories ID'!$J1171)+ROW()/100000,"")</f>
        <v/>
      </c>
      <c r="E1171" s="166" t="str">
        <f>IFERROR(SEARCH($G$3,'Categories ID'!$K1171)+ROW()/100000,"")</f>
        <v/>
      </c>
      <c r="F1171" s="166" t="str">
        <f>IFERROR(SEARCH($G$3,'Categories ID'!$L1171)+ROW()/100000,"")</f>
        <v/>
      </c>
      <c r="G1171" s="73">
        <v>3456.0</v>
      </c>
      <c r="H1171" s="10" t="s">
        <v>2035</v>
      </c>
      <c r="I1171" s="10" t="s">
        <v>2462</v>
      </c>
      <c r="J1171" s="10" t="s">
        <v>2601</v>
      </c>
      <c r="K1171" s="10" t="s">
        <v>2672</v>
      </c>
      <c r="L1171" s="10" t="s">
        <v>2856</v>
      </c>
      <c r="M1171" s="10" t="s">
        <v>22</v>
      </c>
      <c r="N1171" s="3"/>
      <c r="O1171" s="3"/>
      <c r="P1171" s="3"/>
      <c r="Q1171" s="3"/>
      <c r="R1171" s="3"/>
      <c r="S1171" s="3"/>
      <c r="T1171" s="3"/>
    </row>
    <row r="1172" ht="19.5" customHeight="1">
      <c r="A1172" s="3"/>
      <c r="B1172" s="163" t="str">
        <f>IFERROR(RANK('Categories ID'!$C1172,'Categories ID'!$C$20:$C$1937,1),"")</f>
        <v/>
      </c>
      <c r="C1172" s="164" t="str">
        <f>IF(MIN('Categories ID'!$D1172:$F1172)&lt;&gt;0,MIN('Categories ID'!$D1172:$F1172),"")</f>
        <v/>
      </c>
      <c r="D1172" s="164" t="str">
        <f>IFERROR(SEARCH($G$3,'Categories ID'!$J1172)+ROW()/100000,"")</f>
        <v/>
      </c>
      <c r="E1172" s="164" t="str">
        <f>IFERROR(SEARCH($G$3,'Categories ID'!$K1172)+ROW()/100000,"")</f>
        <v/>
      </c>
      <c r="F1172" s="164" t="str">
        <f>IFERROR(SEARCH($G$3,'Categories ID'!$L1172)+ROW()/100000,"")</f>
        <v/>
      </c>
      <c r="G1172" s="73">
        <v>2651.0</v>
      </c>
      <c r="H1172" s="10" t="s">
        <v>2035</v>
      </c>
      <c r="I1172" s="10" t="s">
        <v>2462</v>
      </c>
      <c r="J1172" s="10" t="s">
        <v>2601</v>
      </c>
      <c r="K1172" s="10" t="s">
        <v>2614</v>
      </c>
      <c r="L1172" s="10" t="s">
        <v>2791</v>
      </c>
      <c r="M1172" s="10" t="s">
        <v>22</v>
      </c>
      <c r="N1172" s="3"/>
      <c r="O1172" s="3"/>
      <c r="P1172" s="3"/>
      <c r="Q1172" s="3"/>
      <c r="R1172" s="3"/>
      <c r="S1172" s="3"/>
      <c r="T1172" s="3"/>
    </row>
    <row r="1173" ht="19.5" customHeight="1">
      <c r="A1173" s="3"/>
      <c r="B1173" s="165" t="str">
        <f>IFERROR(RANK('Categories ID'!$C1173,'Categories ID'!$C$20:$C$1937,1),"")</f>
        <v/>
      </c>
      <c r="C1173" s="166" t="str">
        <f>IF(MIN('Categories ID'!$D1173:$F1173)&lt;&gt;0,MIN('Categories ID'!$D1173:$F1173),"")</f>
        <v/>
      </c>
      <c r="D1173" s="166" t="str">
        <f>IFERROR(SEARCH($G$3,'Categories ID'!$J1173)+ROW()/100000,"")</f>
        <v/>
      </c>
      <c r="E1173" s="166" t="str">
        <f>IFERROR(SEARCH($G$3,'Categories ID'!$K1173)+ROW()/100000,"")</f>
        <v/>
      </c>
      <c r="F1173" s="166" t="str">
        <f>IFERROR(SEARCH($G$3,'Categories ID'!$L1173)+ROW()/100000,"")</f>
        <v/>
      </c>
      <c r="G1173" s="73">
        <v>2186.0</v>
      </c>
      <c r="H1173" s="10" t="s">
        <v>2035</v>
      </c>
      <c r="I1173" s="10" t="s">
        <v>2462</v>
      </c>
      <c r="J1173" s="10" t="s">
        <v>2601</v>
      </c>
      <c r="K1173" s="10" t="s">
        <v>2614</v>
      </c>
      <c r="L1173" s="10" t="s">
        <v>2771</v>
      </c>
      <c r="M1173" s="10" t="s">
        <v>22</v>
      </c>
      <c r="N1173" s="3"/>
      <c r="O1173" s="3"/>
      <c r="P1173" s="3"/>
      <c r="Q1173" s="3"/>
      <c r="R1173" s="3"/>
      <c r="S1173" s="3"/>
      <c r="T1173" s="3"/>
    </row>
    <row r="1174" ht="19.5" customHeight="1">
      <c r="A1174" s="3"/>
      <c r="B1174" s="163" t="str">
        <f>IFERROR(RANK('Categories ID'!$C1174,'Categories ID'!$C$20:$C$1937,1),"")</f>
        <v/>
      </c>
      <c r="C1174" s="164" t="str">
        <f>IF(MIN('Categories ID'!$D1174:$F1174)&lt;&gt;0,MIN('Categories ID'!$D1174:$F1174),"")</f>
        <v/>
      </c>
      <c r="D1174" s="164" t="str">
        <f>IFERROR(SEARCH($G$3,'Categories ID'!$J1174)+ROW()/100000,"")</f>
        <v/>
      </c>
      <c r="E1174" s="164" t="str">
        <f>IFERROR(SEARCH($G$3,'Categories ID'!$K1174)+ROW()/100000,"")</f>
        <v/>
      </c>
      <c r="F1174" s="164" t="str">
        <f>IFERROR(SEARCH($G$3,'Categories ID'!$L1174)+ROW()/100000,"")</f>
        <v/>
      </c>
      <c r="G1174" s="73">
        <v>1764.0</v>
      </c>
      <c r="H1174" s="10" t="s">
        <v>2035</v>
      </c>
      <c r="I1174" s="10" t="s">
        <v>2462</v>
      </c>
      <c r="J1174" s="10" t="s">
        <v>2601</v>
      </c>
      <c r="K1174" s="10" t="s">
        <v>2614</v>
      </c>
      <c r="L1174" s="10" t="s">
        <v>2644</v>
      </c>
      <c r="M1174" s="10" t="s">
        <v>22</v>
      </c>
      <c r="N1174" s="3"/>
      <c r="O1174" s="3"/>
      <c r="P1174" s="3"/>
      <c r="Q1174" s="3"/>
      <c r="R1174" s="3"/>
      <c r="S1174" s="3"/>
      <c r="T1174" s="3"/>
    </row>
    <row r="1175" ht="19.5" customHeight="1">
      <c r="A1175" s="3"/>
      <c r="B1175" s="165" t="str">
        <f>IFERROR(RANK('Categories ID'!$C1175,'Categories ID'!$C$20:$C$1937,1),"")</f>
        <v/>
      </c>
      <c r="C1175" s="166" t="str">
        <f>IF(MIN('Categories ID'!$D1175:$F1175)&lt;&gt;0,MIN('Categories ID'!$D1175:$F1175),"")</f>
        <v/>
      </c>
      <c r="D1175" s="166" t="str">
        <f>IFERROR(SEARCH($G$3,'Categories ID'!$J1175)+ROW()/100000,"")</f>
        <v/>
      </c>
      <c r="E1175" s="166" t="str">
        <f>IFERROR(SEARCH($G$3,'Categories ID'!$K1175)+ROW()/100000,"")</f>
        <v/>
      </c>
      <c r="F1175" s="166" t="str">
        <f>IFERROR(SEARCH($G$3,'Categories ID'!$L1175)+ROW()/100000,"")</f>
        <v/>
      </c>
      <c r="G1175" s="73">
        <v>1733.0</v>
      </c>
      <c r="H1175" s="10" t="s">
        <v>2035</v>
      </c>
      <c r="I1175" s="10" t="s">
        <v>2462</v>
      </c>
      <c r="J1175" s="10" t="s">
        <v>2601</v>
      </c>
      <c r="K1175" s="10" t="s">
        <v>2614</v>
      </c>
      <c r="L1175" s="10" t="s">
        <v>2615</v>
      </c>
      <c r="M1175" s="10" t="s">
        <v>22</v>
      </c>
      <c r="N1175" s="3"/>
      <c r="O1175" s="3"/>
      <c r="P1175" s="3"/>
      <c r="Q1175" s="3"/>
      <c r="R1175" s="3"/>
      <c r="S1175" s="3"/>
      <c r="T1175" s="3"/>
    </row>
    <row r="1176" ht="19.5" customHeight="1">
      <c r="A1176" s="3"/>
      <c r="B1176" s="163" t="str">
        <f>IFERROR(RANK('Categories ID'!$C1176,'Categories ID'!$C$20:$C$1937,1),"")</f>
        <v/>
      </c>
      <c r="C1176" s="164" t="str">
        <f>IF(MIN('Categories ID'!$D1176:$F1176)&lt;&gt;0,MIN('Categories ID'!$D1176:$F1176),"")</f>
        <v/>
      </c>
      <c r="D1176" s="164" t="str">
        <f>IFERROR(SEARCH($G$3,'Categories ID'!$J1176)+ROW()/100000,"")</f>
        <v/>
      </c>
      <c r="E1176" s="164" t="str">
        <f>IFERROR(SEARCH($G$3,'Categories ID'!$K1176)+ROW()/100000,"")</f>
        <v/>
      </c>
      <c r="F1176" s="164" t="str">
        <f>IFERROR(SEARCH($G$3,'Categories ID'!$L1176)+ROW()/100000,"")</f>
        <v/>
      </c>
      <c r="G1176" s="73">
        <v>2218.0</v>
      </c>
      <c r="H1176" s="10" t="s">
        <v>2035</v>
      </c>
      <c r="I1176" s="10" t="s">
        <v>2462</v>
      </c>
      <c r="J1176" s="10" t="s">
        <v>2601</v>
      </c>
      <c r="K1176" s="10" t="s">
        <v>2614</v>
      </c>
      <c r="L1176" s="10" t="s">
        <v>2779</v>
      </c>
      <c r="M1176" s="10" t="s">
        <v>22</v>
      </c>
      <c r="N1176" s="3"/>
      <c r="O1176" s="3"/>
      <c r="P1176" s="3"/>
      <c r="Q1176" s="3"/>
      <c r="R1176" s="3"/>
      <c r="S1176" s="3"/>
      <c r="T1176" s="3"/>
    </row>
    <row r="1177" ht="19.5" customHeight="1">
      <c r="A1177" s="3"/>
      <c r="B1177" s="165" t="str">
        <f>IFERROR(RANK('Categories ID'!$C1177,'Categories ID'!$C$20:$C$1937,1),"")</f>
        <v/>
      </c>
      <c r="C1177" s="166" t="str">
        <f>IF(MIN('Categories ID'!$D1177:$F1177)&lt;&gt;0,MIN('Categories ID'!$D1177:$F1177),"")</f>
        <v/>
      </c>
      <c r="D1177" s="166" t="str">
        <f>IFERROR(SEARCH($G$3,'Categories ID'!$J1177)+ROW()/100000,"")</f>
        <v/>
      </c>
      <c r="E1177" s="166" t="str">
        <f>IFERROR(SEARCH($G$3,'Categories ID'!$K1177)+ROW()/100000,"")</f>
        <v/>
      </c>
      <c r="F1177" s="166" t="str">
        <f>IFERROR(SEARCH($G$3,'Categories ID'!$L1177)+ROW()/100000,"")</f>
        <v/>
      </c>
      <c r="G1177" s="73">
        <v>2230.0</v>
      </c>
      <c r="H1177" s="10" t="s">
        <v>2035</v>
      </c>
      <c r="I1177" s="10" t="s">
        <v>2462</v>
      </c>
      <c r="J1177" s="10" t="s">
        <v>2601</v>
      </c>
      <c r="K1177" s="10" t="s">
        <v>2614</v>
      </c>
      <c r="L1177" s="10" t="s">
        <v>2781</v>
      </c>
      <c r="M1177" s="10" t="s">
        <v>22</v>
      </c>
      <c r="N1177" s="3"/>
      <c r="O1177" s="3"/>
      <c r="P1177" s="3"/>
      <c r="Q1177" s="3"/>
      <c r="R1177" s="3"/>
      <c r="S1177" s="3"/>
      <c r="T1177" s="3"/>
    </row>
    <row r="1178" ht="19.5" customHeight="1">
      <c r="A1178" s="3"/>
      <c r="B1178" s="163" t="str">
        <f>IFERROR(RANK('Categories ID'!$C1178,'Categories ID'!$C$20:$C$1937,1),"")</f>
        <v/>
      </c>
      <c r="C1178" s="164" t="str">
        <f>IF(MIN('Categories ID'!$D1178:$F1178)&lt;&gt;0,MIN('Categories ID'!$D1178:$F1178),"")</f>
        <v/>
      </c>
      <c r="D1178" s="164" t="str">
        <f>IFERROR(SEARCH($G$3,'Categories ID'!$J1178)+ROW()/100000,"")</f>
        <v/>
      </c>
      <c r="E1178" s="164" t="str">
        <f>IFERROR(SEARCH($G$3,'Categories ID'!$K1178)+ROW()/100000,"")</f>
        <v/>
      </c>
      <c r="F1178" s="164" t="str">
        <f>IFERROR(SEARCH($G$3,'Categories ID'!$L1178)+ROW()/100000,"")</f>
        <v/>
      </c>
      <c r="G1178" s="73">
        <v>2233.0</v>
      </c>
      <c r="H1178" s="10" t="s">
        <v>2035</v>
      </c>
      <c r="I1178" s="10" t="s">
        <v>2462</v>
      </c>
      <c r="J1178" s="10" t="s">
        <v>2601</v>
      </c>
      <c r="K1178" s="10" t="s">
        <v>2614</v>
      </c>
      <c r="L1178" s="10" t="s">
        <v>2783</v>
      </c>
      <c r="M1178" s="10" t="s">
        <v>22</v>
      </c>
      <c r="N1178" s="3"/>
      <c r="O1178" s="3"/>
      <c r="P1178" s="3"/>
      <c r="Q1178" s="3"/>
      <c r="R1178" s="3"/>
      <c r="S1178" s="3"/>
      <c r="T1178" s="3"/>
    </row>
    <row r="1179" ht="19.5" customHeight="1">
      <c r="A1179" s="3"/>
      <c r="B1179" s="165" t="str">
        <f>IFERROR(RANK('Categories ID'!$C1179,'Categories ID'!$C$20:$C$1937,1),"")</f>
        <v/>
      </c>
      <c r="C1179" s="166" t="str">
        <f>IF(MIN('Categories ID'!$D1179:$F1179)&lt;&gt;0,MIN('Categories ID'!$D1179:$F1179),"")</f>
        <v/>
      </c>
      <c r="D1179" s="166" t="str">
        <f>IFERROR(SEARCH($G$3,'Categories ID'!$J1179)+ROW()/100000,"")</f>
        <v/>
      </c>
      <c r="E1179" s="166" t="str">
        <f>IFERROR(SEARCH($G$3,'Categories ID'!$K1179)+ROW()/100000,"")</f>
        <v/>
      </c>
      <c r="F1179" s="166" t="str">
        <f>IFERROR(SEARCH($G$3,'Categories ID'!$L1179)+ROW()/100000,"")</f>
        <v/>
      </c>
      <c r="G1179" s="73">
        <v>1742.0</v>
      </c>
      <c r="H1179" s="10" t="s">
        <v>2035</v>
      </c>
      <c r="I1179" s="10" t="s">
        <v>2462</v>
      </c>
      <c r="J1179" s="10" t="s">
        <v>2601</v>
      </c>
      <c r="K1179" s="10" t="s">
        <v>2614</v>
      </c>
      <c r="L1179" s="10" t="s">
        <v>2632</v>
      </c>
      <c r="M1179" s="10" t="s">
        <v>22</v>
      </c>
      <c r="N1179" s="3"/>
      <c r="O1179" s="3"/>
      <c r="P1179" s="3"/>
      <c r="Q1179" s="3"/>
      <c r="R1179" s="3"/>
      <c r="S1179" s="3"/>
      <c r="T1179" s="3"/>
    </row>
    <row r="1180" ht="19.5" customHeight="1">
      <c r="A1180" s="3"/>
      <c r="B1180" s="163" t="str">
        <f>IFERROR(RANK('Categories ID'!$C1180,'Categories ID'!$C$20:$C$1937,1),"")</f>
        <v/>
      </c>
      <c r="C1180" s="164" t="str">
        <f>IF(MIN('Categories ID'!$D1180:$F1180)&lt;&gt;0,MIN('Categories ID'!$D1180:$F1180),"")</f>
        <v/>
      </c>
      <c r="D1180" s="164" t="str">
        <f>IFERROR(SEARCH($G$3,'Categories ID'!$J1180)+ROW()/100000,"")</f>
        <v/>
      </c>
      <c r="E1180" s="164" t="str">
        <f>IFERROR(SEARCH($G$3,'Categories ID'!$K1180)+ROW()/100000,"")</f>
        <v/>
      </c>
      <c r="F1180" s="164" t="str">
        <f>IFERROR(SEARCH($G$3,'Categories ID'!$L1180)+ROW()/100000,"")</f>
        <v/>
      </c>
      <c r="G1180" s="73">
        <v>1743.0</v>
      </c>
      <c r="H1180" s="10" t="s">
        <v>2035</v>
      </c>
      <c r="I1180" s="10" t="s">
        <v>2462</v>
      </c>
      <c r="J1180" s="10" t="s">
        <v>2601</v>
      </c>
      <c r="K1180" s="10" t="s">
        <v>2634</v>
      </c>
      <c r="L1180" s="10" t="s">
        <v>2635</v>
      </c>
      <c r="M1180" s="10" t="s">
        <v>22</v>
      </c>
      <c r="N1180" s="3"/>
      <c r="O1180" s="3"/>
      <c r="P1180" s="3"/>
      <c r="Q1180" s="3"/>
      <c r="R1180" s="3"/>
      <c r="S1180" s="3"/>
      <c r="T1180" s="3"/>
    </row>
    <row r="1181" ht="19.5" customHeight="1">
      <c r="A1181" s="3"/>
      <c r="B1181" s="165" t="str">
        <f>IFERROR(RANK('Categories ID'!$C1181,'Categories ID'!$C$20:$C$1937,1),"")</f>
        <v/>
      </c>
      <c r="C1181" s="166" t="str">
        <f>IF(MIN('Categories ID'!$D1181:$F1181)&lt;&gt;0,MIN('Categories ID'!$D1181:$F1181),"")</f>
        <v/>
      </c>
      <c r="D1181" s="166" t="str">
        <f>IFERROR(SEARCH($G$3,'Categories ID'!$J1181)+ROW()/100000,"")</f>
        <v/>
      </c>
      <c r="E1181" s="166" t="str">
        <f>IFERROR(SEARCH($G$3,'Categories ID'!$K1181)+ROW()/100000,"")</f>
        <v/>
      </c>
      <c r="F1181" s="166" t="str">
        <f>IFERROR(SEARCH($G$3,'Categories ID'!$L1181)+ROW()/100000,"")</f>
        <v/>
      </c>
      <c r="G1181" s="73">
        <v>2162.0</v>
      </c>
      <c r="H1181" s="10" t="s">
        <v>2035</v>
      </c>
      <c r="I1181" s="10" t="s">
        <v>2462</v>
      </c>
      <c r="J1181" s="10" t="s">
        <v>2601</v>
      </c>
      <c r="K1181" s="10" t="s">
        <v>2634</v>
      </c>
      <c r="L1181" s="10" t="s">
        <v>2727</v>
      </c>
      <c r="M1181" s="10" t="s">
        <v>22</v>
      </c>
      <c r="N1181" s="3"/>
      <c r="O1181" s="3"/>
      <c r="P1181" s="3"/>
      <c r="Q1181" s="3"/>
      <c r="R1181" s="3"/>
      <c r="S1181" s="3"/>
      <c r="T1181" s="3"/>
    </row>
    <row r="1182" ht="19.5" customHeight="1">
      <c r="A1182" s="3"/>
      <c r="B1182" s="163" t="str">
        <f>IFERROR(RANK('Categories ID'!$C1182,'Categories ID'!$C$20:$C$1937,1),"")</f>
        <v/>
      </c>
      <c r="C1182" s="164" t="str">
        <f>IF(MIN('Categories ID'!$D1182:$F1182)&lt;&gt;0,MIN('Categories ID'!$D1182:$F1182),"")</f>
        <v/>
      </c>
      <c r="D1182" s="164" t="str">
        <f>IFERROR(SEARCH($G$3,'Categories ID'!$J1182)+ROW()/100000,"")</f>
        <v/>
      </c>
      <c r="E1182" s="164" t="str">
        <f>IFERROR(SEARCH($G$3,'Categories ID'!$K1182)+ROW()/100000,"")</f>
        <v/>
      </c>
      <c r="F1182" s="164" t="str">
        <f>IFERROR(SEARCH($G$3,'Categories ID'!$L1182)+ROW()/100000,"")</f>
        <v/>
      </c>
      <c r="G1182" s="73">
        <v>2163.0</v>
      </c>
      <c r="H1182" s="10" t="s">
        <v>2035</v>
      </c>
      <c r="I1182" s="10" t="s">
        <v>2462</v>
      </c>
      <c r="J1182" s="10" t="s">
        <v>2601</v>
      </c>
      <c r="K1182" s="10" t="s">
        <v>2634</v>
      </c>
      <c r="L1182" s="10" t="s">
        <v>2729</v>
      </c>
      <c r="M1182" s="10" t="s">
        <v>22</v>
      </c>
      <c r="N1182" s="3"/>
      <c r="O1182" s="3"/>
      <c r="P1182" s="3"/>
      <c r="Q1182" s="3"/>
      <c r="R1182" s="3"/>
      <c r="S1182" s="3"/>
      <c r="T1182" s="3"/>
    </row>
    <row r="1183" ht="19.5" customHeight="1">
      <c r="A1183" s="3"/>
      <c r="B1183" s="165" t="str">
        <f>IFERROR(RANK('Categories ID'!$C1183,'Categories ID'!$C$20:$C$1937,1),"")</f>
        <v/>
      </c>
      <c r="C1183" s="166" t="str">
        <f>IF(MIN('Categories ID'!$D1183:$F1183)&lt;&gt;0,MIN('Categories ID'!$D1183:$F1183),"")</f>
        <v/>
      </c>
      <c r="D1183" s="166" t="str">
        <f>IFERROR(SEARCH($G$3,'Categories ID'!$J1183)+ROW()/100000,"")</f>
        <v/>
      </c>
      <c r="E1183" s="166" t="str">
        <f>IFERROR(SEARCH($G$3,'Categories ID'!$K1183)+ROW()/100000,"")</f>
        <v/>
      </c>
      <c r="F1183" s="166" t="str">
        <f>IFERROR(SEARCH($G$3,'Categories ID'!$L1183)+ROW()/100000,"")</f>
        <v/>
      </c>
      <c r="G1183" s="73">
        <v>2165.0</v>
      </c>
      <c r="H1183" s="10" t="s">
        <v>2035</v>
      </c>
      <c r="I1183" s="10" t="s">
        <v>2462</v>
      </c>
      <c r="J1183" s="10" t="s">
        <v>2601</v>
      </c>
      <c r="K1183" s="10" t="s">
        <v>2634</v>
      </c>
      <c r="L1183" s="10" t="s">
        <v>2735</v>
      </c>
      <c r="M1183" s="10" t="s">
        <v>22</v>
      </c>
      <c r="N1183" s="3"/>
      <c r="O1183" s="3"/>
      <c r="P1183" s="3"/>
      <c r="Q1183" s="3"/>
      <c r="R1183" s="3"/>
      <c r="S1183" s="3"/>
      <c r="T1183" s="3"/>
    </row>
    <row r="1184" ht="19.5" customHeight="1">
      <c r="A1184" s="3"/>
      <c r="B1184" s="163" t="str">
        <f>IFERROR(RANK('Categories ID'!$C1184,'Categories ID'!$C$20:$C$1937,1),"")</f>
        <v/>
      </c>
      <c r="C1184" s="164" t="str">
        <f>IF(MIN('Categories ID'!$D1184:$F1184)&lt;&gt;0,MIN('Categories ID'!$D1184:$F1184),"")</f>
        <v/>
      </c>
      <c r="D1184" s="164" t="str">
        <f>IFERROR(SEARCH($G$3,'Categories ID'!$J1184)+ROW()/100000,"")</f>
        <v/>
      </c>
      <c r="E1184" s="164" t="str">
        <f>IFERROR(SEARCH($G$3,'Categories ID'!$K1184)+ROW()/100000,"")</f>
        <v/>
      </c>
      <c r="F1184" s="164" t="str">
        <f>IFERROR(SEARCH($G$3,'Categories ID'!$L1184)+ROW()/100000,"")</f>
        <v/>
      </c>
      <c r="G1184" s="73">
        <v>3401.0</v>
      </c>
      <c r="H1184" s="10" t="s">
        <v>2035</v>
      </c>
      <c r="I1184" s="10" t="s">
        <v>2462</v>
      </c>
      <c r="J1184" s="10" t="s">
        <v>2601</v>
      </c>
      <c r="K1184" s="10" t="s">
        <v>2634</v>
      </c>
      <c r="L1184" s="10" t="s">
        <v>2834</v>
      </c>
      <c r="M1184" s="10" t="s">
        <v>22</v>
      </c>
      <c r="N1184" s="3"/>
      <c r="O1184" s="3"/>
      <c r="P1184" s="3"/>
      <c r="Q1184" s="3"/>
      <c r="R1184" s="3"/>
      <c r="S1184" s="3"/>
      <c r="T1184" s="3"/>
    </row>
    <row r="1185" ht="19.5" customHeight="1">
      <c r="A1185" s="3"/>
      <c r="B1185" s="165" t="str">
        <f>IFERROR(RANK('Categories ID'!$C1185,'Categories ID'!$C$20:$C$1937,1),"")</f>
        <v/>
      </c>
      <c r="C1185" s="166" t="str">
        <f>IF(MIN('Categories ID'!$D1185:$F1185)&lt;&gt;0,MIN('Categories ID'!$D1185:$F1185),"")</f>
        <v/>
      </c>
      <c r="D1185" s="166" t="str">
        <f>IFERROR(SEARCH($G$3,'Categories ID'!$J1185)+ROW()/100000,"")</f>
        <v/>
      </c>
      <c r="E1185" s="166" t="str">
        <f>IFERROR(SEARCH($G$3,'Categories ID'!$K1185)+ROW()/100000,"")</f>
        <v/>
      </c>
      <c r="F1185" s="166" t="str">
        <f>IFERROR(SEARCH($G$3,'Categories ID'!$L1185)+ROW()/100000,"")</f>
        <v/>
      </c>
      <c r="G1185" s="73">
        <v>2182.0</v>
      </c>
      <c r="H1185" s="10" t="s">
        <v>2035</v>
      </c>
      <c r="I1185" s="10" t="s">
        <v>2462</v>
      </c>
      <c r="J1185" s="10" t="s">
        <v>2601</v>
      </c>
      <c r="K1185" s="10" t="s">
        <v>2622</v>
      </c>
      <c r="L1185" s="10" t="s">
        <v>2765</v>
      </c>
      <c r="M1185" s="10" t="s">
        <v>22</v>
      </c>
      <c r="N1185" s="3"/>
      <c r="O1185" s="3"/>
      <c r="P1185" s="3"/>
      <c r="Q1185" s="3"/>
      <c r="R1185" s="3"/>
      <c r="S1185" s="3"/>
      <c r="T1185" s="3"/>
    </row>
    <row r="1186" ht="19.5" customHeight="1">
      <c r="A1186" s="3"/>
      <c r="B1186" s="163" t="str">
        <f>IFERROR(RANK('Categories ID'!$C1186,'Categories ID'!$C$20:$C$1937,1),"")</f>
        <v/>
      </c>
      <c r="C1186" s="164" t="str">
        <f>IF(MIN('Categories ID'!$D1186:$F1186)&lt;&gt;0,MIN('Categories ID'!$D1186:$F1186),"")</f>
        <v/>
      </c>
      <c r="D1186" s="164" t="str">
        <f>IFERROR(SEARCH($G$3,'Categories ID'!$J1186)+ROW()/100000,"")</f>
        <v/>
      </c>
      <c r="E1186" s="164" t="str">
        <f>IFERROR(SEARCH($G$3,'Categories ID'!$K1186)+ROW()/100000,"")</f>
        <v/>
      </c>
      <c r="F1186" s="164" t="str">
        <f>IFERROR(SEARCH($G$3,'Categories ID'!$L1186)+ROW()/100000,"")</f>
        <v/>
      </c>
      <c r="G1186" s="73">
        <v>2183.0</v>
      </c>
      <c r="H1186" s="10" t="s">
        <v>2035</v>
      </c>
      <c r="I1186" s="10" t="s">
        <v>2462</v>
      </c>
      <c r="J1186" s="10" t="s">
        <v>2601</v>
      </c>
      <c r="K1186" s="10" t="s">
        <v>2622</v>
      </c>
      <c r="L1186" s="10" t="s">
        <v>2767</v>
      </c>
      <c r="M1186" s="10" t="s">
        <v>22</v>
      </c>
      <c r="N1186" s="3"/>
      <c r="O1186" s="3"/>
      <c r="P1186" s="3"/>
      <c r="Q1186" s="3"/>
      <c r="R1186" s="3"/>
      <c r="S1186" s="3"/>
      <c r="T1186" s="3"/>
    </row>
    <row r="1187" ht="19.5" customHeight="1">
      <c r="A1187" s="3"/>
      <c r="B1187" s="165" t="str">
        <f>IFERROR(RANK('Categories ID'!$C1187,'Categories ID'!$C$20:$C$1937,1),"")</f>
        <v/>
      </c>
      <c r="C1187" s="166" t="str">
        <f>IF(MIN('Categories ID'!$D1187:$F1187)&lt;&gt;0,MIN('Categories ID'!$D1187:$F1187),"")</f>
        <v/>
      </c>
      <c r="D1187" s="166" t="str">
        <f>IFERROR(SEARCH($G$3,'Categories ID'!$J1187)+ROW()/100000,"")</f>
        <v/>
      </c>
      <c r="E1187" s="166" t="str">
        <f>IFERROR(SEARCH($G$3,'Categories ID'!$K1187)+ROW()/100000,"")</f>
        <v/>
      </c>
      <c r="F1187" s="166" t="str">
        <f>IFERROR(SEARCH($G$3,'Categories ID'!$L1187)+ROW()/100000,"")</f>
        <v/>
      </c>
      <c r="G1187" s="73">
        <v>2184.0</v>
      </c>
      <c r="H1187" s="10" t="s">
        <v>2035</v>
      </c>
      <c r="I1187" s="10" t="s">
        <v>2462</v>
      </c>
      <c r="J1187" s="10" t="s">
        <v>2601</v>
      </c>
      <c r="K1187" s="10" t="s">
        <v>2622</v>
      </c>
      <c r="L1187" s="10" t="s">
        <v>2769</v>
      </c>
      <c r="M1187" s="10" t="s">
        <v>22</v>
      </c>
      <c r="N1187" s="3"/>
      <c r="O1187" s="3"/>
      <c r="P1187" s="3"/>
      <c r="Q1187" s="3"/>
      <c r="R1187" s="3"/>
      <c r="S1187" s="3"/>
      <c r="T1187" s="3"/>
    </row>
    <row r="1188" ht="19.5" customHeight="1">
      <c r="A1188" s="3"/>
      <c r="B1188" s="163" t="str">
        <f>IFERROR(RANK('Categories ID'!$C1188,'Categories ID'!$C$20:$C$1937,1),"")</f>
        <v/>
      </c>
      <c r="C1188" s="164" t="str">
        <f>IF(MIN('Categories ID'!$D1188:$F1188)&lt;&gt;0,MIN('Categories ID'!$D1188:$F1188),"")</f>
        <v/>
      </c>
      <c r="D1188" s="164" t="str">
        <f>IFERROR(SEARCH($G$3,'Categories ID'!$J1188)+ROW()/100000,"")</f>
        <v/>
      </c>
      <c r="E1188" s="164" t="str">
        <f>IFERROR(SEARCH($G$3,'Categories ID'!$K1188)+ROW()/100000,"")</f>
        <v/>
      </c>
      <c r="F1188" s="164" t="str">
        <f>IFERROR(SEARCH($G$3,'Categories ID'!$L1188)+ROW()/100000,"")</f>
        <v/>
      </c>
      <c r="G1188" s="73">
        <v>1736.0</v>
      </c>
      <c r="H1188" s="10" t="s">
        <v>2035</v>
      </c>
      <c r="I1188" s="10" t="s">
        <v>2462</v>
      </c>
      <c r="J1188" s="10" t="s">
        <v>2601</v>
      </c>
      <c r="K1188" s="10" t="s">
        <v>2622</v>
      </c>
      <c r="L1188" s="10" t="s">
        <v>2623</v>
      </c>
      <c r="M1188" s="10" t="s">
        <v>22</v>
      </c>
      <c r="N1188" s="3"/>
      <c r="O1188" s="3"/>
      <c r="P1188" s="3"/>
      <c r="Q1188" s="3"/>
      <c r="R1188" s="3"/>
      <c r="S1188" s="3"/>
      <c r="T1188" s="3"/>
    </row>
    <row r="1189" ht="19.5" customHeight="1">
      <c r="A1189" s="3"/>
      <c r="B1189" s="165" t="str">
        <f>IFERROR(RANK('Categories ID'!$C1189,'Categories ID'!$C$20:$C$1937,1),"")</f>
        <v/>
      </c>
      <c r="C1189" s="166" t="str">
        <f>IF(MIN('Categories ID'!$D1189:$F1189)&lt;&gt;0,MIN('Categories ID'!$D1189:$F1189),"")</f>
        <v/>
      </c>
      <c r="D1189" s="166" t="str">
        <f>IFERROR(SEARCH($G$3,'Categories ID'!$J1189)+ROW()/100000,"")</f>
        <v/>
      </c>
      <c r="E1189" s="166" t="str">
        <f>IFERROR(SEARCH($G$3,'Categories ID'!$K1189)+ROW()/100000,"")</f>
        <v/>
      </c>
      <c r="F1189" s="166" t="str">
        <f>IFERROR(SEARCH($G$3,'Categories ID'!$L1189)+ROW()/100000,"")</f>
        <v/>
      </c>
      <c r="G1189" s="73">
        <v>1737.0</v>
      </c>
      <c r="H1189" s="10" t="s">
        <v>2035</v>
      </c>
      <c r="I1189" s="10" t="s">
        <v>2462</v>
      </c>
      <c r="J1189" s="10" t="s">
        <v>2601</v>
      </c>
      <c r="K1189" s="10" t="s">
        <v>2622</v>
      </c>
      <c r="L1189" s="10" t="s">
        <v>2626</v>
      </c>
      <c r="M1189" s="10" t="s">
        <v>22</v>
      </c>
      <c r="N1189" s="3"/>
      <c r="O1189" s="3"/>
      <c r="P1189" s="3"/>
      <c r="Q1189" s="3"/>
      <c r="R1189" s="3"/>
      <c r="S1189" s="3"/>
      <c r="T1189" s="3"/>
    </row>
    <row r="1190" ht="19.5" customHeight="1">
      <c r="A1190" s="3"/>
      <c r="B1190" s="163" t="str">
        <f>IFERROR(RANK('Categories ID'!$C1190,'Categories ID'!$C$20:$C$1937,1),"")</f>
        <v/>
      </c>
      <c r="C1190" s="164" t="str">
        <f>IF(MIN('Categories ID'!$D1190:$F1190)&lt;&gt;0,MIN('Categories ID'!$D1190:$F1190),"")</f>
        <v/>
      </c>
      <c r="D1190" s="164" t="str">
        <f>IFERROR(SEARCH($G$3,'Categories ID'!$J1190)+ROW()/100000,"")</f>
        <v/>
      </c>
      <c r="E1190" s="164" t="str">
        <f>IFERROR(SEARCH($G$3,'Categories ID'!$K1190)+ROW()/100000,"")</f>
        <v/>
      </c>
      <c r="F1190" s="164" t="str">
        <f>IFERROR(SEARCH($G$3,'Categories ID'!$L1190)+ROW()/100000,"")</f>
        <v/>
      </c>
      <c r="G1190" s="73">
        <v>1740.0</v>
      </c>
      <c r="H1190" s="10" t="s">
        <v>2035</v>
      </c>
      <c r="I1190" s="10" t="s">
        <v>2462</v>
      </c>
      <c r="J1190" s="10" t="s">
        <v>2601</v>
      </c>
      <c r="K1190" s="10" t="s">
        <v>2622</v>
      </c>
      <c r="L1190" s="10" t="s">
        <v>2628</v>
      </c>
      <c r="M1190" s="10" t="s">
        <v>22</v>
      </c>
      <c r="N1190" s="3"/>
      <c r="O1190" s="3"/>
      <c r="P1190" s="3"/>
      <c r="Q1190" s="3"/>
      <c r="R1190" s="3"/>
      <c r="S1190" s="3"/>
      <c r="T1190" s="3"/>
    </row>
    <row r="1191" ht="19.5" customHeight="1">
      <c r="A1191" s="3"/>
      <c r="B1191" s="165" t="str">
        <f>IFERROR(RANK('Categories ID'!$C1191,'Categories ID'!$C$20:$C$1937,1),"")</f>
        <v/>
      </c>
      <c r="C1191" s="166" t="str">
        <f>IF(MIN('Categories ID'!$D1191:$F1191)&lt;&gt;0,MIN('Categories ID'!$D1191:$F1191),"")</f>
        <v/>
      </c>
      <c r="D1191" s="166" t="str">
        <f>IFERROR(SEARCH($G$3,'Categories ID'!$J1191)+ROW()/100000,"")</f>
        <v/>
      </c>
      <c r="E1191" s="166" t="str">
        <f>IFERROR(SEARCH($G$3,'Categories ID'!$K1191)+ROW()/100000,"")</f>
        <v/>
      </c>
      <c r="F1191" s="166" t="str">
        <f>IFERROR(SEARCH($G$3,'Categories ID'!$L1191)+ROW()/100000,"")</f>
        <v/>
      </c>
      <c r="G1191" s="73">
        <v>1741.0</v>
      </c>
      <c r="H1191" s="10" t="s">
        <v>2035</v>
      </c>
      <c r="I1191" s="10" t="s">
        <v>2462</v>
      </c>
      <c r="J1191" s="10" t="s">
        <v>2601</v>
      </c>
      <c r="K1191" s="10" t="s">
        <v>2622</v>
      </c>
      <c r="L1191" s="10" t="s">
        <v>2630</v>
      </c>
      <c r="M1191" s="10" t="s">
        <v>22</v>
      </c>
      <c r="N1191" s="3"/>
      <c r="O1191" s="3"/>
      <c r="P1191" s="3"/>
      <c r="Q1191" s="3"/>
      <c r="R1191" s="3"/>
      <c r="S1191" s="3"/>
      <c r="T1191" s="3"/>
    </row>
    <row r="1192" ht="19.5" customHeight="1">
      <c r="A1192" s="3"/>
      <c r="B1192" s="163" t="str">
        <f>IFERROR(RANK('Categories ID'!$C1192,'Categories ID'!$C$20:$C$1937,1),"")</f>
        <v/>
      </c>
      <c r="C1192" s="164" t="str">
        <f>IF(MIN('Categories ID'!$D1192:$F1192)&lt;&gt;0,MIN('Categories ID'!$D1192:$F1192),"")</f>
        <v/>
      </c>
      <c r="D1192" s="164" t="str">
        <f>IFERROR(SEARCH($G$3,'Categories ID'!$J1192)+ROW()/100000,"")</f>
        <v/>
      </c>
      <c r="E1192" s="164" t="str">
        <f>IFERROR(SEARCH($G$3,'Categories ID'!$K1192)+ROW()/100000,"")</f>
        <v/>
      </c>
      <c r="F1192" s="164" t="str">
        <f>IFERROR(SEARCH($G$3,'Categories ID'!$L1192)+ROW()/100000,"")</f>
        <v/>
      </c>
      <c r="G1192" s="73">
        <v>2214.0</v>
      </c>
      <c r="H1192" s="10" t="s">
        <v>2035</v>
      </c>
      <c r="I1192" s="10" t="s">
        <v>2462</v>
      </c>
      <c r="J1192" s="10" t="s">
        <v>2601</v>
      </c>
      <c r="K1192" s="10" t="s">
        <v>2622</v>
      </c>
      <c r="L1192" s="10" t="s">
        <v>2777</v>
      </c>
      <c r="M1192" s="10" t="s">
        <v>22</v>
      </c>
      <c r="N1192" s="3"/>
      <c r="O1192" s="3"/>
      <c r="P1192" s="3"/>
      <c r="Q1192" s="3"/>
      <c r="R1192" s="3"/>
      <c r="S1192" s="3"/>
      <c r="T1192" s="3"/>
    </row>
    <row r="1193" ht="19.5" customHeight="1">
      <c r="A1193" s="3"/>
      <c r="B1193" s="165" t="str">
        <f>IFERROR(RANK('Categories ID'!$C1193,'Categories ID'!$C$20:$C$1937,1),"")</f>
        <v/>
      </c>
      <c r="C1193" s="166" t="str">
        <f>IF(MIN('Categories ID'!$D1193:$F1193)&lt;&gt;0,MIN('Categories ID'!$D1193:$F1193),"")</f>
        <v/>
      </c>
      <c r="D1193" s="166" t="str">
        <f>IFERROR(SEARCH($G$3,'Categories ID'!$J1193)+ROW()/100000,"")</f>
        <v/>
      </c>
      <c r="E1193" s="166" t="str">
        <f>IFERROR(SEARCH($G$3,'Categories ID'!$K1193)+ROW()/100000,"")</f>
        <v/>
      </c>
      <c r="F1193" s="166" t="str">
        <f>IFERROR(SEARCH($G$3,'Categories ID'!$L1193)+ROW()/100000,"")</f>
        <v/>
      </c>
      <c r="G1193" s="73">
        <v>1711.0</v>
      </c>
      <c r="H1193" s="10" t="s">
        <v>2035</v>
      </c>
      <c r="I1193" s="10" t="s">
        <v>2462</v>
      </c>
      <c r="J1193" s="10" t="s">
        <v>2601</v>
      </c>
      <c r="K1193" s="10" t="s">
        <v>2608</v>
      </c>
      <c r="L1193" s="10" t="s">
        <v>2609</v>
      </c>
      <c r="M1193" s="10" t="s">
        <v>22</v>
      </c>
      <c r="N1193" s="3"/>
      <c r="O1193" s="3"/>
      <c r="P1193" s="3"/>
      <c r="Q1193" s="3"/>
      <c r="R1193" s="3"/>
      <c r="S1193" s="3"/>
      <c r="T1193" s="3"/>
    </row>
    <row r="1194" ht="19.5" customHeight="1">
      <c r="A1194" s="3"/>
      <c r="B1194" s="163" t="str">
        <f>IFERROR(RANK('Categories ID'!$C1194,'Categories ID'!$C$20:$C$1937,1),"")</f>
        <v/>
      </c>
      <c r="C1194" s="164" t="str">
        <f>IF(MIN('Categories ID'!$D1194:$F1194)&lt;&gt;0,MIN('Categories ID'!$D1194:$F1194),"")</f>
        <v/>
      </c>
      <c r="D1194" s="164" t="str">
        <f>IFERROR(SEARCH($G$3,'Categories ID'!$J1194)+ROW()/100000,"")</f>
        <v/>
      </c>
      <c r="E1194" s="164" t="str">
        <f>IFERROR(SEARCH($G$3,'Categories ID'!$K1194)+ROW()/100000,"")</f>
        <v/>
      </c>
      <c r="F1194" s="164" t="str">
        <f>IFERROR(SEARCH($G$3,'Categories ID'!$L1194)+ROW()/100000,"")</f>
        <v/>
      </c>
      <c r="G1194" s="73">
        <v>1712.0</v>
      </c>
      <c r="H1194" s="10" t="s">
        <v>2035</v>
      </c>
      <c r="I1194" s="10" t="s">
        <v>2462</v>
      </c>
      <c r="J1194" s="10" t="s">
        <v>2601</v>
      </c>
      <c r="K1194" s="10" t="s">
        <v>2608</v>
      </c>
      <c r="L1194" s="10" t="s">
        <v>2612</v>
      </c>
      <c r="M1194" s="10" t="s">
        <v>22</v>
      </c>
      <c r="N1194" s="3"/>
      <c r="O1194" s="3"/>
      <c r="P1194" s="3"/>
      <c r="Q1194" s="3"/>
      <c r="R1194" s="3"/>
      <c r="S1194" s="3"/>
      <c r="T1194" s="3"/>
    </row>
    <row r="1195" ht="19.5" customHeight="1">
      <c r="A1195" s="3"/>
      <c r="B1195" s="165" t="str">
        <f>IFERROR(RANK('Categories ID'!$C1195,'Categories ID'!$C$20:$C$1937,1),"")</f>
        <v/>
      </c>
      <c r="C1195" s="166" t="str">
        <f>IF(MIN('Categories ID'!$D1195:$F1195)&lt;&gt;0,MIN('Categories ID'!$D1195:$F1195),"")</f>
        <v/>
      </c>
      <c r="D1195" s="166" t="str">
        <f>IFERROR(SEARCH($G$3,'Categories ID'!$J1195)+ROW()/100000,"")</f>
        <v/>
      </c>
      <c r="E1195" s="166" t="str">
        <f>IFERROR(SEARCH($G$3,'Categories ID'!$K1195)+ROW()/100000,"")</f>
        <v/>
      </c>
      <c r="F1195" s="166" t="str">
        <f>IFERROR(SEARCH($G$3,'Categories ID'!$L1195)+ROW()/100000,"")</f>
        <v/>
      </c>
      <c r="G1195" s="73">
        <v>2681.0</v>
      </c>
      <c r="H1195" s="10" t="s">
        <v>2035</v>
      </c>
      <c r="I1195" s="10" t="s">
        <v>2462</v>
      </c>
      <c r="J1195" s="10" t="s">
        <v>2601</v>
      </c>
      <c r="K1195" s="10" t="s">
        <v>2608</v>
      </c>
      <c r="L1195" s="10" t="s">
        <v>2794</v>
      </c>
      <c r="M1195" s="10" t="s">
        <v>22</v>
      </c>
      <c r="N1195" s="3"/>
      <c r="O1195" s="3"/>
      <c r="P1195" s="3"/>
      <c r="Q1195" s="3"/>
      <c r="R1195" s="3"/>
      <c r="S1195" s="3"/>
      <c r="T1195" s="3"/>
    </row>
    <row r="1196" ht="19.5" customHeight="1">
      <c r="A1196" s="3"/>
      <c r="B1196" s="163" t="str">
        <f>IFERROR(RANK('Categories ID'!$C1196,'Categories ID'!$C$20:$C$1937,1),"")</f>
        <v/>
      </c>
      <c r="C1196" s="164" t="str">
        <f>IF(MIN('Categories ID'!$D1196:$F1196)&lt;&gt;0,MIN('Categories ID'!$D1196:$F1196),"")</f>
        <v/>
      </c>
      <c r="D1196" s="164" t="str">
        <f>IFERROR(SEARCH($G$3,'Categories ID'!$J1196)+ROW()/100000,"")</f>
        <v/>
      </c>
      <c r="E1196" s="164" t="str">
        <f>IFERROR(SEARCH($G$3,'Categories ID'!$K1196)+ROW()/100000,"")</f>
        <v/>
      </c>
      <c r="F1196" s="164" t="str">
        <f>IFERROR(SEARCH($G$3,'Categories ID'!$L1196)+ROW()/100000,"")</f>
        <v/>
      </c>
      <c r="G1196" s="73">
        <v>3415.0</v>
      </c>
      <c r="H1196" s="10" t="s">
        <v>2035</v>
      </c>
      <c r="I1196" s="10" t="s">
        <v>2462</v>
      </c>
      <c r="J1196" s="10" t="s">
        <v>2601</v>
      </c>
      <c r="K1196" s="10" t="s">
        <v>2608</v>
      </c>
      <c r="L1196" s="10" t="s">
        <v>2842</v>
      </c>
      <c r="M1196" s="10" t="s">
        <v>22</v>
      </c>
      <c r="N1196" s="3"/>
      <c r="O1196" s="3"/>
      <c r="P1196" s="3"/>
      <c r="Q1196" s="3"/>
      <c r="R1196" s="3"/>
      <c r="S1196" s="3"/>
      <c r="T1196" s="3"/>
    </row>
    <row r="1197" ht="19.5" customHeight="1">
      <c r="A1197" s="3"/>
      <c r="B1197" s="165" t="str">
        <f>IFERROR(RANK('Categories ID'!$C1197,'Categories ID'!$C$20:$C$1937,1),"")</f>
        <v/>
      </c>
      <c r="C1197" s="166" t="str">
        <f>IF(MIN('Categories ID'!$D1197:$F1197)&lt;&gt;0,MIN('Categories ID'!$D1197:$F1197),"")</f>
        <v/>
      </c>
      <c r="D1197" s="166" t="str">
        <f>IFERROR(SEARCH($G$3,'Categories ID'!$J1197)+ROW()/100000,"")</f>
        <v/>
      </c>
      <c r="E1197" s="166" t="str">
        <f>IFERROR(SEARCH($G$3,'Categories ID'!$K1197)+ROW()/100000,"")</f>
        <v/>
      </c>
      <c r="F1197" s="166" t="str">
        <f>IFERROR(SEARCH($G$3,'Categories ID'!$L1197)+ROW()/100000,"")</f>
        <v/>
      </c>
      <c r="G1197" s="73">
        <v>1786.0</v>
      </c>
      <c r="H1197" s="10" t="s">
        <v>2035</v>
      </c>
      <c r="I1197" s="10" t="s">
        <v>2462</v>
      </c>
      <c r="J1197" s="10" t="s">
        <v>2601</v>
      </c>
      <c r="K1197" s="10" t="s">
        <v>2608</v>
      </c>
      <c r="L1197" s="10" t="s">
        <v>2660</v>
      </c>
      <c r="M1197" s="10" t="s">
        <v>22</v>
      </c>
      <c r="N1197" s="3"/>
      <c r="O1197" s="3"/>
      <c r="P1197" s="3"/>
      <c r="Q1197" s="3"/>
      <c r="R1197" s="3"/>
      <c r="S1197" s="3"/>
      <c r="T1197" s="3"/>
    </row>
    <row r="1198" ht="19.5" customHeight="1">
      <c r="A1198" s="3"/>
      <c r="B1198" s="163" t="str">
        <f>IFERROR(RANK('Categories ID'!$C1198,'Categories ID'!$C$20:$C$1937,1),"")</f>
        <v/>
      </c>
      <c r="C1198" s="164" t="str">
        <f>IF(MIN('Categories ID'!$D1198:$F1198)&lt;&gt;0,MIN('Categories ID'!$D1198:$F1198),"")</f>
        <v/>
      </c>
      <c r="D1198" s="164" t="str">
        <f>IFERROR(SEARCH($G$3,'Categories ID'!$J1198)+ROW()/100000,"")</f>
        <v/>
      </c>
      <c r="E1198" s="164" t="str">
        <f>IFERROR(SEARCH($G$3,'Categories ID'!$K1198)+ROW()/100000,"")</f>
        <v/>
      </c>
      <c r="F1198" s="164" t="str">
        <f>IFERROR(SEARCH($G$3,'Categories ID'!$L1198)+ROW()/100000,"")</f>
        <v/>
      </c>
      <c r="G1198" s="73">
        <v>1799.0</v>
      </c>
      <c r="H1198" s="10" t="s">
        <v>2035</v>
      </c>
      <c r="I1198" s="10" t="s">
        <v>2462</v>
      </c>
      <c r="J1198" s="10" t="s">
        <v>2601</v>
      </c>
      <c r="K1198" s="10" t="s">
        <v>2608</v>
      </c>
      <c r="L1198" s="10" t="s">
        <v>2662</v>
      </c>
      <c r="M1198" s="10" t="s">
        <v>22</v>
      </c>
      <c r="N1198" s="3"/>
      <c r="O1198" s="3"/>
      <c r="P1198" s="3"/>
      <c r="Q1198" s="3"/>
      <c r="R1198" s="3"/>
      <c r="S1198" s="3"/>
      <c r="T1198" s="3"/>
    </row>
    <row r="1199" ht="19.5" customHeight="1">
      <c r="A1199" s="3"/>
      <c r="B1199" s="165" t="str">
        <f>IFERROR(RANK('Categories ID'!$C1199,'Categories ID'!$C$20:$C$1937,1),"")</f>
        <v/>
      </c>
      <c r="C1199" s="166" t="str">
        <f>IF(MIN('Categories ID'!$D1199:$F1199)&lt;&gt;0,MIN('Categories ID'!$D1199:$F1199),"")</f>
        <v/>
      </c>
      <c r="D1199" s="166" t="str">
        <f>IFERROR(SEARCH($G$3,'Categories ID'!$J1199)+ROW()/100000,"")</f>
        <v/>
      </c>
      <c r="E1199" s="166" t="str">
        <f>IFERROR(SEARCH($G$3,'Categories ID'!$K1199)+ROW()/100000,"")</f>
        <v/>
      </c>
      <c r="F1199" s="166" t="str">
        <f>IFERROR(SEARCH($G$3,'Categories ID'!$L1199)+ROW()/100000,"")</f>
        <v/>
      </c>
      <c r="G1199" s="73">
        <v>2436.0</v>
      </c>
      <c r="H1199" s="10" t="s">
        <v>2035</v>
      </c>
      <c r="I1199" s="10" t="s">
        <v>2462</v>
      </c>
      <c r="J1199" s="10" t="s">
        <v>2601</v>
      </c>
      <c r="K1199" s="10" t="s">
        <v>2608</v>
      </c>
      <c r="L1199" s="10" t="s">
        <v>2785</v>
      </c>
      <c r="M1199" s="10" t="s">
        <v>22</v>
      </c>
      <c r="N1199" s="3"/>
      <c r="O1199" s="3"/>
      <c r="P1199" s="3"/>
      <c r="Q1199" s="3"/>
      <c r="R1199" s="3"/>
      <c r="S1199" s="3"/>
      <c r="T1199" s="3"/>
    </row>
    <row r="1200" ht="19.5" customHeight="1">
      <c r="A1200" s="3"/>
      <c r="B1200" s="163" t="str">
        <f>IFERROR(RANK('Categories ID'!$C1200,'Categories ID'!$C$20:$C$1937,1),"")</f>
        <v/>
      </c>
      <c r="C1200" s="164" t="str">
        <f>IF(MIN('Categories ID'!$D1200:$F1200)&lt;&gt;0,MIN('Categories ID'!$D1200:$F1200),"")</f>
        <v/>
      </c>
      <c r="D1200" s="164" t="str">
        <f>IFERROR(SEARCH($G$3,'Categories ID'!$J1200)+ROW()/100000,"")</f>
        <v/>
      </c>
      <c r="E1200" s="164" t="str">
        <f>IFERROR(SEARCH($G$3,'Categories ID'!$K1200)+ROW()/100000,"")</f>
        <v/>
      </c>
      <c r="F1200" s="164" t="str">
        <f>IFERROR(SEARCH($G$3,'Categories ID'!$L1200)+ROW()/100000,"")</f>
        <v/>
      </c>
      <c r="G1200" s="73">
        <v>2177.0</v>
      </c>
      <c r="H1200" s="10" t="s">
        <v>2035</v>
      </c>
      <c r="I1200" s="10" t="s">
        <v>2462</v>
      </c>
      <c r="J1200" s="10" t="s">
        <v>2601</v>
      </c>
      <c r="K1200" s="10" t="s">
        <v>2755</v>
      </c>
      <c r="L1200" s="10" t="s">
        <v>2756</v>
      </c>
      <c r="M1200" s="10" t="s">
        <v>22</v>
      </c>
      <c r="N1200" s="3"/>
      <c r="O1200" s="3"/>
      <c r="P1200" s="3"/>
      <c r="Q1200" s="3"/>
      <c r="R1200" s="3"/>
      <c r="S1200" s="3"/>
      <c r="T1200" s="3"/>
    </row>
    <row r="1201" ht="19.5" customHeight="1">
      <c r="A1201" s="3"/>
      <c r="B1201" s="165" t="str">
        <f>IFERROR(RANK('Categories ID'!$C1201,'Categories ID'!$C$20:$C$1937,1),"")</f>
        <v/>
      </c>
      <c r="C1201" s="166" t="str">
        <f>IF(MIN('Categories ID'!$D1201:$F1201)&lt;&gt;0,MIN('Categories ID'!$D1201:$F1201),"")</f>
        <v/>
      </c>
      <c r="D1201" s="166" t="str">
        <f>IFERROR(SEARCH($G$3,'Categories ID'!$J1201)+ROW()/100000,"")</f>
        <v/>
      </c>
      <c r="E1201" s="166" t="str">
        <f>IFERROR(SEARCH($G$3,'Categories ID'!$K1201)+ROW()/100000,"")</f>
        <v/>
      </c>
      <c r="F1201" s="166" t="str">
        <f>IFERROR(SEARCH($G$3,'Categories ID'!$L1201)+ROW()/100000,"")</f>
        <v/>
      </c>
      <c r="G1201" s="73">
        <v>2166.0</v>
      </c>
      <c r="H1201" s="10" t="s">
        <v>2035</v>
      </c>
      <c r="I1201" s="10" t="s">
        <v>2462</v>
      </c>
      <c r="J1201" s="10" t="s">
        <v>2601</v>
      </c>
      <c r="K1201" s="10" t="s">
        <v>2666</v>
      </c>
      <c r="L1201" s="10" t="s">
        <v>2737</v>
      </c>
      <c r="M1201" s="10" t="s">
        <v>22</v>
      </c>
      <c r="N1201" s="3"/>
      <c r="O1201" s="3"/>
      <c r="P1201" s="3"/>
      <c r="Q1201" s="3"/>
      <c r="R1201" s="3"/>
      <c r="S1201" s="3"/>
      <c r="T1201" s="3"/>
    </row>
    <row r="1202" ht="19.5" customHeight="1">
      <c r="A1202" s="3"/>
      <c r="B1202" s="163" t="str">
        <f>IFERROR(RANK('Categories ID'!$C1202,'Categories ID'!$C$20:$C$1937,1),"")</f>
        <v/>
      </c>
      <c r="C1202" s="164" t="str">
        <f>IF(MIN('Categories ID'!$D1202:$F1202)&lt;&gt;0,MIN('Categories ID'!$D1202:$F1202),"")</f>
        <v/>
      </c>
      <c r="D1202" s="164" t="str">
        <f>IFERROR(SEARCH($G$3,'Categories ID'!$J1202)+ROW()/100000,"")</f>
        <v/>
      </c>
      <c r="E1202" s="164" t="str">
        <f>IFERROR(SEARCH($G$3,'Categories ID'!$K1202)+ROW()/100000,"")</f>
        <v/>
      </c>
      <c r="F1202" s="164" t="str">
        <f>IFERROR(SEARCH($G$3,'Categories ID'!$L1202)+ROW()/100000,"")</f>
        <v/>
      </c>
      <c r="G1202" s="73">
        <v>2173.0</v>
      </c>
      <c r="H1202" s="10" t="s">
        <v>2035</v>
      </c>
      <c r="I1202" s="10" t="s">
        <v>2462</v>
      </c>
      <c r="J1202" s="10" t="s">
        <v>2601</v>
      </c>
      <c r="K1202" s="10" t="s">
        <v>2666</v>
      </c>
      <c r="L1202" s="10" t="s">
        <v>2747</v>
      </c>
      <c r="M1202" s="10" t="s">
        <v>22</v>
      </c>
      <c r="N1202" s="3"/>
      <c r="O1202" s="3"/>
      <c r="P1202" s="3"/>
      <c r="Q1202" s="3"/>
      <c r="R1202" s="3"/>
      <c r="S1202" s="3"/>
      <c r="T1202" s="3"/>
    </row>
    <row r="1203" ht="19.5" customHeight="1">
      <c r="A1203" s="3"/>
      <c r="B1203" s="165" t="str">
        <f>IFERROR(RANK('Categories ID'!$C1203,'Categories ID'!$C$20:$C$1937,1),"")</f>
        <v/>
      </c>
      <c r="C1203" s="166" t="str">
        <f>IF(MIN('Categories ID'!$D1203:$F1203)&lt;&gt;0,MIN('Categories ID'!$D1203:$F1203),"")</f>
        <v/>
      </c>
      <c r="D1203" s="166" t="str">
        <f>IFERROR(SEARCH($G$3,'Categories ID'!$J1203)+ROW()/100000,"")</f>
        <v/>
      </c>
      <c r="E1203" s="166" t="str">
        <f>IFERROR(SEARCH($G$3,'Categories ID'!$K1203)+ROW()/100000,"")</f>
        <v/>
      </c>
      <c r="F1203" s="166" t="str">
        <f>IFERROR(SEARCH($G$3,'Categories ID'!$L1203)+ROW()/100000,"")</f>
        <v/>
      </c>
      <c r="G1203" s="73">
        <v>2174.0</v>
      </c>
      <c r="H1203" s="10" t="s">
        <v>2035</v>
      </c>
      <c r="I1203" s="10" t="s">
        <v>2462</v>
      </c>
      <c r="J1203" s="10" t="s">
        <v>2601</v>
      </c>
      <c r="K1203" s="10" t="s">
        <v>2666</v>
      </c>
      <c r="L1203" s="10" t="s">
        <v>2749</v>
      </c>
      <c r="M1203" s="10" t="s">
        <v>22</v>
      </c>
      <c r="N1203" s="3"/>
      <c r="O1203" s="3"/>
      <c r="P1203" s="3"/>
      <c r="Q1203" s="3"/>
      <c r="R1203" s="3"/>
      <c r="S1203" s="3"/>
      <c r="T1203" s="3"/>
    </row>
    <row r="1204" ht="19.5" customHeight="1">
      <c r="A1204" s="3"/>
      <c r="B1204" s="163" t="str">
        <f>IFERROR(RANK('Categories ID'!$C1204,'Categories ID'!$C$20:$C$1937,1),"")</f>
        <v/>
      </c>
      <c r="C1204" s="164" t="str">
        <f>IF(MIN('Categories ID'!$D1204:$F1204)&lt;&gt;0,MIN('Categories ID'!$D1204:$F1204),"")</f>
        <v/>
      </c>
      <c r="D1204" s="164" t="str">
        <f>IFERROR(SEARCH($G$3,'Categories ID'!$J1204)+ROW()/100000,"")</f>
        <v/>
      </c>
      <c r="E1204" s="164" t="str">
        <f>IFERROR(SEARCH($G$3,'Categories ID'!$K1204)+ROW()/100000,"")</f>
        <v/>
      </c>
      <c r="F1204" s="164" t="str">
        <f>IFERROR(SEARCH($G$3,'Categories ID'!$L1204)+ROW()/100000,"")</f>
        <v/>
      </c>
      <c r="G1204" s="73">
        <v>2175.0</v>
      </c>
      <c r="H1204" s="10" t="s">
        <v>2035</v>
      </c>
      <c r="I1204" s="10" t="s">
        <v>2462</v>
      </c>
      <c r="J1204" s="10" t="s">
        <v>2601</v>
      </c>
      <c r="K1204" s="10" t="s">
        <v>2666</v>
      </c>
      <c r="L1204" s="10" t="s">
        <v>2751</v>
      </c>
      <c r="M1204" s="10" t="s">
        <v>22</v>
      </c>
      <c r="N1204" s="3"/>
      <c r="O1204" s="3"/>
      <c r="P1204" s="3"/>
      <c r="Q1204" s="3"/>
      <c r="R1204" s="3"/>
      <c r="S1204" s="3"/>
      <c r="T1204" s="3"/>
    </row>
    <row r="1205" ht="19.5" customHeight="1">
      <c r="A1205" s="3"/>
      <c r="B1205" s="165" t="str">
        <f>IFERROR(RANK('Categories ID'!$C1205,'Categories ID'!$C$20:$C$1937,1),"")</f>
        <v/>
      </c>
      <c r="C1205" s="166" t="str">
        <f>IF(MIN('Categories ID'!$D1205:$F1205)&lt;&gt;0,MIN('Categories ID'!$D1205:$F1205),"")</f>
        <v/>
      </c>
      <c r="D1205" s="166" t="str">
        <f>IFERROR(SEARCH($G$3,'Categories ID'!$J1205)+ROW()/100000,"")</f>
        <v/>
      </c>
      <c r="E1205" s="166" t="str">
        <f>IFERROR(SEARCH($G$3,'Categories ID'!$K1205)+ROW()/100000,"")</f>
        <v/>
      </c>
      <c r="F1205" s="166" t="str">
        <f>IFERROR(SEARCH($G$3,'Categories ID'!$L1205)+ROW()/100000,"")</f>
        <v/>
      </c>
      <c r="G1205" s="73">
        <v>2176.0</v>
      </c>
      <c r="H1205" s="10" t="s">
        <v>2035</v>
      </c>
      <c r="I1205" s="10" t="s">
        <v>2462</v>
      </c>
      <c r="J1205" s="10" t="s">
        <v>2601</v>
      </c>
      <c r="K1205" s="10" t="s">
        <v>2666</v>
      </c>
      <c r="L1205" s="10" t="s">
        <v>2753</v>
      </c>
      <c r="M1205" s="10" t="s">
        <v>22</v>
      </c>
      <c r="N1205" s="3"/>
      <c r="O1205" s="3"/>
      <c r="P1205" s="3"/>
      <c r="Q1205" s="3"/>
      <c r="R1205" s="3"/>
      <c r="S1205" s="3"/>
      <c r="T1205" s="3"/>
    </row>
    <row r="1206" ht="19.5" customHeight="1">
      <c r="A1206" s="3"/>
      <c r="B1206" s="163" t="str">
        <f>IFERROR(RANK('Categories ID'!$C1206,'Categories ID'!$C$20:$C$1937,1),"")</f>
        <v/>
      </c>
      <c r="C1206" s="164" t="str">
        <f>IF(MIN('Categories ID'!$D1206:$F1206)&lt;&gt;0,MIN('Categories ID'!$D1206:$F1206),"")</f>
        <v/>
      </c>
      <c r="D1206" s="164" t="str">
        <f>IFERROR(SEARCH($G$3,'Categories ID'!$J1206)+ROW()/100000,"")</f>
        <v/>
      </c>
      <c r="E1206" s="164" t="str">
        <f>IFERROR(SEARCH($G$3,'Categories ID'!$K1206)+ROW()/100000,"")</f>
        <v/>
      </c>
      <c r="F1206" s="164" t="str">
        <f>IFERROR(SEARCH($G$3,'Categories ID'!$L1206)+ROW()/100000,"")</f>
        <v/>
      </c>
      <c r="G1206" s="73">
        <v>2179.0</v>
      </c>
      <c r="H1206" s="10" t="s">
        <v>2035</v>
      </c>
      <c r="I1206" s="10" t="s">
        <v>2462</v>
      </c>
      <c r="J1206" s="10" t="s">
        <v>2601</v>
      </c>
      <c r="K1206" s="10" t="s">
        <v>2666</v>
      </c>
      <c r="L1206" s="10" t="s">
        <v>2761</v>
      </c>
      <c r="M1206" s="10" t="s">
        <v>22</v>
      </c>
      <c r="N1206" s="3"/>
      <c r="O1206" s="3"/>
      <c r="P1206" s="3"/>
      <c r="Q1206" s="3"/>
      <c r="R1206" s="3"/>
      <c r="S1206" s="3"/>
      <c r="T1206" s="3"/>
    </row>
    <row r="1207" ht="19.5" customHeight="1">
      <c r="A1207" s="3"/>
      <c r="B1207" s="165" t="str">
        <f>IFERROR(RANK('Categories ID'!$C1207,'Categories ID'!$C$20:$C$1937,1),"")</f>
        <v/>
      </c>
      <c r="C1207" s="166" t="str">
        <f>IF(MIN('Categories ID'!$D1207:$F1207)&lt;&gt;0,MIN('Categories ID'!$D1207:$F1207),"")</f>
        <v/>
      </c>
      <c r="D1207" s="166" t="str">
        <f>IFERROR(SEARCH($G$3,'Categories ID'!$J1207)+ROW()/100000,"")</f>
        <v/>
      </c>
      <c r="E1207" s="166" t="str">
        <f>IFERROR(SEARCH($G$3,'Categories ID'!$K1207)+ROW()/100000,"")</f>
        <v/>
      </c>
      <c r="F1207" s="166" t="str">
        <f>IFERROR(SEARCH($G$3,'Categories ID'!$L1207)+ROW()/100000,"")</f>
        <v/>
      </c>
      <c r="G1207" s="73">
        <v>1918.0</v>
      </c>
      <c r="H1207" s="10" t="s">
        <v>2035</v>
      </c>
      <c r="I1207" s="10" t="s">
        <v>2462</v>
      </c>
      <c r="J1207" s="10" t="s">
        <v>2601</v>
      </c>
      <c r="K1207" s="10" t="s">
        <v>2666</v>
      </c>
      <c r="L1207" s="10" t="s">
        <v>2667</v>
      </c>
      <c r="M1207" s="10" t="s">
        <v>22</v>
      </c>
      <c r="N1207" s="3"/>
      <c r="O1207" s="3"/>
      <c r="P1207" s="3"/>
      <c r="Q1207" s="3"/>
      <c r="R1207" s="3"/>
      <c r="S1207" s="3"/>
      <c r="T1207" s="3"/>
    </row>
    <row r="1208" ht="19.5" customHeight="1">
      <c r="A1208" s="3"/>
      <c r="B1208" s="163" t="str">
        <f>IFERROR(RANK('Categories ID'!$C1208,'Categories ID'!$C$20:$C$1937,1),"")</f>
        <v/>
      </c>
      <c r="C1208" s="164" t="str">
        <f>IF(MIN('Categories ID'!$D1208:$F1208)&lt;&gt;0,MIN('Categories ID'!$D1208:$F1208),"")</f>
        <v/>
      </c>
      <c r="D1208" s="164" t="str">
        <f>IFERROR(SEARCH($G$3,'Categories ID'!$J1208)+ROW()/100000,"")</f>
        <v/>
      </c>
      <c r="E1208" s="164" t="str">
        <f>IFERROR(SEARCH($G$3,'Categories ID'!$K1208)+ROW()/100000,"")</f>
        <v/>
      </c>
      <c r="F1208" s="164" t="str">
        <f>IFERROR(SEARCH($G$3,'Categories ID'!$L1208)+ROW()/100000,"")</f>
        <v/>
      </c>
      <c r="G1208" s="73">
        <v>2059.0</v>
      </c>
      <c r="H1208" s="10" t="s">
        <v>2035</v>
      </c>
      <c r="I1208" s="10" t="s">
        <v>2462</v>
      </c>
      <c r="J1208" s="10" t="s">
        <v>2601</v>
      </c>
      <c r="K1208" s="10" t="s">
        <v>2666</v>
      </c>
      <c r="L1208" s="10" t="s">
        <v>2670</v>
      </c>
      <c r="M1208" s="10" t="s">
        <v>22</v>
      </c>
      <c r="N1208" s="3"/>
      <c r="O1208" s="3"/>
      <c r="P1208" s="3"/>
      <c r="Q1208" s="3"/>
      <c r="R1208" s="3"/>
      <c r="S1208" s="3"/>
      <c r="T1208" s="3"/>
    </row>
    <row r="1209" ht="19.5" customHeight="1">
      <c r="A1209" s="3"/>
      <c r="B1209" s="165" t="str">
        <f>IFERROR(RANK('Categories ID'!$C1209,'Categories ID'!$C$20:$C$1937,1),"")</f>
        <v/>
      </c>
      <c r="C1209" s="166" t="str">
        <f>IF(MIN('Categories ID'!$D1209:$F1209)&lt;&gt;0,MIN('Categories ID'!$D1209:$F1209),"")</f>
        <v/>
      </c>
      <c r="D1209" s="166" t="str">
        <f>IFERROR(SEARCH($G$3,'Categories ID'!$J1209)+ROW()/100000,"")</f>
        <v/>
      </c>
      <c r="E1209" s="166" t="str">
        <f>IFERROR(SEARCH($G$3,'Categories ID'!$K1209)+ROW()/100000,"")</f>
        <v/>
      </c>
      <c r="F1209" s="166" t="str">
        <f>IFERROR(SEARCH($G$3,'Categories ID'!$L1209)+ROW()/100000,"")</f>
        <v/>
      </c>
      <c r="G1209" s="73">
        <v>3493.0</v>
      </c>
      <c r="H1209" s="10" t="s">
        <v>2035</v>
      </c>
      <c r="I1209" s="10" t="s">
        <v>2462</v>
      </c>
      <c r="J1209" s="10" t="s">
        <v>2601</v>
      </c>
      <c r="K1209" s="10" t="s">
        <v>2618</v>
      </c>
      <c r="L1209" s="10" t="s">
        <v>2858</v>
      </c>
      <c r="M1209" s="10" t="s">
        <v>22</v>
      </c>
      <c r="N1209" s="3"/>
      <c r="O1209" s="3"/>
      <c r="P1209" s="3"/>
      <c r="Q1209" s="3"/>
      <c r="R1209" s="3"/>
      <c r="S1209" s="3"/>
      <c r="T1209" s="3"/>
    </row>
    <row r="1210" ht="19.5" customHeight="1">
      <c r="A1210" s="3"/>
      <c r="B1210" s="163" t="str">
        <f>IFERROR(RANK('Categories ID'!$C1210,'Categories ID'!$C$20:$C$1937,1),"")</f>
        <v/>
      </c>
      <c r="C1210" s="164" t="str">
        <f>IF(MIN('Categories ID'!$D1210:$F1210)&lt;&gt;0,MIN('Categories ID'!$D1210:$F1210),"")</f>
        <v/>
      </c>
      <c r="D1210" s="164" t="str">
        <f>IFERROR(SEARCH($G$3,'Categories ID'!$J1210)+ROW()/100000,"")</f>
        <v/>
      </c>
      <c r="E1210" s="164" t="str">
        <f>IFERROR(SEARCH($G$3,'Categories ID'!$K1210)+ROW()/100000,"")</f>
        <v/>
      </c>
      <c r="F1210" s="164" t="str">
        <f>IFERROR(SEARCH($G$3,'Categories ID'!$L1210)+ROW()/100000,"")</f>
        <v/>
      </c>
      <c r="G1210" s="73">
        <v>2153.0</v>
      </c>
      <c r="H1210" s="10" t="s">
        <v>2035</v>
      </c>
      <c r="I1210" s="10" t="s">
        <v>2462</v>
      </c>
      <c r="J1210" s="10" t="s">
        <v>2601</v>
      </c>
      <c r="K1210" s="10" t="s">
        <v>2618</v>
      </c>
      <c r="L1210" s="10" t="s">
        <v>2719</v>
      </c>
      <c r="M1210" s="10" t="s">
        <v>22</v>
      </c>
      <c r="N1210" s="3"/>
      <c r="O1210" s="3"/>
      <c r="P1210" s="3"/>
      <c r="Q1210" s="3"/>
      <c r="R1210" s="3"/>
      <c r="S1210" s="3"/>
      <c r="T1210" s="3"/>
    </row>
    <row r="1211" ht="19.5" customHeight="1">
      <c r="A1211" s="3"/>
      <c r="B1211" s="165" t="str">
        <f>IFERROR(RANK('Categories ID'!$C1211,'Categories ID'!$C$20:$C$1937,1),"")</f>
        <v/>
      </c>
      <c r="C1211" s="166" t="str">
        <f>IF(MIN('Categories ID'!$D1211:$F1211)&lt;&gt;0,MIN('Categories ID'!$D1211:$F1211),"")</f>
        <v/>
      </c>
      <c r="D1211" s="166" t="str">
        <f>IFERROR(SEARCH($G$3,'Categories ID'!$J1211)+ROW()/100000,"")</f>
        <v/>
      </c>
      <c r="E1211" s="166" t="str">
        <f>IFERROR(SEARCH($G$3,'Categories ID'!$K1211)+ROW()/100000,"")</f>
        <v/>
      </c>
      <c r="F1211" s="166" t="str">
        <f>IFERROR(SEARCH($G$3,'Categories ID'!$L1211)+ROW()/100000,"")</f>
        <v/>
      </c>
      <c r="G1211" s="73">
        <v>2154.0</v>
      </c>
      <c r="H1211" s="10" t="s">
        <v>2035</v>
      </c>
      <c r="I1211" s="10" t="s">
        <v>2462</v>
      </c>
      <c r="J1211" s="10" t="s">
        <v>2601</v>
      </c>
      <c r="K1211" s="10" t="s">
        <v>2618</v>
      </c>
      <c r="L1211" s="10" t="s">
        <v>2721</v>
      </c>
      <c r="M1211" s="10" t="s">
        <v>22</v>
      </c>
      <c r="N1211" s="3"/>
      <c r="O1211" s="3"/>
      <c r="P1211" s="3"/>
      <c r="Q1211" s="3"/>
      <c r="R1211" s="3"/>
      <c r="S1211" s="3"/>
      <c r="T1211" s="3"/>
    </row>
    <row r="1212" ht="19.5" customHeight="1">
      <c r="A1212" s="3"/>
      <c r="B1212" s="163" t="str">
        <f>IFERROR(RANK('Categories ID'!$C1212,'Categories ID'!$C$20:$C$1937,1),"")</f>
        <v/>
      </c>
      <c r="C1212" s="164" t="str">
        <f>IF(MIN('Categories ID'!$D1212:$F1212)&lt;&gt;0,MIN('Categories ID'!$D1212:$F1212),"")</f>
        <v/>
      </c>
      <c r="D1212" s="164" t="str">
        <f>IFERROR(SEARCH($G$3,'Categories ID'!$J1212)+ROW()/100000,"")</f>
        <v/>
      </c>
      <c r="E1212" s="164" t="str">
        <f>IFERROR(SEARCH($G$3,'Categories ID'!$K1212)+ROW()/100000,"")</f>
        <v/>
      </c>
      <c r="F1212" s="164" t="str">
        <f>IFERROR(SEARCH($G$3,'Categories ID'!$L1212)+ROW()/100000,"")</f>
        <v/>
      </c>
      <c r="G1212" s="73">
        <v>2155.0</v>
      </c>
      <c r="H1212" s="10" t="s">
        <v>2035</v>
      </c>
      <c r="I1212" s="10" t="s">
        <v>2462</v>
      </c>
      <c r="J1212" s="10" t="s">
        <v>2601</v>
      </c>
      <c r="K1212" s="10" t="s">
        <v>2618</v>
      </c>
      <c r="L1212" s="10" t="s">
        <v>2723</v>
      </c>
      <c r="M1212" s="10" t="s">
        <v>22</v>
      </c>
      <c r="N1212" s="3"/>
      <c r="O1212" s="3"/>
      <c r="P1212" s="3"/>
      <c r="Q1212" s="3"/>
      <c r="R1212" s="3"/>
      <c r="S1212" s="3"/>
      <c r="T1212" s="3"/>
    </row>
    <row r="1213" ht="19.5" customHeight="1">
      <c r="A1213" s="3"/>
      <c r="B1213" s="165" t="str">
        <f>IFERROR(RANK('Categories ID'!$C1213,'Categories ID'!$C$20:$C$1937,1),"")</f>
        <v/>
      </c>
      <c r="C1213" s="166" t="str">
        <f>IF(MIN('Categories ID'!$D1213:$F1213)&lt;&gt;0,MIN('Categories ID'!$D1213:$F1213),"")</f>
        <v/>
      </c>
      <c r="D1213" s="166" t="str">
        <f>IFERROR(SEARCH($G$3,'Categories ID'!$J1213)+ROW()/100000,"")</f>
        <v/>
      </c>
      <c r="E1213" s="166" t="str">
        <f>IFERROR(SEARCH($G$3,'Categories ID'!$K1213)+ROW()/100000,"")</f>
        <v/>
      </c>
      <c r="F1213" s="166" t="str">
        <f>IFERROR(SEARCH($G$3,'Categories ID'!$L1213)+ROW()/100000,"")</f>
        <v/>
      </c>
      <c r="G1213" s="73">
        <v>3251.0</v>
      </c>
      <c r="H1213" s="10" t="s">
        <v>2035</v>
      </c>
      <c r="I1213" s="10" t="s">
        <v>2462</v>
      </c>
      <c r="J1213" s="10" t="s">
        <v>2601</v>
      </c>
      <c r="K1213" s="10" t="s">
        <v>2618</v>
      </c>
      <c r="L1213" s="10" t="s">
        <v>2810</v>
      </c>
      <c r="M1213" s="10" t="s">
        <v>22</v>
      </c>
      <c r="N1213" s="3"/>
      <c r="O1213" s="3"/>
      <c r="P1213" s="3"/>
      <c r="Q1213" s="3"/>
      <c r="R1213" s="3"/>
      <c r="S1213" s="3"/>
      <c r="T1213" s="3"/>
    </row>
    <row r="1214" ht="19.5" customHeight="1">
      <c r="A1214" s="3"/>
      <c r="B1214" s="163" t="str">
        <f>IFERROR(RANK('Categories ID'!$C1214,'Categories ID'!$C$20:$C$1937,1),"")</f>
        <v/>
      </c>
      <c r="C1214" s="164" t="str">
        <f>IF(MIN('Categories ID'!$D1214:$F1214)&lt;&gt;0,MIN('Categories ID'!$D1214:$F1214),"")</f>
        <v/>
      </c>
      <c r="D1214" s="164" t="str">
        <f>IFERROR(SEARCH($G$3,'Categories ID'!$J1214)+ROW()/100000,"")</f>
        <v/>
      </c>
      <c r="E1214" s="164" t="str">
        <f>IFERROR(SEARCH($G$3,'Categories ID'!$K1214)+ROW()/100000,"")</f>
        <v/>
      </c>
      <c r="F1214" s="164" t="str">
        <f>IFERROR(SEARCH($G$3,'Categories ID'!$L1214)+ROW()/100000,"")</f>
        <v/>
      </c>
      <c r="G1214" s="73">
        <v>3399.0</v>
      </c>
      <c r="H1214" s="10" t="s">
        <v>2035</v>
      </c>
      <c r="I1214" s="10" t="s">
        <v>2462</v>
      </c>
      <c r="J1214" s="10" t="s">
        <v>2601</v>
      </c>
      <c r="K1214" s="10" t="s">
        <v>2618</v>
      </c>
      <c r="L1214" s="10" t="s">
        <v>2830</v>
      </c>
      <c r="M1214" s="10" t="s">
        <v>22</v>
      </c>
      <c r="N1214" s="3"/>
      <c r="O1214" s="3"/>
      <c r="P1214" s="3"/>
      <c r="Q1214" s="3"/>
      <c r="R1214" s="3"/>
      <c r="S1214" s="3"/>
      <c r="T1214" s="3"/>
    </row>
    <row r="1215" ht="19.5" customHeight="1">
      <c r="A1215" s="3"/>
      <c r="B1215" s="165" t="str">
        <f>IFERROR(RANK('Categories ID'!$C1215,'Categories ID'!$C$20:$C$1937,1),"")</f>
        <v/>
      </c>
      <c r="C1215" s="166" t="str">
        <f>IF(MIN('Categories ID'!$D1215:$F1215)&lt;&gt;0,MIN('Categories ID'!$D1215:$F1215),"")</f>
        <v/>
      </c>
      <c r="D1215" s="166" t="str">
        <f>IFERROR(SEARCH($G$3,'Categories ID'!$J1215)+ROW()/100000,"")</f>
        <v/>
      </c>
      <c r="E1215" s="166" t="str">
        <f>IFERROR(SEARCH($G$3,'Categories ID'!$K1215)+ROW()/100000,"")</f>
        <v/>
      </c>
      <c r="F1215" s="166" t="str">
        <f>IFERROR(SEARCH($G$3,'Categories ID'!$L1215)+ROW()/100000,"")</f>
        <v/>
      </c>
      <c r="G1215" s="73">
        <v>3400.0</v>
      </c>
      <c r="H1215" s="10" t="s">
        <v>2035</v>
      </c>
      <c r="I1215" s="10" t="s">
        <v>2462</v>
      </c>
      <c r="J1215" s="10" t="s">
        <v>2601</v>
      </c>
      <c r="K1215" s="10" t="s">
        <v>2618</v>
      </c>
      <c r="L1215" s="10" t="s">
        <v>2832</v>
      </c>
      <c r="M1215" s="10" t="s">
        <v>22</v>
      </c>
      <c r="N1215" s="3"/>
      <c r="O1215" s="3"/>
      <c r="P1215" s="3"/>
      <c r="Q1215" s="3"/>
      <c r="R1215" s="3"/>
      <c r="S1215" s="3"/>
      <c r="T1215" s="3"/>
    </row>
    <row r="1216" ht="19.5" customHeight="1">
      <c r="A1216" s="3"/>
      <c r="B1216" s="163" t="str">
        <f>IFERROR(RANK('Categories ID'!$C1216,'Categories ID'!$C$20:$C$1937,1),"")</f>
        <v/>
      </c>
      <c r="C1216" s="164" t="str">
        <f>IF(MIN('Categories ID'!$D1216:$F1216)&lt;&gt;0,MIN('Categories ID'!$D1216:$F1216),"")</f>
        <v/>
      </c>
      <c r="D1216" s="164" t="str">
        <f>IFERROR(SEARCH($G$3,'Categories ID'!$J1216)+ROW()/100000,"")</f>
        <v/>
      </c>
      <c r="E1216" s="164" t="str">
        <f>IFERROR(SEARCH($G$3,'Categories ID'!$K1216)+ROW()/100000,"")</f>
        <v/>
      </c>
      <c r="F1216" s="164" t="str">
        <f>IFERROR(SEARCH($G$3,'Categories ID'!$L1216)+ROW()/100000,"")</f>
        <v/>
      </c>
      <c r="G1216" s="73">
        <v>3414.0</v>
      </c>
      <c r="H1216" s="10" t="s">
        <v>2035</v>
      </c>
      <c r="I1216" s="10" t="s">
        <v>2462</v>
      </c>
      <c r="J1216" s="10" t="s">
        <v>2601</v>
      </c>
      <c r="K1216" s="10" t="s">
        <v>2618</v>
      </c>
      <c r="L1216" s="10" t="s">
        <v>2840</v>
      </c>
      <c r="M1216" s="10" t="s">
        <v>22</v>
      </c>
      <c r="N1216" s="3"/>
      <c r="O1216" s="3"/>
      <c r="P1216" s="3"/>
      <c r="Q1216" s="3"/>
      <c r="R1216" s="3"/>
      <c r="S1216" s="3"/>
      <c r="T1216" s="3"/>
    </row>
    <row r="1217" ht="19.5" customHeight="1">
      <c r="A1217" s="3"/>
      <c r="B1217" s="165" t="str">
        <f>IFERROR(RANK('Categories ID'!$C1217,'Categories ID'!$C$20:$C$1937,1),"")</f>
        <v/>
      </c>
      <c r="C1217" s="166" t="str">
        <f>IF(MIN('Categories ID'!$D1217:$F1217)&lt;&gt;0,MIN('Categories ID'!$D1217:$F1217),"")</f>
        <v/>
      </c>
      <c r="D1217" s="166" t="str">
        <f>IFERROR(SEARCH($G$3,'Categories ID'!$J1217)+ROW()/100000,"")</f>
        <v/>
      </c>
      <c r="E1217" s="166" t="str">
        <f>IFERROR(SEARCH($G$3,'Categories ID'!$K1217)+ROW()/100000,"")</f>
        <v/>
      </c>
      <c r="F1217" s="166" t="str">
        <f>IFERROR(SEARCH($G$3,'Categories ID'!$L1217)+ROW()/100000,"")</f>
        <v/>
      </c>
      <c r="G1217" s="73">
        <v>2074.0</v>
      </c>
      <c r="H1217" s="10" t="s">
        <v>2035</v>
      </c>
      <c r="I1217" s="10" t="s">
        <v>2462</v>
      </c>
      <c r="J1217" s="10" t="s">
        <v>2601</v>
      </c>
      <c r="K1217" s="10" t="s">
        <v>2618</v>
      </c>
      <c r="L1217" s="10" t="s">
        <v>2676</v>
      </c>
      <c r="M1217" s="10" t="s">
        <v>22</v>
      </c>
      <c r="N1217" s="3"/>
      <c r="O1217" s="3"/>
      <c r="P1217" s="3"/>
      <c r="Q1217" s="3"/>
      <c r="R1217" s="3"/>
      <c r="S1217" s="3"/>
      <c r="T1217" s="3"/>
    </row>
    <row r="1218" ht="19.5" customHeight="1">
      <c r="A1218" s="3"/>
      <c r="B1218" s="163" t="str">
        <f>IFERROR(RANK('Categories ID'!$C1218,'Categories ID'!$C$20:$C$1937,1),"")</f>
        <v/>
      </c>
      <c r="C1218" s="164" t="str">
        <f>IF(MIN('Categories ID'!$D1218:$F1218)&lt;&gt;0,MIN('Categories ID'!$D1218:$F1218),"")</f>
        <v/>
      </c>
      <c r="D1218" s="164" t="str">
        <f>IFERROR(SEARCH($G$3,'Categories ID'!$J1218)+ROW()/100000,"")</f>
        <v/>
      </c>
      <c r="E1218" s="164" t="str">
        <f>IFERROR(SEARCH($G$3,'Categories ID'!$K1218)+ROW()/100000,"")</f>
        <v/>
      </c>
      <c r="F1218" s="164" t="str">
        <f>IFERROR(SEARCH($G$3,'Categories ID'!$L1218)+ROW()/100000,"")</f>
        <v/>
      </c>
      <c r="G1218" s="73">
        <v>1735.0</v>
      </c>
      <c r="H1218" s="10" t="s">
        <v>2035</v>
      </c>
      <c r="I1218" s="10" t="s">
        <v>2462</v>
      </c>
      <c r="J1218" s="10" t="s">
        <v>2601</v>
      </c>
      <c r="K1218" s="10" t="s">
        <v>2618</v>
      </c>
      <c r="L1218" s="10" t="s">
        <v>2619</v>
      </c>
      <c r="M1218" s="10" t="s">
        <v>22</v>
      </c>
      <c r="N1218" s="3"/>
      <c r="O1218" s="3"/>
      <c r="P1218" s="3"/>
      <c r="Q1218" s="3"/>
      <c r="R1218" s="3"/>
      <c r="S1218" s="3"/>
      <c r="T1218" s="3"/>
    </row>
    <row r="1219" ht="19.5" customHeight="1">
      <c r="A1219" s="3"/>
      <c r="B1219" s="165" t="str">
        <f>IFERROR(RANK('Categories ID'!$C1219,'Categories ID'!$C$20:$C$1937,1),"")</f>
        <v/>
      </c>
      <c r="C1219" s="166" t="str">
        <f>IF(MIN('Categories ID'!$D1219:$F1219)&lt;&gt;0,MIN('Categories ID'!$D1219:$F1219),"")</f>
        <v/>
      </c>
      <c r="D1219" s="166" t="str">
        <f>IFERROR(SEARCH($G$3,'Categories ID'!$J1219)+ROW()/100000,"")</f>
        <v/>
      </c>
      <c r="E1219" s="166" t="str">
        <f>IFERROR(SEARCH($G$3,'Categories ID'!$K1219)+ROW()/100000,"")</f>
        <v/>
      </c>
      <c r="F1219" s="166" t="str">
        <f>IFERROR(SEARCH($G$3,'Categories ID'!$L1219)+ROW()/100000,"")</f>
        <v/>
      </c>
      <c r="G1219" s="73">
        <v>2760.0</v>
      </c>
      <c r="H1219" s="10" t="s">
        <v>2860</v>
      </c>
      <c r="I1219" s="10" t="s">
        <v>2861</v>
      </c>
      <c r="J1219" s="10" t="s">
        <v>2862</v>
      </c>
      <c r="K1219" s="10" t="s">
        <v>2964</v>
      </c>
      <c r="L1219" s="10" t="s">
        <v>2965</v>
      </c>
      <c r="M1219" s="10" t="s">
        <v>22</v>
      </c>
      <c r="N1219" s="3"/>
      <c r="O1219" s="3"/>
      <c r="P1219" s="3"/>
      <c r="Q1219" s="3"/>
      <c r="R1219" s="3"/>
      <c r="S1219" s="3"/>
      <c r="T1219" s="3"/>
    </row>
    <row r="1220" ht="19.5" customHeight="1">
      <c r="A1220" s="3"/>
      <c r="B1220" s="163" t="str">
        <f>IFERROR(RANK('Categories ID'!$C1220,'Categories ID'!$C$20:$C$1937,1),"")</f>
        <v/>
      </c>
      <c r="C1220" s="164" t="str">
        <f>IF(MIN('Categories ID'!$D1220:$F1220)&lt;&gt;0,MIN('Categories ID'!$D1220:$F1220),"")</f>
        <v/>
      </c>
      <c r="D1220" s="164" t="str">
        <f>IFERROR(SEARCH($G$3,'Categories ID'!$J1220)+ROW()/100000,"")</f>
        <v/>
      </c>
      <c r="E1220" s="164" t="str">
        <f>IFERROR(SEARCH($G$3,'Categories ID'!$K1220)+ROW()/100000,"")</f>
        <v/>
      </c>
      <c r="F1220" s="164" t="str">
        <f>IFERROR(SEARCH($G$3,'Categories ID'!$L1220)+ROW()/100000,"")</f>
        <v/>
      </c>
      <c r="G1220" s="73">
        <v>2761.0</v>
      </c>
      <c r="H1220" s="10" t="s">
        <v>2860</v>
      </c>
      <c r="I1220" s="10" t="s">
        <v>2861</v>
      </c>
      <c r="J1220" s="10" t="s">
        <v>2862</v>
      </c>
      <c r="K1220" s="10" t="s">
        <v>2964</v>
      </c>
      <c r="L1220" s="10" t="s">
        <v>2968</v>
      </c>
      <c r="M1220" s="10" t="s">
        <v>22</v>
      </c>
      <c r="N1220" s="3"/>
      <c r="O1220" s="3"/>
      <c r="P1220" s="3"/>
      <c r="Q1220" s="3"/>
      <c r="R1220" s="3"/>
      <c r="S1220" s="3"/>
      <c r="T1220" s="3"/>
    </row>
    <row r="1221" ht="19.5" customHeight="1">
      <c r="A1221" s="3"/>
      <c r="B1221" s="165" t="str">
        <f>IFERROR(RANK('Categories ID'!$C1221,'Categories ID'!$C$20:$C$1937,1),"")</f>
        <v/>
      </c>
      <c r="C1221" s="166" t="str">
        <f>IF(MIN('Categories ID'!$D1221:$F1221)&lt;&gt;0,MIN('Categories ID'!$D1221:$F1221),"")</f>
        <v/>
      </c>
      <c r="D1221" s="166" t="str">
        <f>IFERROR(SEARCH($G$3,'Categories ID'!$J1221)+ROW()/100000,"")</f>
        <v/>
      </c>
      <c r="E1221" s="166" t="str">
        <f>IFERROR(SEARCH($G$3,'Categories ID'!$K1221)+ROW()/100000,"")</f>
        <v/>
      </c>
      <c r="F1221" s="166" t="str">
        <f>IFERROR(SEARCH($G$3,'Categories ID'!$L1221)+ROW()/100000,"")</f>
        <v/>
      </c>
      <c r="G1221" s="73">
        <v>2762.0</v>
      </c>
      <c r="H1221" s="10" t="s">
        <v>2860</v>
      </c>
      <c r="I1221" s="10" t="s">
        <v>2861</v>
      </c>
      <c r="J1221" s="10" t="s">
        <v>2862</v>
      </c>
      <c r="K1221" s="10" t="s">
        <v>2964</v>
      </c>
      <c r="L1221" s="10" t="s">
        <v>2970</v>
      </c>
      <c r="M1221" s="10" t="s">
        <v>22</v>
      </c>
      <c r="N1221" s="3"/>
      <c r="O1221" s="3"/>
      <c r="P1221" s="3"/>
      <c r="Q1221" s="3"/>
      <c r="R1221" s="3"/>
      <c r="S1221" s="3"/>
      <c r="T1221" s="3"/>
    </row>
    <row r="1222" ht="19.5" customHeight="1">
      <c r="A1222" s="3"/>
      <c r="B1222" s="163" t="str">
        <f>IFERROR(RANK('Categories ID'!$C1222,'Categories ID'!$C$20:$C$1937,1),"")</f>
        <v/>
      </c>
      <c r="C1222" s="164" t="str">
        <f>IF(MIN('Categories ID'!$D1222:$F1222)&lt;&gt;0,MIN('Categories ID'!$D1222:$F1222),"")</f>
        <v/>
      </c>
      <c r="D1222" s="164" t="str">
        <f>IFERROR(SEARCH($G$3,'Categories ID'!$J1222)+ROW()/100000,"")</f>
        <v/>
      </c>
      <c r="E1222" s="164" t="str">
        <f>IFERROR(SEARCH($G$3,'Categories ID'!$K1222)+ROW()/100000,"")</f>
        <v/>
      </c>
      <c r="F1222" s="164" t="str">
        <f>IFERROR(SEARCH($G$3,'Categories ID'!$L1222)+ROW()/100000,"")</f>
        <v/>
      </c>
      <c r="G1222" s="73">
        <v>2763.0</v>
      </c>
      <c r="H1222" s="10" t="s">
        <v>2860</v>
      </c>
      <c r="I1222" s="10" t="s">
        <v>2861</v>
      </c>
      <c r="J1222" s="10" t="s">
        <v>2862</v>
      </c>
      <c r="K1222" s="10" t="s">
        <v>2964</v>
      </c>
      <c r="L1222" s="10" t="s">
        <v>2972</v>
      </c>
      <c r="M1222" s="10" t="s">
        <v>22</v>
      </c>
      <c r="N1222" s="3"/>
      <c r="O1222" s="3"/>
      <c r="P1222" s="3"/>
      <c r="Q1222" s="3"/>
      <c r="R1222" s="3"/>
      <c r="S1222" s="3"/>
      <c r="T1222" s="3"/>
    </row>
    <row r="1223" ht="19.5" customHeight="1">
      <c r="A1223" s="3"/>
      <c r="B1223" s="165" t="str">
        <f>IFERROR(RANK('Categories ID'!$C1223,'Categories ID'!$C$20:$C$1937,1),"")</f>
        <v/>
      </c>
      <c r="C1223" s="166" t="str">
        <f>IF(MIN('Categories ID'!$D1223:$F1223)&lt;&gt;0,MIN('Categories ID'!$D1223:$F1223),"")</f>
        <v/>
      </c>
      <c r="D1223" s="166" t="str">
        <f>IFERROR(SEARCH($G$3,'Categories ID'!$J1223)+ROW()/100000,"")</f>
        <v/>
      </c>
      <c r="E1223" s="166" t="str">
        <f>IFERROR(SEARCH($G$3,'Categories ID'!$K1223)+ROW()/100000,"")</f>
        <v/>
      </c>
      <c r="F1223" s="166" t="str">
        <f>IFERROR(SEARCH($G$3,'Categories ID'!$L1223)+ROW()/100000,"")</f>
        <v/>
      </c>
      <c r="G1223" s="73">
        <v>2764.0</v>
      </c>
      <c r="H1223" s="10" t="s">
        <v>2860</v>
      </c>
      <c r="I1223" s="10" t="s">
        <v>2861</v>
      </c>
      <c r="J1223" s="10" t="s">
        <v>2862</v>
      </c>
      <c r="K1223" s="10" t="s">
        <v>2964</v>
      </c>
      <c r="L1223" s="10" t="s">
        <v>3209</v>
      </c>
      <c r="M1223" s="10" t="s">
        <v>22</v>
      </c>
      <c r="N1223" s="3"/>
      <c r="O1223" s="3"/>
      <c r="P1223" s="3"/>
      <c r="Q1223" s="3"/>
      <c r="R1223" s="3"/>
      <c r="S1223" s="3"/>
      <c r="T1223" s="3"/>
    </row>
    <row r="1224" ht="19.5" customHeight="1">
      <c r="A1224" s="3"/>
      <c r="B1224" s="163" t="str">
        <f>IFERROR(RANK('Categories ID'!$C1224,'Categories ID'!$C$20:$C$1937,1),"")</f>
        <v/>
      </c>
      <c r="C1224" s="164" t="str">
        <f>IF(MIN('Categories ID'!$D1224:$F1224)&lt;&gt;0,MIN('Categories ID'!$D1224:$F1224),"")</f>
        <v/>
      </c>
      <c r="D1224" s="164" t="str">
        <f>IFERROR(SEARCH($G$3,'Categories ID'!$J1224)+ROW()/100000,"")</f>
        <v/>
      </c>
      <c r="E1224" s="164" t="str">
        <f>IFERROR(SEARCH($G$3,'Categories ID'!$K1224)+ROW()/100000,"")</f>
        <v/>
      </c>
      <c r="F1224" s="164" t="str">
        <f>IFERROR(SEARCH($G$3,'Categories ID'!$L1224)+ROW()/100000,"")</f>
        <v/>
      </c>
      <c r="G1224" s="73">
        <v>2765.0</v>
      </c>
      <c r="H1224" s="10" t="s">
        <v>2860</v>
      </c>
      <c r="I1224" s="10" t="s">
        <v>2861</v>
      </c>
      <c r="J1224" s="10" t="s">
        <v>2862</v>
      </c>
      <c r="K1224" s="10" t="s">
        <v>2964</v>
      </c>
      <c r="L1224" s="10" t="s">
        <v>2974</v>
      </c>
      <c r="M1224" s="10" t="s">
        <v>22</v>
      </c>
      <c r="N1224" s="3"/>
      <c r="O1224" s="3"/>
      <c r="P1224" s="3"/>
      <c r="Q1224" s="3"/>
      <c r="R1224" s="3"/>
      <c r="S1224" s="3"/>
      <c r="T1224" s="3"/>
    </row>
    <row r="1225" ht="19.5" customHeight="1">
      <c r="A1225" s="3"/>
      <c r="B1225" s="165" t="str">
        <f>IFERROR(RANK('Categories ID'!$C1225,'Categories ID'!$C$20:$C$1937,1),"")</f>
        <v/>
      </c>
      <c r="C1225" s="166" t="str">
        <f>IF(MIN('Categories ID'!$D1225:$F1225)&lt;&gt;0,MIN('Categories ID'!$D1225:$F1225),"")</f>
        <v/>
      </c>
      <c r="D1225" s="166" t="str">
        <f>IFERROR(SEARCH($G$3,'Categories ID'!$J1225)+ROW()/100000,"")</f>
        <v/>
      </c>
      <c r="E1225" s="166" t="str">
        <f>IFERROR(SEARCH($G$3,'Categories ID'!$K1225)+ROW()/100000,"")</f>
        <v/>
      </c>
      <c r="F1225" s="166" t="str">
        <f>IFERROR(SEARCH($G$3,'Categories ID'!$L1225)+ROW()/100000,"")</f>
        <v/>
      </c>
      <c r="G1225" s="73">
        <v>2766.0</v>
      </c>
      <c r="H1225" s="10" t="s">
        <v>2860</v>
      </c>
      <c r="I1225" s="10" t="s">
        <v>2861</v>
      </c>
      <c r="J1225" s="10" t="s">
        <v>2862</v>
      </c>
      <c r="K1225" s="10" t="s">
        <v>2964</v>
      </c>
      <c r="L1225" s="10" t="s">
        <v>3211</v>
      </c>
      <c r="M1225" s="10" t="s">
        <v>22</v>
      </c>
      <c r="N1225" s="3"/>
      <c r="O1225" s="3"/>
      <c r="P1225" s="3"/>
      <c r="Q1225" s="3"/>
      <c r="R1225" s="3"/>
      <c r="S1225" s="3"/>
      <c r="T1225" s="3"/>
    </row>
    <row r="1226" ht="19.5" customHeight="1">
      <c r="A1226" s="3"/>
      <c r="B1226" s="163" t="str">
        <f>IFERROR(RANK('Categories ID'!$C1226,'Categories ID'!$C$20:$C$1937,1),"")</f>
        <v/>
      </c>
      <c r="C1226" s="164" t="str">
        <f>IF(MIN('Categories ID'!$D1226:$F1226)&lt;&gt;0,MIN('Categories ID'!$D1226:$F1226),"")</f>
        <v/>
      </c>
      <c r="D1226" s="164" t="str">
        <f>IFERROR(SEARCH($G$3,'Categories ID'!$J1226)+ROW()/100000,"")</f>
        <v/>
      </c>
      <c r="E1226" s="164" t="str">
        <f>IFERROR(SEARCH($G$3,'Categories ID'!$K1226)+ROW()/100000,"")</f>
        <v/>
      </c>
      <c r="F1226" s="164" t="str">
        <f>IFERROR(SEARCH($G$3,'Categories ID'!$L1226)+ROW()/100000,"")</f>
        <v/>
      </c>
      <c r="G1226" s="73">
        <v>2767.0</v>
      </c>
      <c r="H1226" s="10" t="s">
        <v>2860</v>
      </c>
      <c r="I1226" s="10" t="s">
        <v>2861</v>
      </c>
      <c r="J1226" s="10" t="s">
        <v>2862</v>
      </c>
      <c r="K1226" s="10" t="s">
        <v>2964</v>
      </c>
      <c r="L1226" s="10" t="s">
        <v>2976</v>
      </c>
      <c r="M1226" s="10" t="s">
        <v>22</v>
      </c>
      <c r="N1226" s="3"/>
      <c r="O1226" s="3"/>
      <c r="P1226" s="3"/>
      <c r="Q1226" s="3"/>
      <c r="R1226" s="3"/>
      <c r="S1226" s="3"/>
      <c r="T1226" s="3"/>
    </row>
    <row r="1227" ht="19.5" customHeight="1">
      <c r="A1227" s="3"/>
      <c r="B1227" s="165" t="str">
        <f>IFERROR(RANK('Categories ID'!$C1227,'Categories ID'!$C$20:$C$1937,1),"")</f>
        <v/>
      </c>
      <c r="C1227" s="166" t="str">
        <f>IF(MIN('Categories ID'!$D1227:$F1227)&lt;&gt;0,MIN('Categories ID'!$D1227:$F1227),"")</f>
        <v/>
      </c>
      <c r="D1227" s="166" t="str">
        <f>IFERROR(SEARCH($G$3,'Categories ID'!$J1227)+ROW()/100000,"")</f>
        <v/>
      </c>
      <c r="E1227" s="166" t="str">
        <f>IFERROR(SEARCH($G$3,'Categories ID'!$K1227)+ROW()/100000,"")</f>
        <v/>
      </c>
      <c r="F1227" s="166" t="str">
        <f>IFERROR(SEARCH($G$3,'Categories ID'!$L1227)+ROW()/100000,"")</f>
        <v/>
      </c>
      <c r="G1227" s="73">
        <v>2768.0</v>
      </c>
      <c r="H1227" s="10" t="s">
        <v>2860</v>
      </c>
      <c r="I1227" s="10" t="s">
        <v>2861</v>
      </c>
      <c r="J1227" s="10" t="s">
        <v>2862</v>
      </c>
      <c r="K1227" s="10" t="s">
        <v>2964</v>
      </c>
      <c r="L1227" s="10" t="s">
        <v>2978</v>
      </c>
      <c r="M1227" s="10" t="s">
        <v>22</v>
      </c>
      <c r="N1227" s="3"/>
      <c r="O1227" s="3"/>
      <c r="P1227" s="3"/>
      <c r="Q1227" s="3"/>
      <c r="R1227" s="3"/>
      <c r="S1227" s="3"/>
      <c r="T1227" s="3"/>
    </row>
    <row r="1228" ht="19.5" customHeight="1">
      <c r="A1228" s="3"/>
      <c r="B1228" s="163" t="str">
        <f>IFERROR(RANK('Categories ID'!$C1228,'Categories ID'!$C$20:$C$1937,1),"")</f>
        <v/>
      </c>
      <c r="C1228" s="164" t="str">
        <f>IF(MIN('Categories ID'!$D1228:$F1228)&lt;&gt;0,MIN('Categories ID'!$D1228:$F1228),"")</f>
        <v/>
      </c>
      <c r="D1228" s="164" t="str">
        <f>IFERROR(SEARCH($G$3,'Categories ID'!$J1228)+ROW()/100000,"")</f>
        <v/>
      </c>
      <c r="E1228" s="164" t="str">
        <f>IFERROR(SEARCH($G$3,'Categories ID'!$K1228)+ROW()/100000,"")</f>
        <v/>
      </c>
      <c r="F1228" s="164" t="str">
        <f>IFERROR(SEARCH($G$3,'Categories ID'!$L1228)+ROW()/100000,"")</f>
        <v/>
      </c>
      <c r="G1228" s="73">
        <v>3314.0</v>
      </c>
      <c r="H1228" s="10" t="s">
        <v>2860</v>
      </c>
      <c r="I1228" s="10" t="s">
        <v>2861</v>
      </c>
      <c r="J1228" s="10" t="s">
        <v>2862</v>
      </c>
      <c r="K1228" s="10" t="s">
        <v>2964</v>
      </c>
      <c r="L1228" s="10" t="s">
        <v>3229</v>
      </c>
      <c r="M1228" s="10" t="s">
        <v>22</v>
      </c>
      <c r="N1228" s="3"/>
      <c r="O1228" s="3"/>
      <c r="P1228" s="3"/>
      <c r="Q1228" s="3"/>
      <c r="R1228" s="3"/>
      <c r="S1228" s="3"/>
      <c r="T1228" s="3"/>
    </row>
    <row r="1229" ht="19.5" customHeight="1">
      <c r="A1229" s="3"/>
      <c r="B1229" s="165" t="str">
        <f>IFERROR(RANK('Categories ID'!$C1229,'Categories ID'!$C$20:$C$1937,1),"")</f>
        <v/>
      </c>
      <c r="C1229" s="166" t="str">
        <f>IF(MIN('Categories ID'!$D1229:$F1229)&lt;&gt;0,MIN('Categories ID'!$D1229:$F1229),"")</f>
        <v/>
      </c>
      <c r="D1229" s="166" t="str">
        <f>IFERROR(SEARCH($G$3,'Categories ID'!$J1229)+ROW()/100000,"")</f>
        <v/>
      </c>
      <c r="E1229" s="166" t="str">
        <f>IFERROR(SEARCH($G$3,'Categories ID'!$K1229)+ROW()/100000,"")</f>
        <v/>
      </c>
      <c r="F1229" s="166" t="str">
        <f>IFERROR(SEARCH($G$3,'Categories ID'!$L1229)+ROW()/100000,"")</f>
        <v/>
      </c>
      <c r="G1229" s="73">
        <v>3334.0</v>
      </c>
      <c r="H1229" s="10" t="s">
        <v>2860</v>
      </c>
      <c r="I1229" s="10" t="s">
        <v>2861</v>
      </c>
      <c r="J1229" s="10" t="s">
        <v>2862</v>
      </c>
      <c r="K1229" s="10" t="s">
        <v>2868</v>
      </c>
      <c r="L1229" s="10" t="s">
        <v>2986</v>
      </c>
      <c r="M1229" s="10" t="s">
        <v>22</v>
      </c>
      <c r="N1229" s="3"/>
      <c r="O1229" s="3"/>
      <c r="P1229" s="3"/>
      <c r="Q1229" s="3"/>
      <c r="R1229" s="3"/>
      <c r="S1229" s="3"/>
      <c r="T1229" s="3"/>
    </row>
    <row r="1230" ht="19.5" customHeight="1">
      <c r="A1230" s="3"/>
      <c r="B1230" s="163" t="str">
        <f>IFERROR(RANK('Categories ID'!$C1230,'Categories ID'!$C$20:$C$1937,1),"")</f>
        <v/>
      </c>
      <c r="C1230" s="164" t="str">
        <f>IF(MIN('Categories ID'!$D1230:$F1230)&lt;&gt;0,MIN('Categories ID'!$D1230:$F1230),"")</f>
        <v/>
      </c>
      <c r="D1230" s="164" t="str">
        <f>IFERROR(SEARCH($G$3,'Categories ID'!$J1230)+ROW()/100000,"")</f>
        <v/>
      </c>
      <c r="E1230" s="164" t="str">
        <f>IFERROR(SEARCH($G$3,'Categories ID'!$K1230)+ROW()/100000,"")</f>
        <v/>
      </c>
      <c r="F1230" s="164" t="str">
        <f>IFERROR(SEARCH($G$3,'Categories ID'!$L1230)+ROW()/100000,"")</f>
        <v/>
      </c>
      <c r="G1230" s="73">
        <v>3349.0</v>
      </c>
      <c r="H1230" s="10" t="s">
        <v>2860</v>
      </c>
      <c r="I1230" s="10" t="s">
        <v>2861</v>
      </c>
      <c r="J1230" s="10" t="s">
        <v>2862</v>
      </c>
      <c r="K1230" s="10" t="s">
        <v>2868</v>
      </c>
      <c r="L1230" s="10" t="s">
        <v>2990</v>
      </c>
      <c r="M1230" s="10" t="s">
        <v>22</v>
      </c>
      <c r="N1230" s="3"/>
      <c r="O1230" s="3"/>
      <c r="P1230" s="3"/>
      <c r="Q1230" s="3"/>
      <c r="R1230" s="3"/>
      <c r="S1230" s="3"/>
      <c r="T1230" s="3"/>
    </row>
    <row r="1231" ht="19.5" customHeight="1">
      <c r="A1231" s="3"/>
      <c r="B1231" s="165" t="str">
        <f>IFERROR(RANK('Categories ID'!$C1231,'Categories ID'!$C$20:$C$1937,1),"")</f>
        <v/>
      </c>
      <c r="C1231" s="166" t="str">
        <f>IF(MIN('Categories ID'!$D1231:$F1231)&lt;&gt;0,MIN('Categories ID'!$D1231:$F1231),"")</f>
        <v/>
      </c>
      <c r="D1231" s="166" t="str">
        <f>IFERROR(SEARCH($G$3,'Categories ID'!$J1231)+ROW()/100000,"")</f>
        <v/>
      </c>
      <c r="E1231" s="166" t="str">
        <f>IFERROR(SEARCH($G$3,'Categories ID'!$K1231)+ROW()/100000,"")</f>
        <v/>
      </c>
      <c r="F1231" s="166" t="str">
        <f>IFERROR(SEARCH($G$3,'Categories ID'!$L1231)+ROW()/100000,"")</f>
        <v/>
      </c>
      <c r="G1231" s="73">
        <v>3350.0</v>
      </c>
      <c r="H1231" s="10" t="s">
        <v>2860</v>
      </c>
      <c r="I1231" s="10" t="s">
        <v>2861</v>
      </c>
      <c r="J1231" s="10" t="s">
        <v>2862</v>
      </c>
      <c r="K1231" s="10" t="s">
        <v>2868</v>
      </c>
      <c r="L1231" s="10" t="s">
        <v>2992</v>
      </c>
      <c r="M1231" s="10" t="s">
        <v>22</v>
      </c>
      <c r="N1231" s="3"/>
      <c r="O1231" s="3"/>
      <c r="P1231" s="3"/>
      <c r="Q1231" s="3"/>
      <c r="R1231" s="3"/>
      <c r="S1231" s="3"/>
      <c r="T1231" s="3"/>
    </row>
    <row r="1232" ht="19.5" customHeight="1">
      <c r="A1232" s="3"/>
      <c r="B1232" s="163" t="str">
        <f>IFERROR(RANK('Categories ID'!$C1232,'Categories ID'!$C$20:$C$1937,1),"")</f>
        <v/>
      </c>
      <c r="C1232" s="164" t="str">
        <f>IF(MIN('Categories ID'!$D1232:$F1232)&lt;&gt;0,MIN('Categories ID'!$D1232:$F1232),"")</f>
        <v/>
      </c>
      <c r="D1232" s="164" t="str">
        <f>IFERROR(SEARCH($G$3,'Categories ID'!$J1232)+ROW()/100000,"")</f>
        <v/>
      </c>
      <c r="E1232" s="164" t="str">
        <f>IFERROR(SEARCH($G$3,'Categories ID'!$K1232)+ROW()/100000,"")</f>
        <v/>
      </c>
      <c r="F1232" s="164" t="str">
        <f>IFERROR(SEARCH($G$3,'Categories ID'!$L1232)+ROW()/100000,"")</f>
        <v/>
      </c>
      <c r="G1232" s="73">
        <v>1071.0</v>
      </c>
      <c r="H1232" s="10" t="s">
        <v>2860</v>
      </c>
      <c r="I1232" s="10" t="s">
        <v>2861</v>
      </c>
      <c r="J1232" s="10" t="s">
        <v>2862</v>
      </c>
      <c r="K1232" s="10" t="s">
        <v>2868</v>
      </c>
      <c r="L1232" s="10" t="s">
        <v>2869</v>
      </c>
      <c r="M1232" s="10" t="s">
        <v>22</v>
      </c>
      <c r="N1232" s="3"/>
      <c r="O1232" s="3"/>
      <c r="P1232" s="3"/>
      <c r="Q1232" s="3"/>
      <c r="R1232" s="3"/>
      <c r="S1232" s="3"/>
      <c r="T1232" s="3"/>
    </row>
    <row r="1233" ht="19.5" customHeight="1">
      <c r="A1233" s="3"/>
      <c r="B1233" s="165" t="str">
        <f>IFERROR(RANK('Categories ID'!$C1233,'Categories ID'!$C$20:$C$1937,1),"")</f>
        <v/>
      </c>
      <c r="C1233" s="166" t="str">
        <f>IF(MIN('Categories ID'!$D1233:$F1233)&lt;&gt;0,MIN('Categories ID'!$D1233:$F1233),"")</f>
        <v/>
      </c>
      <c r="D1233" s="166" t="str">
        <f>IFERROR(SEARCH($G$3,'Categories ID'!$J1233)+ROW()/100000,"")</f>
        <v/>
      </c>
      <c r="E1233" s="166" t="str">
        <f>IFERROR(SEARCH($G$3,'Categories ID'!$K1233)+ROW()/100000,"")</f>
        <v/>
      </c>
      <c r="F1233" s="166" t="str">
        <f>IFERROR(SEARCH($G$3,'Categories ID'!$L1233)+ROW()/100000,"")</f>
        <v/>
      </c>
      <c r="G1233" s="73">
        <v>1075.0</v>
      </c>
      <c r="H1233" s="10" t="s">
        <v>2860</v>
      </c>
      <c r="I1233" s="10" t="s">
        <v>2861</v>
      </c>
      <c r="J1233" s="10" t="s">
        <v>2862</v>
      </c>
      <c r="K1233" s="10" t="s">
        <v>2868</v>
      </c>
      <c r="L1233" s="10" t="s">
        <v>2872</v>
      </c>
      <c r="M1233" s="10" t="s">
        <v>22</v>
      </c>
      <c r="N1233" s="3"/>
      <c r="O1233" s="3"/>
      <c r="P1233" s="3"/>
      <c r="Q1233" s="3"/>
      <c r="R1233" s="3"/>
      <c r="S1233" s="3"/>
      <c r="T1233" s="3"/>
    </row>
    <row r="1234" ht="19.5" customHeight="1">
      <c r="A1234" s="3"/>
      <c r="B1234" s="163" t="str">
        <f>IFERROR(RANK('Categories ID'!$C1234,'Categories ID'!$C$20:$C$1937,1),"")</f>
        <v/>
      </c>
      <c r="C1234" s="164" t="str">
        <f>IF(MIN('Categories ID'!$D1234:$F1234)&lt;&gt;0,MIN('Categories ID'!$D1234:$F1234),"")</f>
        <v/>
      </c>
      <c r="D1234" s="164" t="str">
        <f>IFERROR(SEARCH($G$3,'Categories ID'!$J1234)+ROW()/100000,"")</f>
        <v/>
      </c>
      <c r="E1234" s="164" t="str">
        <f>IFERROR(SEARCH($G$3,'Categories ID'!$K1234)+ROW()/100000,"")</f>
        <v/>
      </c>
      <c r="F1234" s="164" t="str">
        <f>IFERROR(SEARCH($G$3,'Categories ID'!$L1234)+ROW()/100000,"")</f>
        <v/>
      </c>
      <c r="G1234" s="73">
        <v>1076.0</v>
      </c>
      <c r="H1234" s="10" t="s">
        <v>2860</v>
      </c>
      <c r="I1234" s="10" t="s">
        <v>2861</v>
      </c>
      <c r="J1234" s="10" t="s">
        <v>2862</v>
      </c>
      <c r="K1234" s="10" t="s">
        <v>2868</v>
      </c>
      <c r="L1234" s="10" t="s">
        <v>2874</v>
      </c>
      <c r="M1234" s="10" t="s">
        <v>22</v>
      </c>
      <c r="N1234" s="3"/>
      <c r="O1234" s="3"/>
      <c r="P1234" s="3"/>
      <c r="Q1234" s="3"/>
      <c r="R1234" s="3"/>
      <c r="S1234" s="3"/>
      <c r="T1234" s="3"/>
    </row>
    <row r="1235" ht="19.5" customHeight="1">
      <c r="A1235" s="3"/>
      <c r="B1235" s="165" t="str">
        <f>IFERROR(RANK('Categories ID'!$C1235,'Categories ID'!$C$20:$C$1937,1),"")</f>
        <v/>
      </c>
      <c r="C1235" s="166" t="str">
        <f>IF(MIN('Categories ID'!$D1235:$F1235)&lt;&gt;0,MIN('Categories ID'!$D1235:$F1235),"")</f>
        <v/>
      </c>
      <c r="D1235" s="166" t="str">
        <f>IFERROR(SEARCH($G$3,'Categories ID'!$J1235)+ROW()/100000,"")</f>
        <v/>
      </c>
      <c r="E1235" s="166" t="str">
        <f>IFERROR(SEARCH($G$3,'Categories ID'!$K1235)+ROW()/100000,"")</f>
        <v/>
      </c>
      <c r="F1235" s="166" t="str">
        <f>IFERROR(SEARCH($G$3,'Categories ID'!$L1235)+ROW()/100000,"")</f>
        <v/>
      </c>
      <c r="G1235" s="73">
        <v>1121.0</v>
      </c>
      <c r="H1235" s="10" t="s">
        <v>2860</v>
      </c>
      <c r="I1235" s="10" t="s">
        <v>2861</v>
      </c>
      <c r="J1235" s="10" t="s">
        <v>2862</v>
      </c>
      <c r="K1235" s="10" t="s">
        <v>2868</v>
      </c>
      <c r="L1235" s="10" t="s">
        <v>2902</v>
      </c>
      <c r="M1235" s="10" t="s">
        <v>22</v>
      </c>
      <c r="N1235" s="3"/>
      <c r="O1235" s="3"/>
      <c r="P1235" s="3"/>
      <c r="Q1235" s="3"/>
      <c r="R1235" s="3"/>
      <c r="S1235" s="3"/>
      <c r="T1235" s="3"/>
    </row>
    <row r="1236" ht="19.5" customHeight="1">
      <c r="A1236" s="3"/>
      <c r="B1236" s="163" t="str">
        <f>IFERROR(RANK('Categories ID'!$C1236,'Categories ID'!$C$20:$C$1937,1),"")</f>
        <v/>
      </c>
      <c r="C1236" s="164" t="str">
        <f>IF(MIN('Categories ID'!$D1236:$F1236)&lt;&gt;0,MIN('Categories ID'!$D1236:$F1236),"")</f>
        <v/>
      </c>
      <c r="D1236" s="164" t="str">
        <f>IFERROR(SEARCH($G$3,'Categories ID'!$J1236)+ROW()/100000,"")</f>
        <v/>
      </c>
      <c r="E1236" s="164" t="str">
        <f>IFERROR(SEARCH($G$3,'Categories ID'!$K1236)+ROW()/100000,"")</f>
        <v/>
      </c>
      <c r="F1236" s="164" t="str">
        <f>IFERROR(SEARCH($G$3,'Categories ID'!$L1236)+ROW()/100000,"")</f>
        <v/>
      </c>
      <c r="G1236" s="73">
        <v>1097.0</v>
      </c>
      <c r="H1236" s="10" t="s">
        <v>2860</v>
      </c>
      <c r="I1236" s="10" t="s">
        <v>2861</v>
      </c>
      <c r="J1236" s="10" t="s">
        <v>2862</v>
      </c>
      <c r="K1236" s="10" t="s">
        <v>2868</v>
      </c>
      <c r="L1236" s="10" t="s">
        <v>2886</v>
      </c>
      <c r="M1236" s="10" t="s">
        <v>22</v>
      </c>
      <c r="N1236" s="3"/>
      <c r="O1236" s="3"/>
      <c r="P1236" s="3"/>
      <c r="Q1236" s="3"/>
      <c r="R1236" s="3"/>
      <c r="S1236" s="3"/>
      <c r="T1236" s="3"/>
    </row>
    <row r="1237" ht="19.5" customHeight="1">
      <c r="A1237" s="3"/>
      <c r="B1237" s="165" t="str">
        <f>IFERROR(RANK('Categories ID'!$C1237,'Categories ID'!$C$20:$C$1937,1),"")</f>
        <v/>
      </c>
      <c r="C1237" s="166" t="str">
        <f>IF(MIN('Categories ID'!$D1237:$F1237)&lt;&gt;0,MIN('Categories ID'!$D1237:$F1237),"")</f>
        <v/>
      </c>
      <c r="D1237" s="166" t="str">
        <f>IFERROR(SEARCH($G$3,'Categories ID'!$J1237)+ROW()/100000,"")</f>
        <v/>
      </c>
      <c r="E1237" s="166" t="str">
        <f>IFERROR(SEARCH($G$3,'Categories ID'!$K1237)+ROW()/100000,"")</f>
        <v/>
      </c>
      <c r="F1237" s="166" t="str">
        <f>IFERROR(SEARCH($G$3,'Categories ID'!$L1237)+ROW()/100000,"")</f>
        <v/>
      </c>
      <c r="G1237" s="73">
        <v>1098.0</v>
      </c>
      <c r="H1237" s="10" t="s">
        <v>2860</v>
      </c>
      <c r="I1237" s="10" t="s">
        <v>2861</v>
      </c>
      <c r="J1237" s="10" t="s">
        <v>2862</v>
      </c>
      <c r="K1237" s="10" t="s">
        <v>2868</v>
      </c>
      <c r="L1237" s="10" t="s">
        <v>2888</v>
      </c>
      <c r="M1237" s="10" t="s">
        <v>22</v>
      </c>
      <c r="N1237" s="3"/>
      <c r="O1237" s="3"/>
      <c r="P1237" s="3"/>
      <c r="Q1237" s="3"/>
      <c r="R1237" s="3"/>
      <c r="S1237" s="3"/>
      <c r="T1237" s="3"/>
    </row>
    <row r="1238" ht="19.5" customHeight="1">
      <c r="A1238" s="3"/>
      <c r="B1238" s="163" t="str">
        <f>IFERROR(RANK('Categories ID'!$C1238,'Categories ID'!$C$20:$C$1937,1),"")</f>
        <v/>
      </c>
      <c r="C1238" s="164" t="str">
        <f>IF(MIN('Categories ID'!$D1238:$F1238)&lt;&gt;0,MIN('Categories ID'!$D1238:$F1238),"")</f>
        <v/>
      </c>
      <c r="D1238" s="164" t="str">
        <f>IFERROR(SEARCH($G$3,'Categories ID'!$J1238)+ROW()/100000,"")</f>
        <v/>
      </c>
      <c r="E1238" s="164" t="str">
        <f>IFERROR(SEARCH($G$3,'Categories ID'!$K1238)+ROW()/100000,"")</f>
        <v/>
      </c>
      <c r="F1238" s="164" t="str">
        <f>IFERROR(SEARCH($G$3,'Categories ID'!$L1238)+ROW()/100000,"")</f>
        <v/>
      </c>
      <c r="G1238" s="73">
        <v>1100.0</v>
      </c>
      <c r="H1238" s="10" t="s">
        <v>2860</v>
      </c>
      <c r="I1238" s="10" t="s">
        <v>2861</v>
      </c>
      <c r="J1238" s="10" t="s">
        <v>2862</v>
      </c>
      <c r="K1238" s="10" t="s">
        <v>2868</v>
      </c>
      <c r="L1238" s="10" t="s">
        <v>2890</v>
      </c>
      <c r="M1238" s="10" t="s">
        <v>22</v>
      </c>
      <c r="N1238" s="3"/>
      <c r="O1238" s="3"/>
      <c r="P1238" s="3"/>
      <c r="Q1238" s="3"/>
      <c r="R1238" s="3"/>
      <c r="S1238" s="3"/>
      <c r="T1238" s="3"/>
    </row>
    <row r="1239" ht="19.5" customHeight="1">
      <c r="A1239" s="3"/>
      <c r="B1239" s="165" t="str">
        <f>IFERROR(RANK('Categories ID'!$C1239,'Categories ID'!$C$20:$C$1937,1),"")</f>
        <v/>
      </c>
      <c r="C1239" s="166" t="str">
        <f>IF(MIN('Categories ID'!$D1239:$F1239)&lt;&gt;0,MIN('Categories ID'!$D1239:$F1239),"")</f>
        <v/>
      </c>
      <c r="D1239" s="166" t="str">
        <f>IFERROR(SEARCH($G$3,'Categories ID'!$J1239)+ROW()/100000,"")</f>
        <v/>
      </c>
      <c r="E1239" s="166" t="str">
        <f>IFERROR(SEARCH($G$3,'Categories ID'!$K1239)+ROW()/100000,"")</f>
        <v/>
      </c>
      <c r="F1239" s="166" t="str">
        <f>IFERROR(SEARCH($G$3,'Categories ID'!$L1239)+ROW()/100000,"")</f>
        <v/>
      </c>
      <c r="G1239" s="73">
        <v>1101.0</v>
      </c>
      <c r="H1239" s="10" t="s">
        <v>2860</v>
      </c>
      <c r="I1239" s="10" t="s">
        <v>2861</v>
      </c>
      <c r="J1239" s="10" t="s">
        <v>2862</v>
      </c>
      <c r="K1239" s="10" t="s">
        <v>2868</v>
      </c>
      <c r="L1239" s="10" t="s">
        <v>2892</v>
      </c>
      <c r="M1239" s="10" t="s">
        <v>22</v>
      </c>
      <c r="N1239" s="3"/>
      <c r="O1239" s="3"/>
      <c r="P1239" s="3"/>
      <c r="Q1239" s="3"/>
      <c r="R1239" s="3"/>
      <c r="S1239" s="3"/>
      <c r="T1239" s="3"/>
    </row>
    <row r="1240" ht="19.5" customHeight="1">
      <c r="A1240" s="3"/>
      <c r="B1240" s="163" t="str">
        <f>IFERROR(RANK('Categories ID'!$C1240,'Categories ID'!$C$20:$C$1937,1),"")</f>
        <v/>
      </c>
      <c r="C1240" s="164" t="str">
        <f>IF(MIN('Categories ID'!$D1240:$F1240)&lt;&gt;0,MIN('Categories ID'!$D1240:$F1240),"")</f>
        <v/>
      </c>
      <c r="D1240" s="164" t="str">
        <f>IFERROR(SEARCH($G$3,'Categories ID'!$J1240)+ROW()/100000,"")</f>
        <v/>
      </c>
      <c r="E1240" s="164" t="str">
        <f>IFERROR(SEARCH($G$3,'Categories ID'!$K1240)+ROW()/100000,"")</f>
        <v/>
      </c>
      <c r="F1240" s="164" t="str">
        <f>IFERROR(SEARCH($G$3,'Categories ID'!$L1240)+ROW()/100000,"")</f>
        <v/>
      </c>
      <c r="G1240" s="73">
        <v>1102.0</v>
      </c>
      <c r="H1240" s="10" t="s">
        <v>2860</v>
      </c>
      <c r="I1240" s="10" t="s">
        <v>2861</v>
      </c>
      <c r="J1240" s="10" t="s">
        <v>2862</v>
      </c>
      <c r="K1240" s="10" t="s">
        <v>2868</v>
      </c>
      <c r="L1240" s="10" t="s">
        <v>3149</v>
      </c>
      <c r="M1240" s="10" t="s">
        <v>22</v>
      </c>
      <c r="N1240" s="3"/>
      <c r="O1240" s="3"/>
      <c r="P1240" s="3"/>
      <c r="Q1240" s="3"/>
      <c r="R1240" s="3"/>
      <c r="S1240" s="3"/>
      <c r="T1240" s="3"/>
    </row>
    <row r="1241" ht="19.5" customHeight="1">
      <c r="A1241" s="3"/>
      <c r="B1241" s="165" t="str">
        <f>IFERROR(RANK('Categories ID'!$C1241,'Categories ID'!$C$20:$C$1937,1),"")</f>
        <v/>
      </c>
      <c r="C1241" s="166" t="str">
        <f>IF(MIN('Categories ID'!$D1241:$F1241)&lt;&gt;0,MIN('Categories ID'!$D1241:$F1241),"")</f>
        <v/>
      </c>
      <c r="D1241" s="166" t="str">
        <f>IFERROR(SEARCH($G$3,'Categories ID'!$J1241)+ROW()/100000,"")</f>
        <v/>
      </c>
      <c r="E1241" s="166" t="str">
        <f>IFERROR(SEARCH($G$3,'Categories ID'!$K1241)+ROW()/100000,"")</f>
        <v/>
      </c>
      <c r="F1241" s="166" t="str">
        <f>IFERROR(SEARCH($G$3,'Categories ID'!$L1241)+ROW()/100000,"")</f>
        <v/>
      </c>
      <c r="G1241" s="73">
        <v>1104.0</v>
      </c>
      <c r="H1241" s="10" t="s">
        <v>2860</v>
      </c>
      <c r="I1241" s="10" t="s">
        <v>2861</v>
      </c>
      <c r="J1241" s="10" t="s">
        <v>2862</v>
      </c>
      <c r="K1241" s="10" t="s">
        <v>2868</v>
      </c>
      <c r="L1241" s="10" t="s">
        <v>2894</v>
      </c>
      <c r="M1241" s="10" t="s">
        <v>22</v>
      </c>
      <c r="N1241" s="3"/>
      <c r="O1241" s="3"/>
      <c r="P1241" s="3"/>
      <c r="Q1241" s="3"/>
      <c r="R1241" s="3"/>
      <c r="S1241" s="3"/>
      <c r="T1241" s="3"/>
    </row>
    <row r="1242" ht="19.5" customHeight="1">
      <c r="A1242" s="3"/>
      <c r="B1242" s="163" t="str">
        <f>IFERROR(RANK('Categories ID'!$C1242,'Categories ID'!$C$20:$C$1937,1),"")</f>
        <v/>
      </c>
      <c r="C1242" s="164" t="str">
        <f>IF(MIN('Categories ID'!$D1242:$F1242)&lt;&gt;0,MIN('Categories ID'!$D1242:$F1242),"")</f>
        <v/>
      </c>
      <c r="D1242" s="164" t="str">
        <f>IFERROR(SEARCH($G$3,'Categories ID'!$J1242)+ROW()/100000,"")</f>
        <v/>
      </c>
      <c r="E1242" s="164" t="str">
        <f>IFERROR(SEARCH($G$3,'Categories ID'!$K1242)+ROW()/100000,"")</f>
        <v/>
      </c>
      <c r="F1242" s="164" t="str">
        <f>IFERROR(SEARCH($G$3,'Categories ID'!$L1242)+ROW()/100000,"")</f>
        <v/>
      </c>
      <c r="G1242" s="73">
        <v>1105.0</v>
      </c>
      <c r="H1242" s="10" t="s">
        <v>2860</v>
      </c>
      <c r="I1242" s="10" t="s">
        <v>2861</v>
      </c>
      <c r="J1242" s="10" t="s">
        <v>2862</v>
      </c>
      <c r="K1242" s="10" t="s">
        <v>2868</v>
      </c>
      <c r="L1242" s="10" t="s">
        <v>2896</v>
      </c>
      <c r="M1242" s="10" t="s">
        <v>22</v>
      </c>
      <c r="N1242" s="3"/>
      <c r="O1242" s="3"/>
      <c r="P1242" s="3"/>
      <c r="Q1242" s="3"/>
      <c r="R1242" s="3"/>
      <c r="S1242" s="3"/>
      <c r="T1242" s="3"/>
    </row>
    <row r="1243" ht="19.5" customHeight="1">
      <c r="A1243" s="3"/>
      <c r="B1243" s="165" t="str">
        <f>IFERROR(RANK('Categories ID'!$C1243,'Categories ID'!$C$20:$C$1937,1),"")</f>
        <v/>
      </c>
      <c r="C1243" s="166" t="str">
        <f>IF(MIN('Categories ID'!$D1243:$F1243)&lt;&gt;0,MIN('Categories ID'!$D1243:$F1243),"")</f>
        <v/>
      </c>
      <c r="D1243" s="166" t="str">
        <f>IFERROR(SEARCH($G$3,'Categories ID'!$J1243)+ROW()/100000,"")</f>
        <v/>
      </c>
      <c r="E1243" s="166" t="str">
        <f>IFERROR(SEARCH($G$3,'Categories ID'!$K1243)+ROW()/100000,"")</f>
        <v/>
      </c>
      <c r="F1243" s="166" t="str">
        <f>IFERROR(SEARCH($G$3,'Categories ID'!$L1243)+ROW()/100000,"")</f>
        <v/>
      </c>
      <c r="G1243" s="73">
        <v>1107.0</v>
      </c>
      <c r="H1243" s="10" t="s">
        <v>2860</v>
      </c>
      <c r="I1243" s="10" t="s">
        <v>2861</v>
      </c>
      <c r="J1243" s="10" t="s">
        <v>2862</v>
      </c>
      <c r="K1243" s="10" t="s">
        <v>2868</v>
      </c>
      <c r="L1243" s="10" t="s">
        <v>2898</v>
      </c>
      <c r="M1243" s="10" t="s">
        <v>22</v>
      </c>
      <c r="N1243" s="3"/>
      <c r="O1243" s="3"/>
      <c r="P1243" s="3"/>
      <c r="Q1243" s="3"/>
      <c r="R1243" s="3"/>
      <c r="S1243" s="3"/>
      <c r="T1243" s="3"/>
    </row>
    <row r="1244" ht="19.5" customHeight="1">
      <c r="A1244" s="3"/>
      <c r="B1244" s="163" t="str">
        <f>IFERROR(RANK('Categories ID'!$C1244,'Categories ID'!$C$20:$C$1937,1),"")</f>
        <v/>
      </c>
      <c r="C1244" s="164" t="str">
        <f>IF(MIN('Categories ID'!$D1244:$F1244)&lt;&gt;0,MIN('Categories ID'!$D1244:$F1244),"")</f>
        <v/>
      </c>
      <c r="D1244" s="164" t="str">
        <f>IFERROR(SEARCH($G$3,'Categories ID'!$J1244)+ROW()/100000,"")</f>
        <v/>
      </c>
      <c r="E1244" s="164" t="str">
        <f>IFERROR(SEARCH($G$3,'Categories ID'!$K1244)+ROW()/100000,"")</f>
        <v/>
      </c>
      <c r="F1244" s="164" t="str">
        <f>IFERROR(SEARCH($G$3,'Categories ID'!$L1244)+ROW()/100000,"")</f>
        <v/>
      </c>
      <c r="G1244" s="73">
        <v>3371.0</v>
      </c>
      <c r="H1244" s="10" t="s">
        <v>2860</v>
      </c>
      <c r="I1244" s="10" t="s">
        <v>2861</v>
      </c>
      <c r="J1244" s="10" t="s">
        <v>2862</v>
      </c>
      <c r="K1244" s="10" t="s">
        <v>2868</v>
      </c>
      <c r="L1244" s="10" t="s">
        <v>2996</v>
      </c>
      <c r="M1244" s="10" t="s">
        <v>22</v>
      </c>
      <c r="N1244" s="3"/>
      <c r="O1244" s="3"/>
      <c r="P1244" s="3"/>
      <c r="Q1244" s="3"/>
      <c r="R1244" s="3"/>
      <c r="S1244" s="3"/>
      <c r="T1244" s="3"/>
    </row>
    <row r="1245" ht="19.5" customHeight="1">
      <c r="A1245" s="3"/>
      <c r="B1245" s="165" t="str">
        <f>IFERROR(RANK('Categories ID'!$C1245,'Categories ID'!$C$20:$C$1937,1),"")</f>
        <v/>
      </c>
      <c r="C1245" s="166" t="str">
        <f>IF(MIN('Categories ID'!$D1245:$F1245)&lt;&gt;0,MIN('Categories ID'!$D1245:$F1245),"")</f>
        <v/>
      </c>
      <c r="D1245" s="166" t="str">
        <f>IFERROR(SEARCH($G$3,'Categories ID'!$J1245)+ROW()/100000,"")</f>
        <v/>
      </c>
      <c r="E1245" s="166" t="str">
        <f>IFERROR(SEARCH($G$3,'Categories ID'!$K1245)+ROW()/100000,"")</f>
        <v/>
      </c>
      <c r="F1245" s="166" t="str">
        <f>IFERROR(SEARCH($G$3,'Categories ID'!$L1245)+ROW()/100000,"")</f>
        <v/>
      </c>
      <c r="G1245" s="73">
        <v>3366.0</v>
      </c>
      <c r="H1245" s="10" t="s">
        <v>2860</v>
      </c>
      <c r="I1245" s="10" t="s">
        <v>2861</v>
      </c>
      <c r="J1245" s="10" t="s">
        <v>2862</v>
      </c>
      <c r="K1245" s="10" t="s">
        <v>2868</v>
      </c>
      <c r="L1245" s="10" t="s">
        <v>2994</v>
      </c>
      <c r="M1245" s="10" t="s">
        <v>22</v>
      </c>
      <c r="N1245" s="3"/>
      <c r="O1245" s="3"/>
      <c r="P1245" s="3"/>
      <c r="Q1245" s="3"/>
      <c r="R1245" s="3"/>
      <c r="S1245" s="3"/>
      <c r="T1245" s="3"/>
    </row>
    <row r="1246" ht="19.5" customHeight="1">
      <c r="A1246" s="3"/>
      <c r="B1246" s="163" t="str">
        <f>IFERROR(RANK('Categories ID'!$C1246,'Categories ID'!$C$20:$C$1937,1),"")</f>
        <v/>
      </c>
      <c r="C1246" s="164" t="str">
        <f>IF(MIN('Categories ID'!$D1246:$F1246)&lt;&gt;0,MIN('Categories ID'!$D1246:$F1246),"")</f>
        <v/>
      </c>
      <c r="D1246" s="164" t="str">
        <f>IFERROR(SEARCH($G$3,'Categories ID'!$J1246)+ROW()/100000,"")</f>
        <v/>
      </c>
      <c r="E1246" s="164" t="str">
        <f>IFERROR(SEARCH($G$3,'Categories ID'!$K1246)+ROW()/100000,"")</f>
        <v/>
      </c>
      <c r="F1246" s="164" t="str">
        <f>IFERROR(SEARCH($G$3,'Categories ID'!$L1246)+ROW()/100000,"")</f>
        <v/>
      </c>
      <c r="G1246" s="73">
        <v>1161.0</v>
      </c>
      <c r="H1246" s="10" t="s">
        <v>2860</v>
      </c>
      <c r="I1246" s="10" t="s">
        <v>2861</v>
      </c>
      <c r="J1246" s="10" t="s">
        <v>2862</v>
      </c>
      <c r="K1246" s="10" t="s">
        <v>2868</v>
      </c>
      <c r="L1246" s="10" t="s">
        <v>2916</v>
      </c>
      <c r="M1246" s="10" t="s">
        <v>22</v>
      </c>
      <c r="N1246" s="3"/>
      <c r="O1246" s="3"/>
      <c r="P1246" s="3"/>
      <c r="Q1246" s="3"/>
      <c r="R1246" s="3"/>
      <c r="S1246" s="3"/>
      <c r="T1246" s="3"/>
    </row>
    <row r="1247" ht="19.5" customHeight="1">
      <c r="A1247" s="3"/>
      <c r="B1247" s="165" t="str">
        <f>IFERROR(RANK('Categories ID'!$C1247,'Categories ID'!$C$20:$C$1937,1),"")</f>
        <v/>
      </c>
      <c r="C1247" s="166" t="str">
        <f>IF(MIN('Categories ID'!$D1247:$F1247)&lt;&gt;0,MIN('Categories ID'!$D1247:$F1247),"")</f>
        <v/>
      </c>
      <c r="D1247" s="166" t="str">
        <f>IFERROR(SEARCH($G$3,'Categories ID'!$J1247)+ROW()/100000,"")</f>
        <v/>
      </c>
      <c r="E1247" s="166" t="str">
        <f>IFERROR(SEARCH($G$3,'Categories ID'!$K1247)+ROW()/100000,"")</f>
        <v/>
      </c>
      <c r="F1247" s="166" t="str">
        <f>IFERROR(SEARCH($G$3,'Categories ID'!$L1247)+ROW()/100000,"")</f>
        <v/>
      </c>
      <c r="G1247" s="73">
        <v>1162.0</v>
      </c>
      <c r="H1247" s="10" t="s">
        <v>2860</v>
      </c>
      <c r="I1247" s="10" t="s">
        <v>2861</v>
      </c>
      <c r="J1247" s="10" t="s">
        <v>2862</v>
      </c>
      <c r="K1247" s="10" t="s">
        <v>2868</v>
      </c>
      <c r="L1247" s="10" t="s">
        <v>2918</v>
      </c>
      <c r="M1247" s="10" t="s">
        <v>22</v>
      </c>
      <c r="N1247" s="3"/>
      <c r="O1247" s="3"/>
      <c r="P1247" s="3"/>
      <c r="Q1247" s="3"/>
      <c r="R1247" s="3"/>
      <c r="S1247" s="3"/>
      <c r="T1247" s="3"/>
    </row>
    <row r="1248" ht="19.5" customHeight="1">
      <c r="A1248" s="3"/>
      <c r="B1248" s="163" t="str">
        <f>IFERROR(RANK('Categories ID'!$C1248,'Categories ID'!$C$20:$C$1937,1),"")</f>
        <v/>
      </c>
      <c r="C1248" s="164" t="str">
        <f>IF(MIN('Categories ID'!$D1248:$F1248)&lt;&gt;0,MIN('Categories ID'!$D1248:$F1248),"")</f>
        <v/>
      </c>
      <c r="D1248" s="164" t="str">
        <f>IFERROR(SEARCH($G$3,'Categories ID'!$J1248)+ROW()/100000,"")</f>
        <v/>
      </c>
      <c r="E1248" s="164" t="str">
        <f>IFERROR(SEARCH($G$3,'Categories ID'!$K1248)+ROW()/100000,"")</f>
        <v/>
      </c>
      <c r="F1248" s="164" t="str">
        <f>IFERROR(SEARCH($G$3,'Categories ID'!$L1248)+ROW()/100000,"")</f>
        <v/>
      </c>
      <c r="G1248" s="73">
        <v>1164.0</v>
      </c>
      <c r="H1248" s="10" t="s">
        <v>2860</v>
      </c>
      <c r="I1248" s="10" t="s">
        <v>2861</v>
      </c>
      <c r="J1248" s="10" t="s">
        <v>2862</v>
      </c>
      <c r="K1248" s="10" t="s">
        <v>2868</v>
      </c>
      <c r="L1248" s="10" t="s">
        <v>2920</v>
      </c>
      <c r="M1248" s="10" t="s">
        <v>22</v>
      </c>
      <c r="N1248" s="3"/>
      <c r="O1248" s="3"/>
      <c r="P1248" s="3"/>
      <c r="Q1248" s="3"/>
      <c r="R1248" s="3"/>
      <c r="S1248" s="3"/>
      <c r="T1248" s="3"/>
    </row>
    <row r="1249" ht="19.5" customHeight="1">
      <c r="A1249" s="3"/>
      <c r="B1249" s="165" t="str">
        <f>IFERROR(RANK('Categories ID'!$C1249,'Categories ID'!$C$20:$C$1937,1),"")</f>
        <v/>
      </c>
      <c r="C1249" s="166" t="str">
        <f>IF(MIN('Categories ID'!$D1249:$F1249)&lt;&gt;0,MIN('Categories ID'!$D1249:$F1249),"")</f>
        <v/>
      </c>
      <c r="D1249" s="166" t="str">
        <f>IFERROR(SEARCH($G$3,'Categories ID'!$J1249)+ROW()/100000,"")</f>
        <v/>
      </c>
      <c r="E1249" s="166" t="str">
        <f>IFERROR(SEARCH($G$3,'Categories ID'!$K1249)+ROW()/100000,"")</f>
        <v/>
      </c>
      <c r="F1249" s="166" t="str">
        <f>IFERROR(SEARCH($G$3,'Categories ID'!$L1249)+ROW()/100000,"")</f>
        <v/>
      </c>
      <c r="G1249" s="73">
        <v>1167.0</v>
      </c>
      <c r="H1249" s="10" t="s">
        <v>2860</v>
      </c>
      <c r="I1249" s="10" t="s">
        <v>2861</v>
      </c>
      <c r="J1249" s="10" t="s">
        <v>2862</v>
      </c>
      <c r="K1249" s="10" t="s">
        <v>2868</v>
      </c>
      <c r="L1249" s="10" t="s">
        <v>2922</v>
      </c>
      <c r="M1249" s="10" t="s">
        <v>22</v>
      </c>
      <c r="N1249" s="3"/>
      <c r="O1249" s="3"/>
      <c r="P1249" s="3"/>
      <c r="Q1249" s="3"/>
      <c r="R1249" s="3"/>
      <c r="S1249" s="3"/>
      <c r="T1249" s="3"/>
    </row>
    <row r="1250" ht="19.5" customHeight="1">
      <c r="A1250" s="3"/>
      <c r="B1250" s="163" t="str">
        <f>IFERROR(RANK('Categories ID'!$C1250,'Categories ID'!$C$20:$C$1937,1),"")</f>
        <v/>
      </c>
      <c r="C1250" s="164" t="str">
        <f>IF(MIN('Categories ID'!$D1250:$F1250)&lt;&gt;0,MIN('Categories ID'!$D1250:$F1250),"")</f>
        <v/>
      </c>
      <c r="D1250" s="164" t="str">
        <f>IFERROR(SEARCH($G$3,'Categories ID'!$J1250)+ROW()/100000,"")</f>
        <v/>
      </c>
      <c r="E1250" s="164" t="str">
        <f>IFERROR(SEARCH($G$3,'Categories ID'!$K1250)+ROW()/100000,"")</f>
        <v/>
      </c>
      <c r="F1250" s="164" t="str">
        <f>IFERROR(SEARCH($G$3,'Categories ID'!$L1250)+ROW()/100000,"")</f>
        <v/>
      </c>
      <c r="G1250" s="73">
        <v>1157.0</v>
      </c>
      <c r="H1250" s="10" t="s">
        <v>2860</v>
      </c>
      <c r="I1250" s="10" t="s">
        <v>2861</v>
      </c>
      <c r="J1250" s="10" t="s">
        <v>2862</v>
      </c>
      <c r="K1250" s="10" t="s">
        <v>2868</v>
      </c>
      <c r="L1250" s="10" t="s">
        <v>2912</v>
      </c>
      <c r="M1250" s="10" t="s">
        <v>22</v>
      </c>
      <c r="N1250" s="3"/>
      <c r="O1250" s="3"/>
      <c r="P1250" s="3"/>
      <c r="Q1250" s="3"/>
      <c r="R1250" s="3"/>
      <c r="S1250" s="3"/>
      <c r="T1250" s="3"/>
    </row>
    <row r="1251" ht="19.5" customHeight="1">
      <c r="A1251" s="3"/>
      <c r="B1251" s="165" t="str">
        <f>IFERROR(RANK('Categories ID'!$C1251,'Categories ID'!$C$20:$C$1937,1),"")</f>
        <v/>
      </c>
      <c r="C1251" s="166" t="str">
        <f>IF(MIN('Categories ID'!$D1251:$F1251)&lt;&gt;0,MIN('Categories ID'!$D1251:$F1251),"")</f>
        <v/>
      </c>
      <c r="D1251" s="166" t="str">
        <f>IFERROR(SEARCH($G$3,'Categories ID'!$J1251)+ROW()/100000,"")</f>
        <v/>
      </c>
      <c r="E1251" s="166" t="str">
        <f>IFERROR(SEARCH($G$3,'Categories ID'!$K1251)+ROW()/100000,"")</f>
        <v/>
      </c>
      <c r="F1251" s="166" t="str">
        <f>IFERROR(SEARCH($G$3,'Categories ID'!$L1251)+ROW()/100000,"")</f>
        <v/>
      </c>
      <c r="G1251" s="73">
        <v>1153.0</v>
      </c>
      <c r="H1251" s="10" t="s">
        <v>2860</v>
      </c>
      <c r="I1251" s="10" t="s">
        <v>2861</v>
      </c>
      <c r="J1251" s="10" t="s">
        <v>2862</v>
      </c>
      <c r="K1251" s="10" t="s">
        <v>2868</v>
      </c>
      <c r="L1251" s="10" t="s">
        <v>2904</v>
      </c>
      <c r="M1251" s="10" t="s">
        <v>22</v>
      </c>
      <c r="N1251" s="3"/>
      <c r="O1251" s="3"/>
      <c r="P1251" s="3"/>
      <c r="Q1251" s="3"/>
      <c r="R1251" s="3"/>
      <c r="S1251" s="3"/>
      <c r="T1251" s="3"/>
    </row>
    <row r="1252" ht="19.5" customHeight="1">
      <c r="A1252" s="3"/>
      <c r="B1252" s="163" t="str">
        <f>IFERROR(RANK('Categories ID'!$C1252,'Categories ID'!$C$20:$C$1937,1),"")</f>
        <v/>
      </c>
      <c r="C1252" s="164" t="str">
        <f>IF(MIN('Categories ID'!$D1252:$F1252)&lt;&gt;0,MIN('Categories ID'!$D1252:$F1252),"")</f>
        <v/>
      </c>
      <c r="D1252" s="164" t="str">
        <f>IFERROR(SEARCH($G$3,'Categories ID'!$J1252)+ROW()/100000,"")</f>
        <v/>
      </c>
      <c r="E1252" s="164" t="str">
        <f>IFERROR(SEARCH($G$3,'Categories ID'!$K1252)+ROW()/100000,"")</f>
        <v/>
      </c>
      <c r="F1252" s="164" t="str">
        <f>IFERROR(SEARCH($G$3,'Categories ID'!$L1252)+ROW()/100000,"")</f>
        <v/>
      </c>
      <c r="G1252" s="73">
        <v>1154.0</v>
      </c>
      <c r="H1252" s="10" t="s">
        <v>2860</v>
      </c>
      <c r="I1252" s="10" t="s">
        <v>2861</v>
      </c>
      <c r="J1252" s="10" t="s">
        <v>2862</v>
      </c>
      <c r="K1252" s="10" t="s">
        <v>2868</v>
      </c>
      <c r="L1252" s="10" t="s">
        <v>2906</v>
      </c>
      <c r="M1252" s="10" t="s">
        <v>22</v>
      </c>
      <c r="N1252" s="3"/>
      <c r="O1252" s="3"/>
      <c r="P1252" s="3"/>
      <c r="Q1252" s="3"/>
      <c r="R1252" s="3"/>
      <c r="S1252" s="3"/>
      <c r="T1252" s="3"/>
    </row>
    <row r="1253" ht="19.5" customHeight="1">
      <c r="A1253" s="3"/>
      <c r="B1253" s="165" t="str">
        <f>IFERROR(RANK('Categories ID'!$C1253,'Categories ID'!$C$20:$C$1937,1),"")</f>
        <v/>
      </c>
      <c r="C1253" s="166" t="str">
        <f>IF(MIN('Categories ID'!$D1253:$F1253)&lt;&gt;0,MIN('Categories ID'!$D1253:$F1253),"")</f>
        <v/>
      </c>
      <c r="D1253" s="166" t="str">
        <f>IFERROR(SEARCH($G$3,'Categories ID'!$J1253)+ROW()/100000,"")</f>
        <v/>
      </c>
      <c r="E1253" s="166" t="str">
        <f>IFERROR(SEARCH($G$3,'Categories ID'!$K1253)+ROW()/100000,"")</f>
        <v/>
      </c>
      <c r="F1253" s="166" t="str">
        <f>IFERROR(SEARCH($G$3,'Categories ID'!$L1253)+ROW()/100000,"")</f>
        <v/>
      </c>
      <c r="G1253" s="73">
        <v>1155.0</v>
      </c>
      <c r="H1253" s="10" t="s">
        <v>2860</v>
      </c>
      <c r="I1253" s="10" t="s">
        <v>2861</v>
      </c>
      <c r="J1253" s="10" t="s">
        <v>2862</v>
      </c>
      <c r="K1253" s="10" t="s">
        <v>2868</v>
      </c>
      <c r="L1253" s="10" t="s">
        <v>2908</v>
      </c>
      <c r="M1253" s="10" t="s">
        <v>22</v>
      </c>
      <c r="N1253" s="3"/>
      <c r="O1253" s="3"/>
      <c r="P1253" s="3"/>
      <c r="Q1253" s="3"/>
      <c r="R1253" s="3"/>
      <c r="S1253" s="3"/>
      <c r="T1253" s="3"/>
    </row>
    <row r="1254" ht="19.5" customHeight="1">
      <c r="A1254" s="3"/>
      <c r="B1254" s="163" t="str">
        <f>IFERROR(RANK('Categories ID'!$C1254,'Categories ID'!$C$20:$C$1937,1),"")</f>
        <v/>
      </c>
      <c r="C1254" s="164" t="str">
        <f>IF(MIN('Categories ID'!$D1254:$F1254)&lt;&gt;0,MIN('Categories ID'!$D1254:$F1254),"")</f>
        <v/>
      </c>
      <c r="D1254" s="164" t="str">
        <f>IFERROR(SEARCH($G$3,'Categories ID'!$J1254)+ROW()/100000,"")</f>
        <v/>
      </c>
      <c r="E1254" s="164" t="str">
        <f>IFERROR(SEARCH($G$3,'Categories ID'!$K1254)+ROW()/100000,"")</f>
        <v/>
      </c>
      <c r="F1254" s="164" t="str">
        <f>IFERROR(SEARCH($G$3,'Categories ID'!$L1254)+ROW()/100000,"")</f>
        <v/>
      </c>
      <c r="G1254" s="73">
        <v>1160.0</v>
      </c>
      <c r="H1254" s="10" t="s">
        <v>2860</v>
      </c>
      <c r="I1254" s="10" t="s">
        <v>2861</v>
      </c>
      <c r="J1254" s="10" t="s">
        <v>2862</v>
      </c>
      <c r="K1254" s="10" t="s">
        <v>2876</v>
      </c>
      <c r="L1254" s="10" t="s">
        <v>2914</v>
      </c>
      <c r="M1254" s="10" t="s">
        <v>22</v>
      </c>
      <c r="N1254" s="3"/>
      <c r="O1254" s="3"/>
      <c r="P1254" s="3"/>
      <c r="Q1254" s="3"/>
      <c r="R1254" s="3"/>
      <c r="S1254" s="3"/>
      <c r="T1254" s="3"/>
    </row>
    <row r="1255" ht="19.5" customHeight="1">
      <c r="A1255" s="3"/>
      <c r="B1255" s="165" t="str">
        <f>IFERROR(RANK('Categories ID'!$C1255,'Categories ID'!$C$20:$C$1937,1),"")</f>
        <v/>
      </c>
      <c r="C1255" s="166" t="str">
        <f>IF(MIN('Categories ID'!$D1255:$F1255)&lt;&gt;0,MIN('Categories ID'!$D1255:$F1255),"")</f>
        <v/>
      </c>
      <c r="D1255" s="166" t="str">
        <f>IFERROR(SEARCH($G$3,'Categories ID'!$J1255)+ROW()/100000,"")</f>
        <v/>
      </c>
      <c r="E1255" s="166" t="str">
        <f>IFERROR(SEARCH($G$3,'Categories ID'!$K1255)+ROW()/100000,"")</f>
        <v/>
      </c>
      <c r="F1255" s="166" t="str">
        <f>IFERROR(SEARCH($G$3,'Categories ID'!$L1255)+ROW()/100000,"")</f>
        <v/>
      </c>
      <c r="G1255" s="73">
        <v>1115.0</v>
      </c>
      <c r="H1255" s="10" t="s">
        <v>2860</v>
      </c>
      <c r="I1255" s="10" t="s">
        <v>2861</v>
      </c>
      <c r="J1255" s="10" t="s">
        <v>2862</v>
      </c>
      <c r="K1255" s="10" t="s">
        <v>2876</v>
      </c>
      <c r="L1255" s="10" t="s">
        <v>2900</v>
      </c>
      <c r="M1255" s="10" t="s">
        <v>22</v>
      </c>
      <c r="N1255" s="3"/>
      <c r="O1255" s="3"/>
      <c r="P1255" s="3"/>
      <c r="Q1255" s="3"/>
      <c r="R1255" s="3"/>
      <c r="S1255" s="3"/>
      <c r="T1255" s="3"/>
    </row>
    <row r="1256" ht="19.5" customHeight="1">
      <c r="A1256" s="3"/>
      <c r="B1256" s="163" t="str">
        <f>IFERROR(RANK('Categories ID'!$C1256,'Categories ID'!$C$20:$C$1937,1),"")</f>
        <v/>
      </c>
      <c r="C1256" s="164" t="str">
        <f>IF(MIN('Categories ID'!$D1256:$F1256)&lt;&gt;0,MIN('Categories ID'!$D1256:$F1256),"")</f>
        <v/>
      </c>
      <c r="D1256" s="164" t="str">
        <f>IFERROR(SEARCH($G$3,'Categories ID'!$J1256)+ROW()/100000,"")</f>
        <v/>
      </c>
      <c r="E1256" s="164" t="str">
        <f>IFERROR(SEARCH($G$3,'Categories ID'!$K1256)+ROW()/100000,"")</f>
        <v/>
      </c>
      <c r="F1256" s="164" t="str">
        <f>IFERROR(SEARCH($G$3,'Categories ID'!$L1256)+ROW()/100000,"")</f>
        <v/>
      </c>
      <c r="G1256" s="73">
        <v>1078.0</v>
      </c>
      <c r="H1256" s="10" t="s">
        <v>2860</v>
      </c>
      <c r="I1256" s="10" t="s">
        <v>2861</v>
      </c>
      <c r="J1256" s="10" t="s">
        <v>2862</v>
      </c>
      <c r="K1256" s="10" t="s">
        <v>2876</v>
      </c>
      <c r="L1256" s="10" t="s">
        <v>2877</v>
      </c>
      <c r="M1256" s="10" t="s">
        <v>22</v>
      </c>
      <c r="N1256" s="3"/>
      <c r="O1256" s="3"/>
      <c r="P1256" s="3"/>
      <c r="Q1256" s="3"/>
      <c r="R1256" s="3"/>
      <c r="S1256" s="3"/>
      <c r="T1256" s="3"/>
    </row>
    <row r="1257" ht="19.5" customHeight="1">
      <c r="A1257" s="3"/>
      <c r="B1257" s="165" t="str">
        <f>IFERROR(RANK('Categories ID'!$C1257,'Categories ID'!$C$20:$C$1937,1),"")</f>
        <v/>
      </c>
      <c r="C1257" s="166" t="str">
        <f>IF(MIN('Categories ID'!$D1257:$F1257)&lt;&gt;0,MIN('Categories ID'!$D1257:$F1257),"")</f>
        <v/>
      </c>
      <c r="D1257" s="166" t="str">
        <f>IFERROR(SEARCH($G$3,'Categories ID'!$J1257)+ROW()/100000,"")</f>
        <v/>
      </c>
      <c r="E1257" s="166" t="str">
        <f>IFERROR(SEARCH($G$3,'Categories ID'!$K1257)+ROW()/100000,"")</f>
        <v/>
      </c>
      <c r="F1257" s="166" t="str">
        <f>IFERROR(SEARCH($G$3,'Categories ID'!$L1257)+ROW()/100000,"")</f>
        <v/>
      </c>
      <c r="G1257" s="73">
        <v>1079.0</v>
      </c>
      <c r="H1257" s="10" t="s">
        <v>2860</v>
      </c>
      <c r="I1257" s="10" t="s">
        <v>2861</v>
      </c>
      <c r="J1257" s="10" t="s">
        <v>2862</v>
      </c>
      <c r="K1257" s="10" t="s">
        <v>2876</v>
      </c>
      <c r="L1257" s="10" t="s">
        <v>2880</v>
      </c>
      <c r="M1257" s="10" t="s">
        <v>22</v>
      </c>
      <c r="N1257" s="3"/>
      <c r="O1257" s="3"/>
      <c r="P1257" s="3"/>
      <c r="Q1257" s="3"/>
      <c r="R1257" s="3"/>
      <c r="S1257" s="3"/>
      <c r="T1257" s="3"/>
    </row>
    <row r="1258" ht="19.5" customHeight="1">
      <c r="A1258" s="3"/>
      <c r="B1258" s="163" t="str">
        <f>IFERROR(RANK('Categories ID'!$C1258,'Categories ID'!$C$20:$C$1937,1),"")</f>
        <v/>
      </c>
      <c r="C1258" s="164" t="str">
        <f>IF(MIN('Categories ID'!$D1258:$F1258)&lt;&gt;0,MIN('Categories ID'!$D1258:$F1258),"")</f>
        <v/>
      </c>
      <c r="D1258" s="164" t="str">
        <f>IFERROR(SEARCH($G$3,'Categories ID'!$J1258)+ROW()/100000,"")</f>
        <v/>
      </c>
      <c r="E1258" s="164" t="str">
        <f>IFERROR(SEARCH($G$3,'Categories ID'!$K1258)+ROW()/100000,"")</f>
        <v/>
      </c>
      <c r="F1258" s="164" t="str">
        <f>IFERROR(SEARCH($G$3,'Categories ID'!$L1258)+ROW()/100000,"")</f>
        <v/>
      </c>
      <c r="G1258" s="73">
        <v>3348.0</v>
      </c>
      <c r="H1258" s="10" t="s">
        <v>2860</v>
      </c>
      <c r="I1258" s="10" t="s">
        <v>2861</v>
      </c>
      <c r="J1258" s="10" t="s">
        <v>2862</v>
      </c>
      <c r="K1258" s="10" t="s">
        <v>2876</v>
      </c>
      <c r="L1258" s="10" t="s">
        <v>2988</v>
      </c>
      <c r="M1258" s="10" t="s">
        <v>22</v>
      </c>
      <c r="N1258" s="3"/>
      <c r="O1258" s="3"/>
      <c r="P1258" s="3"/>
      <c r="Q1258" s="3"/>
      <c r="R1258" s="3"/>
      <c r="S1258" s="3"/>
      <c r="T1258" s="3"/>
    </row>
    <row r="1259" ht="19.5" customHeight="1">
      <c r="A1259" s="3"/>
      <c r="B1259" s="165" t="str">
        <f>IFERROR(RANK('Categories ID'!$C1259,'Categories ID'!$C$20:$C$1937,1),"")</f>
        <v/>
      </c>
      <c r="C1259" s="166" t="str">
        <f>IF(MIN('Categories ID'!$D1259:$F1259)&lt;&gt;0,MIN('Categories ID'!$D1259:$F1259),"")</f>
        <v/>
      </c>
      <c r="D1259" s="166" t="str">
        <f>IFERROR(SEARCH($G$3,'Categories ID'!$J1259)+ROW()/100000,"")</f>
        <v/>
      </c>
      <c r="E1259" s="166" t="str">
        <f>IFERROR(SEARCH($G$3,'Categories ID'!$K1259)+ROW()/100000,"")</f>
        <v/>
      </c>
      <c r="F1259" s="166" t="str">
        <f>IFERROR(SEARCH($G$3,'Categories ID'!$L1259)+ROW()/100000,"")</f>
        <v/>
      </c>
      <c r="G1259" s="73">
        <v>3341.0</v>
      </c>
      <c r="H1259" s="10" t="s">
        <v>2860</v>
      </c>
      <c r="I1259" s="10" t="s">
        <v>2861</v>
      </c>
      <c r="J1259" s="10" t="s">
        <v>2862</v>
      </c>
      <c r="K1259" s="10" t="s">
        <v>3145</v>
      </c>
      <c r="L1259" s="10" t="s">
        <v>3233</v>
      </c>
      <c r="M1259" s="10" t="s">
        <v>22</v>
      </c>
      <c r="N1259" s="3"/>
      <c r="O1259" s="3"/>
      <c r="P1259" s="3"/>
      <c r="Q1259" s="3"/>
      <c r="R1259" s="3"/>
      <c r="S1259" s="3"/>
      <c r="T1259" s="3"/>
    </row>
    <row r="1260" ht="19.5" customHeight="1">
      <c r="A1260" s="3"/>
      <c r="B1260" s="163" t="str">
        <f>IFERROR(RANK('Categories ID'!$C1260,'Categories ID'!$C$20:$C$1937,1),"")</f>
        <v/>
      </c>
      <c r="C1260" s="164" t="str">
        <f>IF(MIN('Categories ID'!$D1260:$F1260)&lt;&gt;0,MIN('Categories ID'!$D1260:$F1260),"")</f>
        <v/>
      </c>
      <c r="D1260" s="164" t="str">
        <f>IFERROR(SEARCH($G$3,'Categories ID'!$J1260)+ROW()/100000,"")</f>
        <v/>
      </c>
      <c r="E1260" s="164" t="str">
        <f>IFERROR(SEARCH($G$3,'Categories ID'!$K1260)+ROW()/100000,"")</f>
        <v/>
      </c>
      <c r="F1260" s="164" t="str">
        <f>IFERROR(SEARCH($G$3,'Categories ID'!$L1260)+ROW()/100000,"")</f>
        <v/>
      </c>
      <c r="G1260" s="73">
        <v>3327.0</v>
      </c>
      <c r="H1260" s="10" t="s">
        <v>2860</v>
      </c>
      <c r="I1260" s="10" t="s">
        <v>2861</v>
      </c>
      <c r="J1260" s="10" t="s">
        <v>2862</v>
      </c>
      <c r="K1260" s="10" t="s">
        <v>3145</v>
      </c>
      <c r="L1260" s="10" t="s">
        <v>3231</v>
      </c>
      <c r="M1260" s="10" t="s">
        <v>22</v>
      </c>
      <c r="N1260" s="3"/>
      <c r="O1260" s="3"/>
      <c r="P1260" s="3"/>
      <c r="Q1260" s="3"/>
      <c r="R1260" s="3"/>
      <c r="S1260" s="3"/>
      <c r="T1260" s="3"/>
    </row>
    <row r="1261" ht="19.5" customHeight="1">
      <c r="A1261" s="3"/>
      <c r="B1261" s="165" t="str">
        <f>IFERROR(RANK('Categories ID'!$C1261,'Categories ID'!$C$20:$C$1937,1),"")</f>
        <v/>
      </c>
      <c r="C1261" s="166" t="str">
        <f>IF(MIN('Categories ID'!$D1261:$F1261)&lt;&gt;0,MIN('Categories ID'!$D1261:$F1261),"")</f>
        <v/>
      </c>
      <c r="D1261" s="166" t="str">
        <f>IFERROR(SEARCH($G$3,'Categories ID'!$J1261)+ROW()/100000,"")</f>
        <v/>
      </c>
      <c r="E1261" s="166" t="str">
        <f>IFERROR(SEARCH($G$3,'Categories ID'!$K1261)+ROW()/100000,"")</f>
        <v/>
      </c>
      <c r="F1261" s="166" t="str">
        <f>IFERROR(SEARCH($G$3,'Categories ID'!$L1261)+ROW()/100000,"")</f>
        <v/>
      </c>
      <c r="G1261" s="73">
        <v>3310.0</v>
      </c>
      <c r="H1261" s="10" t="s">
        <v>2860</v>
      </c>
      <c r="I1261" s="10" t="s">
        <v>2861</v>
      </c>
      <c r="J1261" s="10" t="s">
        <v>2862</v>
      </c>
      <c r="K1261" s="10" t="s">
        <v>3145</v>
      </c>
      <c r="L1261" s="10" t="s">
        <v>3221</v>
      </c>
      <c r="M1261" s="10" t="s">
        <v>22</v>
      </c>
      <c r="N1261" s="3"/>
      <c r="O1261" s="3"/>
      <c r="P1261" s="3"/>
      <c r="Q1261" s="3"/>
      <c r="R1261" s="3"/>
      <c r="S1261" s="3"/>
      <c r="T1261" s="3"/>
    </row>
    <row r="1262" ht="19.5" customHeight="1">
      <c r="A1262" s="3"/>
      <c r="B1262" s="163" t="str">
        <f>IFERROR(RANK('Categories ID'!$C1262,'Categories ID'!$C$20:$C$1937,1),"")</f>
        <v/>
      </c>
      <c r="C1262" s="164" t="str">
        <f>IF(MIN('Categories ID'!$D1262:$F1262)&lt;&gt;0,MIN('Categories ID'!$D1262:$F1262),"")</f>
        <v/>
      </c>
      <c r="D1262" s="164" t="str">
        <f>IFERROR(SEARCH($G$3,'Categories ID'!$J1262)+ROW()/100000,"")</f>
        <v/>
      </c>
      <c r="E1262" s="164" t="str">
        <f>IFERROR(SEARCH($G$3,'Categories ID'!$K1262)+ROW()/100000,"")</f>
        <v/>
      </c>
      <c r="F1262" s="164" t="str">
        <f>IFERROR(SEARCH($G$3,'Categories ID'!$L1262)+ROW()/100000,"")</f>
        <v/>
      </c>
      <c r="G1262" s="73">
        <v>3311.0</v>
      </c>
      <c r="H1262" s="10" t="s">
        <v>2860</v>
      </c>
      <c r="I1262" s="10" t="s">
        <v>2861</v>
      </c>
      <c r="J1262" s="10" t="s">
        <v>2862</v>
      </c>
      <c r="K1262" s="10" t="s">
        <v>3145</v>
      </c>
      <c r="L1262" s="10" t="s">
        <v>3223</v>
      </c>
      <c r="M1262" s="10" t="s">
        <v>22</v>
      </c>
      <c r="N1262" s="3"/>
      <c r="O1262" s="3"/>
      <c r="P1262" s="3"/>
      <c r="Q1262" s="3"/>
      <c r="R1262" s="3"/>
      <c r="S1262" s="3"/>
      <c r="T1262" s="3"/>
    </row>
    <row r="1263" ht="19.5" customHeight="1">
      <c r="A1263" s="3"/>
      <c r="B1263" s="165" t="str">
        <f>IFERROR(RANK('Categories ID'!$C1263,'Categories ID'!$C$20:$C$1937,1),"")</f>
        <v/>
      </c>
      <c r="C1263" s="166" t="str">
        <f>IF(MIN('Categories ID'!$D1263:$F1263)&lt;&gt;0,MIN('Categories ID'!$D1263:$F1263),"")</f>
        <v/>
      </c>
      <c r="D1263" s="166" t="str">
        <f>IFERROR(SEARCH($G$3,'Categories ID'!$J1263)+ROW()/100000,"")</f>
        <v/>
      </c>
      <c r="E1263" s="166" t="str">
        <f>IFERROR(SEARCH($G$3,'Categories ID'!$K1263)+ROW()/100000,"")</f>
        <v/>
      </c>
      <c r="F1263" s="166" t="str">
        <f>IFERROR(SEARCH($G$3,'Categories ID'!$L1263)+ROW()/100000,"")</f>
        <v/>
      </c>
      <c r="G1263" s="73">
        <v>3312.0</v>
      </c>
      <c r="H1263" s="10" t="s">
        <v>2860</v>
      </c>
      <c r="I1263" s="10" t="s">
        <v>2861</v>
      </c>
      <c r="J1263" s="10" t="s">
        <v>2862</v>
      </c>
      <c r="K1263" s="10" t="s">
        <v>3145</v>
      </c>
      <c r="L1263" s="10" t="s">
        <v>3225</v>
      </c>
      <c r="M1263" s="10" t="s">
        <v>22</v>
      </c>
      <c r="N1263" s="3"/>
      <c r="O1263" s="3"/>
      <c r="P1263" s="3"/>
      <c r="Q1263" s="3"/>
      <c r="R1263" s="3"/>
      <c r="S1263" s="3"/>
      <c r="T1263" s="3"/>
    </row>
    <row r="1264" ht="19.5" customHeight="1">
      <c r="A1264" s="3"/>
      <c r="B1264" s="163" t="str">
        <f>IFERROR(RANK('Categories ID'!$C1264,'Categories ID'!$C$20:$C$1937,1),"")</f>
        <v/>
      </c>
      <c r="C1264" s="164" t="str">
        <f>IF(MIN('Categories ID'!$D1264:$F1264)&lt;&gt;0,MIN('Categories ID'!$D1264:$F1264),"")</f>
        <v/>
      </c>
      <c r="D1264" s="164" t="str">
        <f>IFERROR(SEARCH($G$3,'Categories ID'!$J1264)+ROW()/100000,"")</f>
        <v/>
      </c>
      <c r="E1264" s="164" t="str">
        <f>IFERROR(SEARCH($G$3,'Categories ID'!$K1264)+ROW()/100000,"")</f>
        <v/>
      </c>
      <c r="F1264" s="164" t="str">
        <f>IFERROR(SEARCH($G$3,'Categories ID'!$L1264)+ROW()/100000,"")</f>
        <v/>
      </c>
      <c r="G1264" s="73">
        <v>3313.0</v>
      </c>
      <c r="H1264" s="10" t="s">
        <v>2860</v>
      </c>
      <c r="I1264" s="10" t="s">
        <v>2861</v>
      </c>
      <c r="J1264" s="10" t="s">
        <v>2862</v>
      </c>
      <c r="K1264" s="10" t="s">
        <v>3145</v>
      </c>
      <c r="L1264" s="10" t="s">
        <v>3227</v>
      </c>
      <c r="M1264" s="10" t="s">
        <v>22</v>
      </c>
      <c r="N1264" s="3"/>
      <c r="O1264" s="3"/>
      <c r="P1264" s="3"/>
      <c r="Q1264" s="3"/>
      <c r="R1264" s="3"/>
      <c r="S1264" s="3"/>
      <c r="T1264" s="3"/>
    </row>
    <row r="1265" ht="19.5" customHeight="1">
      <c r="A1265" s="3"/>
      <c r="B1265" s="165" t="str">
        <f>IFERROR(RANK('Categories ID'!$C1265,'Categories ID'!$C$20:$C$1937,1),"")</f>
        <v/>
      </c>
      <c r="C1265" s="166" t="str">
        <f>IF(MIN('Categories ID'!$D1265:$F1265)&lt;&gt;0,MIN('Categories ID'!$D1265:$F1265),"")</f>
        <v/>
      </c>
      <c r="D1265" s="166" t="str">
        <f>IFERROR(SEARCH($G$3,'Categories ID'!$J1265)+ROW()/100000,"")</f>
        <v/>
      </c>
      <c r="E1265" s="166" t="str">
        <f>IFERROR(SEARCH($G$3,'Categories ID'!$K1265)+ROW()/100000,"")</f>
        <v/>
      </c>
      <c r="F1265" s="166" t="str">
        <f>IFERROR(SEARCH($G$3,'Categories ID'!$L1265)+ROW()/100000,"")</f>
        <v/>
      </c>
      <c r="G1265" s="73">
        <v>3302.0</v>
      </c>
      <c r="H1265" s="10" t="s">
        <v>2860</v>
      </c>
      <c r="I1265" s="10" t="s">
        <v>2861</v>
      </c>
      <c r="J1265" s="10" t="s">
        <v>2862</v>
      </c>
      <c r="K1265" s="10" t="s">
        <v>3145</v>
      </c>
      <c r="L1265" s="10" t="s">
        <v>3219</v>
      </c>
      <c r="M1265" s="10" t="s">
        <v>22</v>
      </c>
      <c r="N1265" s="3"/>
      <c r="O1265" s="3"/>
      <c r="P1265" s="3"/>
      <c r="Q1265" s="3"/>
      <c r="R1265" s="3"/>
      <c r="S1265" s="3"/>
      <c r="T1265" s="3"/>
    </row>
    <row r="1266" ht="19.5" customHeight="1">
      <c r="A1266" s="3"/>
      <c r="B1266" s="163" t="str">
        <f>IFERROR(RANK('Categories ID'!$C1266,'Categories ID'!$C$20:$C$1937,1),"")</f>
        <v/>
      </c>
      <c r="C1266" s="164" t="str">
        <f>IF(MIN('Categories ID'!$D1266:$F1266)&lt;&gt;0,MIN('Categories ID'!$D1266:$F1266),"")</f>
        <v/>
      </c>
      <c r="D1266" s="164" t="str">
        <f>IFERROR(SEARCH($G$3,'Categories ID'!$J1266)+ROW()/100000,"")</f>
        <v/>
      </c>
      <c r="E1266" s="164" t="str">
        <f>IFERROR(SEARCH($G$3,'Categories ID'!$K1266)+ROW()/100000,"")</f>
        <v/>
      </c>
      <c r="F1266" s="164" t="str">
        <f>IFERROR(SEARCH($G$3,'Categories ID'!$L1266)+ROW()/100000,"")</f>
        <v/>
      </c>
      <c r="G1266" s="73">
        <v>2675.0</v>
      </c>
      <c r="H1266" s="10" t="s">
        <v>2860</v>
      </c>
      <c r="I1266" s="10" t="s">
        <v>2861</v>
      </c>
      <c r="J1266" s="10" t="s">
        <v>2862</v>
      </c>
      <c r="K1266" s="10" t="s">
        <v>3145</v>
      </c>
      <c r="L1266" s="10" t="s">
        <v>3197</v>
      </c>
      <c r="M1266" s="10" t="s">
        <v>22</v>
      </c>
      <c r="N1266" s="3"/>
      <c r="O1266" s="3"/>
      <c r="P1266" s="3"/>
      <c r="Q1266" s="3"/>
      <c r="R1266" s="3"/>
      <c r="S1266" s="3"/>
      <c r="T1266" s="3"/>
    </row>
    <row r="1267" ht="19.5" customHeight="1">
      <c r="A1267" s="3"/>
      <c r="B1267" s="165" t="str">
        <f>IFERROR(RANK('Categories ID'!$C1267,'Categories ID'!$C$20:$C$1937,1),"")</f>
        <v/>
      </c>
      <c r="C1267" s="166" t="str">
        <f>IF(MIN('Categories ID'!$D1267:$F1267)&lt;&gt;0,MIN('Categories ID'!$D1267:$F1267),"")</f>
        <v/>
      </c>
      <c r="D1267" s="166" t="str">
        <f>IFERROR(SEARCH($G$3,'Categories ID'!$J1267)+ROW()/100000,"")</f>
        <v/>
      </c>
      <c r="E1267" s="166" t="str">
        <f>IFERROR(SEARCH($G$3,'Categories ID'!$K1267)+ROW()/100000,"")</f>
        <v/>
      </c>
      <c r="F1267" s="166" t="str">
        <f>IFERROR(SEARCH($G$3,'Categories ID'!$L1267)+ROW()/100000,"")</f>
        <v/>
      </c>
      <c r="G1267" s="73">
        <v>2652.0</v>
      </c>
      <c r="H1267" s="10" t="s">
        <v>2860</v>
      </c>
      <c r="I1267" s="10" t="s">
        <v>2861</v>
      </c>
      <c r="J1267" s="10" t="s">
        <v>2862</v>
      </c>
      <c r="K1267" s="10" t="s">
        <v>3145</v>
      </c>
      <c r="L1267" s="10" t="s">
        <v>3195</v>
      </c>
      <c r="M1267" s="10" t="s">
        <v>22</v>
      </c>
      <c r="N1267" s="3"/>
      <c r="O1267" s="3"/>
      <c r="P1267" s="3"/>
      <c r="Q1267" s="3"/>
      <c r="R1267" s="3"/>
      <c r="S1267" s="3"/>
      <c r="T1267" s="3"/>
    </row>
    <row r="1268" ht="19.5" customHeight="1">
      <c r="A1268" s="3"/>
      <c r="B1268" s="163" t="str">
        <f>IFERROR(RANK('Categories ID'!$C1268,'Categories ID'!$C$20:$C$1937,1),"")</f>
        <v/>
      </c>
      <c r="C1268" s="164" t="str">
        <f>IF(MIN('Categories ID'!$D1268:$F1268)&lt;&gt;0,MIN('Categories ID'!$D1268:$F1268),"")</f>
        <v/>
      </c>
      <c r="D1268" s="164" t="str">
        <f>IFERROR(SEARCH($G$3,'Categories ID'!$J1268)+ROW()/100000,"")</f>
        <v/>
      </c>
      <c r="E1268" s="164" t="str">
        <f>IFERROR(SEARCH($G$3,'Categories ID'!$K1268)+ROW()/100000,"")</f>
        <v/>
      </c>
      <c r="F1268" s="164" t="str">
        <f>IFERROR(SEARCH($G$3,'Categories ID'!$L1268)+ROW()/100000,"")</f>
        <v/>
      </c>
      <c r="G1268" s="73">
        <v>2105.0</v>
      </c>
      <c r="H1268" s="10" t="s">
        <v>2860</v>
      </c>
      <c r="I1268" s="10" t="s">
        <v>2861</v>
      </c>
      <c r="J1268" s="10" t="s">
        <v>2862</v>
      </c>
      <c r="K1268" s="10" t="s">
        <v>3145</v>
      </c>
      <c r="L1268" s="10" t="s">
        <v>3183</v>
      </c>
      <c r="M1268" s="10" t="s">
        <v>22</v>
      </c>
      <c r="N1268" s="3"/>
      <c r="O1268" s="3"/>
      <c r="P1268" s="3"/>
      <c r="Q1268" s="3"/>
      <c r="R1268" s="3"/>
      <c r="S1268" s="3"/>
      <c r="T1268" s="3"/>
    </row>
    <row r="1269" ht="19.5" customHeight="1">
      <c r="A1269" s="3"/>
      <c r="B1269" s="165" t="str">
        <f>IFERROR(RANK('Categories ID'!$C1269,'Categories ID'!$C$20:$C$1937,1),"")</f>
        <v/>
      </c>
      <c r="C1269" s="166" t="str">
        <f>IF(MIN('Categories ID'!$D1269:$F1269)&lt;&gt;0,MIN('Categories ID'!$D1269:$F1269),"")</f>
        <v/>
      </c>
      <c r="D1269" s="166" t="str">
        <f>IFERROR(SEARCH($G$3,'Categories ID'!$J1269)+ROW()/100000,"")</f>
        <v/>
      </c>
      <c r="E1269" s="166" t="str">
        <f>IFERROR(SEARCH($G$3,'Categories ID'!$K1269)+ROW()/100000,"")</f>
        <v/>
      </c>
      <c r="F1269" s="166" t="str">
        <f>IFERROR(SEARCH($G$3,'Categories ID'!$L1269)+ROW()/100000,"")</f>
        <v/>
      </c>
      <c r="G1269" s="73">
        <v>2726.0</v>
      </c>
      <c r="H1269" s="10" t="s">
        <v>2860</v>
      </c>
      <c r="I1269" s="10" t="s">
        <v>2861</v>
      </c>
      <c r="J1269" s="10" t="s">
        <v>2862</v>
      </c>
      <c r="K1269" s="10" t="s">
        <v>3145</v>
      </c>
      <c r="L1269" s="10" t="s">
        <v>3199</v>
      </c>
      <c r="M1269" s="10" t="s">
        <v>3200</v>
      </c>
      <c r="N1269" s="3"/>
      <c r="O1269" s="3"/>
      <c r="P1269" s="3"/>
      <c r="Q1269" s="3"/>
      <c r="R1269" s="3"/>
      <c r="S1269" s="3"/>
      <c r="T1269" s="3"/>
    </row>
    <row r="1270" ht="19.5" customHeight="1">
      <c r="A1270" s="3"/>
      <c r="B1270" s="163" t="str">
        <f>IFERROR(RANK('Categories ID'!$C1270,'Categories ID'!$C$20:$C$1937,1),"")</f>
        <v/>
      </c>
      <c r="C1270" s="164" t="str">
        <f>IF(MIN('Categories ID'!$D1270:$F1270)&lt;&gt;0,MIN('Categories ID'!$D1270:$F1270),"")</f>
        <v/>
      </c>
      <c r="D1270" s="164" t="str">
        <f>IFERROR(SEARCH($G$3,'Categories ID'!$J1270)+ROW()/100000,"")</f>
        <v/>
      </c>
      <c r="E1270" s="164" t="str">
        <f>IFERROR(SEARCH($G$3,'Categories ID'!$K1270)+ROW()/100000,"")</f>
        <v/>
      </c>
      <c r="F1270" s="164" t="str">
        <f>IFERROR(SEARCH($G$3,'Categories ID'!$L1270)+ROW()/100000,"")</f>
        <v/>
      </c>
      <c r="G1270" s="73">
        <v>2727.0</v>
      </c>
      <c r="H1270" s="10" t="s">
        <v>2860</v>
      </c>
      <c r="I1270" s="10" t="s">
        <v>2861</v>
      </c>
      <c r="J1270" s="10" t="s">
        <v>2862</v>
      </c>
      <c r="K1270" s="10" t="s">
        <v>3145</v>
      </c>
      <c r="L1270" s="10" t="s">
        <v>3199</v>
      </c>
      <c r="M1270" s="10" t="s">
        <v>3203</v>
      </c>
      <c r="N1270" s="3"/>
      <c r="O1270" s="3"/>
      <c r="P1270" s="3"/>
      <c r="Q1270" s="3"/>
      <c r="R1270" s="3"/>
      <c r="S1270" s="3"/>
      <c r="T1270" s="3"/>
    </row>
    <row r="1271" ht="19.5" customHeight="1">
      <c r="A1271" s="3"/>
      <c r="B1271" s="165" t="str">
        <f>IFERROR(RANK('Categories ID'!$C1271,'Categories ID'!$C$20:$C$1937,1),"")</f>
        <v/>
      </c>
      <c r="C1271" s="166" t="str">
        <f>IF(MIN('Categories ID'!$D1271:$F1271)&lt;&gt;0,MIN('Categories ID'!$D1271:$F1271),"")</f>
        <v/>
      </c>
      <c r="D1271" s="166" t="str">
        <f>IFERROR(SEARCH($G$3,'Categories ID'!$J1271)+ROW()/100000,"")</f>
        <v/>
      </c>
      <c r="E1271" s="166" t="str">
        <f>IFERROR(SEARCH($G$3,'Categories ID'!$K1271)+ROW()/100000,"")</f>
        <v/>
      </c>
      <c r="F1271" s="166" t="str">
        <f>IFERROR(SEARCH($G$3,'Categories ID'!$L1271)+ROW()/100000,"")</f>
        <v/>
      </c>
      <c r="G1271" s="73">
        <v>2728.0</v>
      </c>
      <c r="H1271" s="10" t="s">
        <v>2860</v>
      </c>
      <c r="I1271" s="10" t="s">
        <v>2861</v>
      </c>
      <c r="J1271" s="10" t="s">
        <v>2862</v>
      </c>
      <c r="K1271" s="10" t="s">
        <v>3145</v>
      </c>
      <c r="L1271" s="10" t="s">
        <v>3199</v>
      </c>
      <c r="M1271" s="10" t="s">
        <v>3205</v>
      </c>
      <c r="N1271" s="3"/>
      <c r="O1271" s="3"/>
      <c r="P1271" s="3"/>
      <c r="Q1271" s="3"/>
      <c r="R1271" s="3"/>
      <c r="S1271" s="3"/>
      <c r="T1271" s="3"/>
    </row>
    <row r="1272" ht="19.5" customHeight="1">
      <c r="A1272" s="3"/>
      <c r="B1272" s="163" t="str">
        <f>IFERROR(RANK('Categories ID'!$C1272,'Categories ID'!$C$20:$C$1937,1),"")</f>
        <v/>
      </c>
      <c r="C1272" s="164" t="str">
        <f>IF(MIN('Categories ID'!$D1272:$F1272)&lt;&gt;0,MIN('Categories ID'!$D1272:$F1272),"")</f>
        <v/>
      </c>
      <c r="D1272" s="164" t="str">
        <f>IFERROR(SEARCH($G$3,'Categories ID'!$J1272)+ROW()/100000,"")</f>
        <v/>
      </c>
      <c r="E1272" s="164" t="str">
        <f>IFERROR(SEARCH($G$3,'Categories ID'!$K1272)+ROW()/100000,"")</f>
        <v/>
      </c>
      <c r="F1272" s="164" t="str">
        <f>IFERROR(SEARCH($G$3,'Categories ID'!$L1272)+ROW()/100000,"")</f>
        <v/>
      </c>
      <c r="G1272" s="73">
        <v>1110.0</v>
      </c>
      <c r="H1272" s="10" t="s">
        <v>2860</v>
      </c>
      <c r="I1272" s="10" t="s">
        <v>2861</v>
      </c>
      <c r="J1272" s="10" t="s">
        <v>2862</v>
      </c>
      <c r="K1272" s="10" t="s">
        <v>3145</v>
      </c>
      <c r="L1272" s="10" t="s">
        <v>3155</v>
      </c>
      <c r="M1272" s="10" t="s">
        <v>22</v>
      </c>
      <c r="N1272" s="3"/>
      <c r="O1272" s="3"/>
      <c r="P1272" s="3"/>
      <c r="Q1272" s="3"/>
      <c r="R1272" s="3"/>
      <c r="S1272" s="3"/>
      <c r="T1272" s="3"/>
    </row>
    <row r="1273" ht="19.5" customHeight="1">
      <c r="A1273" s="3"/>
      <c r="B1273" s="165" t="str">
        <f>IFERROR(RANK('Categories ID'!$C1273,'Categories ID'!$C$20:$C$1937,1),"")</f>
        <v/>
      </c>
      <c r="C1273" s="166" t="str">
        <f>IF(MIN('Categories ID'!$D1273:$F1273)&lt;&gt;0,MIN('Categories ID'!$D1273:$F1273),"")</f>
        <v/>
      </c>
      <c r="D1273" s="166" t="str">
        <f>IFERROR(SEARCH($G$3,'Categories ID'!$J1273)+ROW()/100000,"")</f>
        <v/>
      </c>
      <c r="E1273" s="166" t="str">
        <f>IFERROR(SEARCH($G$3,'Categories ID'!$K1273)+ROW()/100000,"")</f>
        <v/>
      </c>
      <c r="F1273" s="166" t="str">
        <f>IFERROR(SEARCH($G$3,'Categories ID'!$L1273)+ROW()/100000,"")</f>
        <v/>
      </c>
      <c r="G1273" s="73">
        <v>1111.0</v>
      </c>
      <c r="H1273" s="10" t="s">
        <v>2860</v>
      </c>
      <c r="I1273" s="10" t="s">
        <v>2861</v>
      </c>
      <c r="J1273" s="10" t="s">
        <v>2862</v>
      </c>
      <c r="K1273" s="10" t="s">
        <v>3145</v>
      </c>
      <c r="L1273" s="10" t="s">
        <v>3157</v>
      </c>
      <c r="M1273" s="10" t="s">
        <v>22</v>
      </c>
      <c r="N1273" s="3"/>
      <c r="O1273" s="3"/>
      <c r="P1273" s="3"/>
      <c r="Q1273" s="3"/>
      <c r="R1273" s="3"/>
      <c r="S1273" s="3"/>
      <c r="T1273" s="3"/>
    </row>
    <row r="1274" ht="19.5" customHeight="1">
      <c r="A1274" s="3"/>
      <c r="B1274" s="163" t="str">
        <f>IFERROR(RANK('Categories ID'!$C1274,'Categories ID'!$C$20:$C$1937,1),"")</f>
        <v/>
      </c>
      <c r="C1274" s="164" t="str">
        <f>IF(MIN('Categories ID'!$D1274:$F1274)&lt;&gt;0,MIN('Categories ID'!$D1274:$F1274),"")</f>
        <v/>
      </c>
      <c r="D1274" s="164" t="str">
        <f>IFERROR(SEARCH($G$3,'Categories ID'!$J1274)+ROW()/100000,"")</f>
        <v/>
      </c>
      <c r="E1274" s="164" t="str">
        <f>IFERROR(SEARCH($G$3,'Categories ID'!$K1274)+ROW()/100000,"")</f>
        <v/>
      </c>
      <c r="F1274" s="164" t="str">
        <f>IFERROR(SEARCH($G$3,'Categories ID'!$L1274)+ROW()/100000,"")</f>
        <v/>
      </c>
      <c r="G1274" s="73">
        <v>1112.0</v>
      </c>
      <c r="H1274" s="10" t="s">
        <v>2860</v>
      </c>
      <c r="I1274" s="10" t="s">
        <v>2861</v>
      </c>
      <c r="J1274" s="10" t="s">
        <v>2862</v>
      </c>
      <c r="K1274" s="10" t="s">
        <v>3145</v>
      </c>
      <c r="L1274" s="10" t="s">
        <v>3159</v>
      </c>
      <c r="M1274" s="10" t="s">
        <v>22</v>
      </c>
      <c r="N1274" s="3"/>
      <c r="O1274" s="3"/>
      <c r="P1274" s="3"/>
      <c r="Q1274" s="3"/>
      <c r="R1274" s="3"/>
      <c r="S1274" s="3"/>
      <c r="T1274" s="3"/>
    </row>
    <row r="1275" ht="19.5" customHeight="1">
      <c r="A1275" s="3"/>
      <c r="B1275" s="165" t="str">
        <f>IFERROR(RANK('Categories ID'!$C1275,'Categories ID'!$C$20:$C$1937,1),"")</f>
        <v/>
      </c>
      <c r="C1275" s="166" t="str">
        <f>IF(MIN('Categories ID'!$D1275:$F1275)&lt;&gt;0,MIN('Categories ID'!$D1275:$F1275),"")</f>
        <v/>
      </c>
      <c r="D1275" s="166" t="str">
        <f>IFERROR(SEARCH($G$3,'Categories ID'!$J1275)+ROW()/100000,"")</f>
        <v/>
      </c>
      <c r="E1275" s="166" t="str">
        <f>IFERROR(SEARCH($G$3,'Categories ID'!$K1275)+ROW()/100000,"")</f>
        <v/>
      </c>
      <c r="F1275" s="166" t="str">
        <f>IFERROR(SEARCH($G$3,'Categories ID'!$L1275)+ROW()/100000,"")</f>
        <v/>
      </c>
      <c r="G1275" s="73">
        <v>1113.0</v>
      </c>
      <c r="H1275" s="10" t="s">
        <v>2860</v>
      </c>
      <c r="I1275" s="10" t="s">
        <v>2861</v>
      </c>
      <c r="J1275" s="10" t="s">
        <v>2862</v>
      </c>
      <c r="K1275" s="10" t="s">
        <v>3145</v>
      </c>
      <c r="L1275" s="10" t="s">
        <v>3161</v>
      </c>
      <c r="M1275" s="10" t="s">
        <v>22</v>
      </c>
      <c r="N1275" s="3"/>
      <c r="O1275" s="3"/>
      <c r="P1275" s="3"/>
      <c r="Q1275" s="3"/>
      <c r="R1275" s="3"/>
      <c r="S1275" s="3"/>
      <c r="T1275" s="3"/>
    </row>
    <row r="1276" ht="19.5" customHeight="1">
      <c r="A1276" s="3"/>
      <c r="B1276" s="163" t="str">
        <f>IFERROR(RANK('Categories ID'!$C1276,'Categories ID'!$C$20:$C$1937,1),"")</f>
        <v/>
      </c>
      <c r="C1276" s="164" t="str">
        <f>IF(MIN('Categories ID'!$D1276:$F1276)&lt;&gt;0,MIN('Categories ID'!$D1276:$F1276),"")</f>
        <v/>
      </c>
      <c r="D1276" s="164" t="str">
        <f>IFERROR(SEARCH($G$3,'Categories ID'!$J1276)+ROW()/100000,"")</f>
        <v/>
      </c>
      <c r="E1276" s="164" t="str">
        <f>IFERROR(SEARCH($G$3,'Categories ID'!$K1276)+ROW()/100000,"")</f>
        <v/>
      </c>
      <c r="F1276" s="164" t="str">
        <f>IFERROR(SEARCH($G$3,'Categories ID'!$L1276)+ROW()/100000,"")</f>
        <v/>
      </c>
      <c r="G1276" s="73">
        <v>1114.0</v>
      </c>
      <c r="H1276" s="10" t="s">
        <v>2860</v>
      </c>
      <c r="I1276" s="10" t="s">
        <v>2861</v>
      </c>
      <c r="J1276" s="10" t="s">
        <v>2862</v>
      </c>
      <c r="K1276" s="10" t="s">
        <v>3145</v>
      </c>
      <c r="L1276" s="10" t="s">
        <v>3163</v>
      </c>
      <c r="M1276" s="10" t="s">
        <v>22</v>
      </c>
      <c r="N1276" s="3"/>
      <c r="O1276" s="3"/>
      <c r="P1276" s="3"/>
      <c r="Q1276" s="3"/>
      <c r="R1276" s="3"/>
      <c r="S1276" s="3"/>
      <c r="T1276" s="3"/>
    </row>
    <row r="1277" ht="19.5" customHeight="1">
      <c r="A1277" s="3"/>
      <c r="B1277" s="165" t="str">
        <f>IFERROR(RANK('Categories ID'!$C1277,'Categories ID'!$C$20:$C$1937,1),"")</f>
        <v/>
      </c>
      <c r="C1277" s="166" t="str">
        <f>IF(MIN('Categories ID'!$D1277:$F1277)&lt;&gt;0,MIN('Categories ID'!$D1277:$F1277),"")</f>
        <v/>
      </c>
      <c r="D1277" s="166" t="str">
        <f>IFERROR(SEARCH($G$3,'Categories ID'!$J1277)+ROW()/100000,"")</f>
        <v/>
      </c>
      <c r="E1277" s="166" t="str">
        <f>IFERROR(SEARCH($G$3,'Categories ID'!$K1277)+ROW()/100000,"")</f>
        <v/>
      </c>
      <c r="F1277" s="166" t="str">
        <f>IFERROR(SEARCH($G$3,'Categories ID'!$L1277)+ROW()/100000,"")</f>
        <v/>
      </c>
      <c r="G1277" s="73">
        <v>2736.0</v>
      </c>
      <c r="H1277" s="10" t="s">
        <v>2860</v>
      </c>
      <c r="I1277" s="10" t="s">
        <v>2861</v>
      </c>
      <c r="J1277" s="10" t="s">
        <v>2862</v>
      </c>
      <c r="K1277" s="10" t="s">
        <v>3145</v>
      </c>
      <c r="L1277" s="10" t="s">
        <v>3199</v>
      </c>
      <c r="M1277" s="10" t="s">
        <v>3207</v>
      </c>
      <c r="N1277" s="3"/>
      <c r="O1277" s="3"/>
      <c r="P1277" s="3"/>
      <c r="Q1277" s="3"/>
      <c r="R1277" s="3"/>
      <c r="S1277" s="3"/>
      <c r="T1277" s="3"/>
    </row>
    <row r="1278" ht="19.5" customHeight="1">
      <c r="A1278" s="3"/>
      <c r="B1278" s="163" t="str">
        <f>IFERROR(RANK('Categories ID'!$C1278,'Categories ID'!$C$20:$C$1937,1),"")</f>
        <v/>
      </c>
      <c r="C1278" s="164" t="str">
        <f>IF(MIN('Categories ID'!$D1278:$F1278)&lt;&gt;0,MIN('Categories ID'!$D1278:$F1278),"")</f>
        <v/>
      </c>
      <c r="D1278" s="164" t="str">
        <f>IFERROR(SEARCH($G$3,'Categories ID'!$J1278)+ROW()/100000,"")</f>
        <v/>
      </c>
      <c r="E1278" s="164" t="str">
        <f>IFERROR(SEARCH($G$3,'Categories ID'!$K1278)+ROW()/100000,"")</f>
        <v/>
      </c>
      <c r="F1278" s="164" t="str">
        <f>IFERROR(SEARCH($G$3,'Categories ID'!$L1278)+ROW()/100000,"")</f>
        <v/>
      </c>
      <c r="G1278" s="73">
        <v>2770.0</v>
      </c>
      <c r="H1278" s="10" t="s">
        <v>2860</v>
      </c>
      <c r="I1278" s="10" t="s">
        <v>2861</v>
      </c>
      <c r="J1278" s="10" t="s">
        <v>2862</v>
      </c>
      <c r="K1278" s="10" t="s">
        <v>3145</v>
      </c>
      <c r="L1278" s="10" t="s">
        <v>3199</v>
      </c>
      <c r="M1278" s="10" t="s">
        <v>3213</v>
      </c>
      <c r="N1278" s="3"/>
      <c r="O1278" s="3"/>
      <c r="P1278" s="3"/>
      <c r="Q1278" s="3"/>
      <c r="R1278" s="3"/>
      <c r="S1278" s="3"/>
      <c r="T1278" s="3"/>
    </row>
    <row r="1279" ht="19.5" customHeight="1">
      <c r="A1279" s="3"/>
      <c r="B1279" s="165" t="str">
        <f>IFERROR(RANK('Categories ID'!$C1279,'Categories ID'!$C$20:$C$1937,1),"")</f>
        <v/>
      </c>
      <c r="C1279" s="166" t="str">
        <f>IF(MIN('Categories ID'!$D1279:$F1279)&lt;&gt;0,MIN('Categories ID'!$D1279:$F1279),"")</f>
        <v/>
      </c>
      <c r="D1279" s="166" t="str">
        <f>IFERROR(SEARCH($G$3,'Categories ID'!$J1279)+ROW()/100000,"")</f>
        <v/>
      </c>
      <c r="E1279" s="166" t="str">
        <f>IFERROR(SEARCH($G$3,'Categories ID'!$K1279)+ROW()/100000,"")</f>
        <v/>
      </c>
      <c r="F1279" s="166" t="str">
        <f>IFERROR(SEARCH($G$3,'Categories ID'!$L1279)+ROW()/100000,"")</f>
        <v/>
      </c>
      <c r="G1279" s="73">
        <v>3226.0</v>
      </c>
      <c r="H1279" s="10" t="s">
        <v>2860</v>
      </c>
      <c r="I1279" s="10" t="s">
        <v>2861</v>
      </c>
      <c r="J1279" s="10" t="s">
        <v>2862</v>
      </c>
      <c r="K1279" s="10" t="s">
        <v>3145</v>
      </c>
      <c r="L1279" s="10" t="s">
        <v>3215</v>
      </c>
      <c r="M1279" s="10" t="s">
        <v>22</v>
      </c>
      <c r="N1279" s="3"/>
      <c r="O1279" s="3"/>
      <c r="P1279" s="3"/>
      <c r="Q1279" s="3"/>
      <c r="R1279" s="3"/>
      <c r="S1279" s="3"/>
      <c r="T1279" s="3"/>
    </row>
    <row r="1280" ht="19.5" customHeight="1">
      <c r="A1280" s="3"/>
      <c r="B1280" s="163" t="str">
        <f>IFERROR(RANK('Categories ID'!$C1280,'Categories ID'!$C$20:$C$1937,1),"")</f>
        <v/>
      </c>
      <c r="C1280" s="164" t="str">
        <f>IF(MIN('Categories ID'!$D1280:$F1280)&lt;&gt;0,MIN('Categories ID'!$D1280:$F1280),"")</f>
        <v/>
      </c>
      <c r="D1280" s="164" t="str">
        <f>IFERROR(SEARCH($G$3,'Categories ID'!$J1280)+ROW()/100000,"")</f>
        <v/>
      </c>
      <c r="E1280" s="164" t="str">
        <f>IFERROR(SEARCH($G$3,'Categories ID'!$K1280)+ROW()/100000,"")</f>
        <v/>
      </c>
      <c r="F1280" s="164" t="str">
        <f>IFERROR(SEARCH($G$3,'Categories ID'!$L1280)+ROW()/100000,"")</f>
        <v/>
      </c>
      <c r="G1280" s="73">
        <v>3249.0</v>
      </c>
      <c r="H1280" s="10" t="s">
        <v>2860</v>
      </c>
      <c r="I1280" s="10" t="s">
        <v>2861</v>
      </c>
      <c r="J1280" s="10" t="s">
        <v>2862</v>
      </c>
      <c r="K1280" s="10" t="s">
        <v>3145</v>
      </c>
      <c r="L1280" s="10" t="s">
        <v>3217</v>
      </c>
      <c r="M1280" s="10" t="s">
        <v>22</v>
      </c>
      <c r="N1280" s="3"/>
      <c r="O1280" s="3"/>
      <c r="P1280" s="3"/>
      <c r="Q1280" s="3"/>
      <c r="R1280" s="3"/>
      <c r="S1280" s="3"/>
      <c r="T1280" s="3"/>
    </row>
    <row r="1281" ht="19.5" customHeight="1">
      <c r="A1281" s="3"/>
      <c r="B1281" s="165" t="str">
        <f>IFERROR(RANK('Categories ID'!$C1281,'Categories ID'!$C$20:$C$1937,1),"")</f>
        <v/>
      </c>
      <c r="C1281" s="166" t="str">
        <f>IF(MIN('Categories ID'!$D1281:$F1281)&lt;&gt;0,MIN('Categories ID'!$D1281:$F1281),"")</f>
        <v/>
      </c>
      <c r="D1281" s="166" t="str">
        <f>IFERROR(SEARCH($G$3,'Categories ID'!$J1281)+ROW()/100000,"")</f>
        <v/>
      </c>
      <c r="E1281" s="166" t="str">
        <f>IFERROR(SEARCH($G$3,'Categories ID'!$K1281)+ROW()/100000,"")</f>
        <v/>
      </c>
      <c r="F1281" s="166" t="str">
        <f>IFERROR(SEARCH($G$3,'Categories ID'!$L1281)+ROW()/100000,"")</f>
        <v/>
      </c>
      <c r="G1281" s="73">
        <v>1684.0</v>
      </c>
      <c r="H1281" s="10" t="s">
        <v>2860</v>
      </c>
      <c r="I1281" s="10" t="s">
        <v>2861</v>
      </c>
      <c r="J1281" s="10" t="s">
        <v>2862</v>
      </c>
      <c r="K1281" s="10" t="s">
        <v>3145</v>
      </c>
      <c r="L1281" s="10" t="s">
        <v>3181</v>
      </c>
      <c r="M1281" s="10" t="s">
        <v>22</v>
      </c>
      <c r="N1281" s="3"/>
      <c r="O1281" s="3"/>
      <c r="P1281" s="3"/>
      <c r="Q1281" s="3"/>
      <c r="R1281" s="3"/>
      <c r="S1281" s="3"/>
      <c r="T1281" s="3"/>
    </row>
    <row r="1282" ht="19.5" customHeight="1">
      <c r="A1282" s="3"/>
      <c r="B1282" s="163" t="str">
        <f>IFERROR(RANK('Categories ID'!$C1282,'Categories ID'!$C$20:$C$1937,1),"")</f>
        <v/>
      </c>
      <c r="C1282" s="164" t="str">
        <f>IF(MIN('Categories ID'!$D1282:$F1282)&lt;&gt;0,MIN('Categories ID'!$D1282:$F1282),"")</f>
        <v/>
      </c>
      <c r="D1282" s="164" t="str">
        <f>IFERROR(SEARCH($G$3,'Categories ID'!$J1282)+ROW()/100000,"")</f>
        <v/>
      </c>
      <c r="E1282" s="164" t="str">
        <f>IFERROR(SEARCH($G$3,'Categories ID'!$K1282)+ROW()/100000,"")</f>
        <v/>
      </c>
      <c r="F1282" s="164" t="str">
        <f>IFERROR(SEARCH($G$3,'Categories ID'!$L1282)+ROW()/100000,"")</f>
        <v/>
      </c>
      <c r="G1282" s="73">
        <v>1158.0</v>
      </c>
      <c r="H1282" s="10" t="s">
        <v>2860</v>
      </c>
      <c r="I1282" s="10" t="s">
        <v>2861</v>
      </c>
      <c r="J1282" s="10" t="s">
        <v>2862</v>
      </c>
      <c r="K1282" s="10" t="s">
        <v>3145</v>
      </c>
      <c r="L1282" s="10" t="s">
        <v>3169</v>
      </c>
      <c r="M1282" s="10" t="s">
        <v>22</v>
      </c>
      <c r="N1282" s="3"/>
      <c r="O1282" s="3"/>
      <c r="P1282" s="3"/>
      <c r="Q1282" s="3"/>
      <c r="R1282" s="3"/>
      <c r="S1282" s="3"/>
      <c r="T1282" s="3"/>
    </row>
    <row r="1283" ht="19.5" customHeight="1">
      <c r="A1283" s="3"/>
      <c r="B1283" s="165" t="str">
        <f>IFERROR(RANK('Categories ID'!$C1283,'Categories ID'!$C$20:$C$1937,1),"")</f>
        <v/>
      </c>
      <c r="C1283" s="166" t="str">
        <f>IF(MIN('Categories ID'!$D1283:$F1283)&lt;&gt;0,MIN('Categories ID'!$D1283:$F1283),"")</f>
        <v/>
      </c>
      <c r="D1283" s="166" t="str">
        <f>IFERROR(SEARCH($G$3,'Categories ID'!$J1283)+ROW()/100000,"")</f>
        <v/>
      </c>
      <c r="E1283" s="166" t="str">
        <f>IFERROR(SEARCH($G$3,'Categories ID'!$K1283)+ROW()/100000,"")</f>
        <v/>
      </c>
      <c r="F1283" s="166" t="str">
        <f>IFERROR(SEARCH($G$3,'Categories ID'!$L1283)+ROW()/100000,"")</f>
        <v/>
      </c>
      <c r="G1283" s="73">
        <v>1159.0</v>
      </c>
      <c r="H1283" s="10" t="s">
        <v>2860</v>
      </c>
      <c r="I1283" s="10" t="s">
        <v>2861</v>
      </c>
      <c r="J1283" s="10" t="s">
        <v>2862</v>
      </c>
      <c r="K1283" s="10" t="s">
        <v>3145</v>
      </c>
      <c r="L1283" s="10" t="s">
        <v>3171</v>
      </c>
      <c r="M1283" s="10" t="s">
        <v>22</v>
      </c>
      <c r="N1283" s="3"/>
      <c r="O1283" s="3"/>
      <c r="P1283" s="3"/>
      <c r="Q1283" s="3"/>
      <c r="R1283" s="3"/>
      <c r="S1283" s="3"/>
      <c r="T1283" s="3"/>
    </row>
    <row r="1284" ht="19.5" customHeight="1">
      <c r="A1284" s="3"/>
      <c r="B1284" s="163" t="str">
        <f>IFERROR(RANK('Categories ID'!$C1284,'Categories ID'!$C$20:$C$1937,1),"")</f>
        <v/>
      </c>
      <c r="C1284" s="164" t="str">
        <f>IF(MIN('Categories ID'!$D1284:$F1284)&lt;&gt;0,MIN('Categories ID'!$D1284:$F1284),"")</f>
        <v/>
      </c>
      <c r="D1284" s="164" t="str">
        <f>IFERROR(SEARCH($G$3,'Categories ID'!$J1284)+ROW()/100000,"")</f>
        <v/>
      </c>
      <c r="E1284" s="164" t="str">
        <f>IFERROR(SEARCH($G$3,'Categories ID'!$K1284)+ROW()/100000,"")</f>
        <v/>
      </c>
      <c r="F1284" s="164" t="str">
        <f>IFERROR(SEARCH($G$3,'Categories ID'!$L1284)+ROW()/100000,"")</f>
        <v/>
      </c>
      <c r="G1284" s="73">
        <v>1148.0</v>
      </c>
      <c r="H1284" s="10" t="s">
        <v>2860</v>
      </c>
      <c r="I1284" s="10" t="s">
        <v>2861</v>
      </c>
      <c r="J1284" s="10" t="s">
        <v>2862</v>
      </c>
      <c r="K1284" s="10" t="s">
        <v>3145</v>
      </c>
      <c r="L1284" s="10" t="s">
        <v>3165</v>
      </c>
      <c r="M1284" s="10" t="s">
        <v>22</v>
      </c>
      <c r="N1284" s="3"/>
      <c r="O1284" s="3"/>
      <c r="P1284" s="3"/>
      <c r="Q1284" s="3"/>
      <c r="R1284" s="3"/>
      <c r="S1284" s="3"/>
      <c r="T1284" s="3"/>
    </row>
    <row r="1285" ht="19.5" customHeight="1">
      <c r="A1285" s="3"/>
      <c r="B1285" s="165" t="str">
        <f>IFERROR(RANK('Categories ID'!$C1285,'Categories ID'!$C$20:$C$1937,1),"")</f>
        <v/>
      </c>
      <c r="C1285" s="166" t="str">
        <f>IF(MIN('Categories ID'!$D1285:$F1285)&lt;&gt;0,MIN('Categories ID'!$D1285:$F1285),"")</f>
        <v/>
      </c>
      <c r="D1285" s="166" t="str">
        <f>IFERROR(SEARCH($G$3,'Categories ID'!$J1285)+ROW()/100000,"")</f>
        <v/>
      </c>
      <c r="E1285" s="166" t="str">
        <f>IFERROR(SEARCH($G$3,'Categories ID'!$K1285)+ROW()/100000,"")</f>
        <v/>
      </c>
      <c r="F1285" s="166" t="str">
        <f>IFERROR(SEARCH($G$3,'Categories ID'!$L1285)+ROW()/100000,"")</f>
        <v/>
      </c>
      <c r="G1285" s="73">
        <v>1173.0</v>
      </c>
      <c r="H1285" s="10" t="s">
        <v>2860</v>
      </c>
      <c r="I1285" s="10" t="s">
        <v>2861</v>
      </c>
      <c r="J1285" s="10" t="s">
        <v>2862</v>
      </c>
      <c r="K1285" s="10" t="s">
        <v>3145</v>
      </c>
      <c r="L1285" s="10" t="s">
        <v>3175</v>
      </c>
      <c r="M1285" s="10" t="s">
        <v>22</v>
      </c>
      <c r="N1285" s="3"/>
      <c r="O1285" s="3"/>
      <c r="P1285" s="3"/>
      <c r="Q1285" s="3"/>
      <c r="R1285" s="3"/>
      <c r="S1285" s="3"/>
      <c r="T1285" s="3"/>
    </row>
    <row r="1286" ht="19.5" customHeight="1">
      <c r="A1286" s="3"/>
      <c r="B1286" s="163" t="str">
        <f>IFERROR(RANK('Categories ID'!$C1286,'Categories ID'!$C$20:$C$1937,1),"")</f>
        <v/>
      </c>
      <c r="C1286" s="164" t="str">
        <f>IF(MIN('Categories ID'!$D1286:$F1286)&lt;&gt;0,MIN('Categories ID'!$D1286:$F1286),"")</f>
        <v/>
      </c>
      <c r="D1286" s="164" t="str">
        <f>IFERROR(SEARCH($G$3,'Categories ID'!$J1286)+ROW()/100000,"")</f>
        <v/>
      </c>
      <c r="E1286" s="164" t="str">
        <f>IFERROR(SEARCH($G$3,'Categories ID'!$K1286)+ROW()/100000,"")</f>
        <v/>
      </c>
      <c r="F1286" s="164" t="str">
        <f>IFERROR(SEARCH($G$3,'Categories ID'!$L1286)+ROW()/100000,"")</f>
        <v/>
      </c>
      <c r="G1286" s="73">
        <v>1174.0</v>
      </c>
      <c r="H1286" s="10" t="s">
        <v>2860</v>
      </c>
      <c r="I1286" s="10" t="s">
        <v>2861</v>
      </c>
      <c r="J1286" s="10" t="s">
        <v>2862</v>
      </c>
      <c r="K1286" s="10" t="s">
        <v>3145</v>
      </c>
      <c r="L1286" s="10" t="s">
        <v>3177</v>
      </c>
      <c r="M1286" s="10" t="s">
        <v>22</v>
      </c>
      <c r="N1286" s="3"/>
      <c r="O1286" s="3"/>
      <c r="P1286" s="3"/>
      <c r="Q1286" s="3"/>
      <c r="R1286" s="3"/>
      <c r="S1286" s="3"/>
      <c r="T1286" s="3"/>
    </row>
    <row r="1287" ht="19.5" customHeight="1">
      <c r="A1287" s="3"/>
      <c r="B1287" s="165" t="str">
        <f>IFERROR(RANK('Categories ID'!$C1287,'Categories ID'!$C$20:$C$1937,1),"")</f>
        <v/>
      </c>
      <c r="C1287" s="166" t="str">
        <f>IF(MIN('Categories ID'!$D1287:$F1287)&lt;&gt;0,MIN('Categories ID'!$D1287:$F1287),"")</f>
        <v/>
      </c>
      <c r="D1287" s="166" t="str">
        <f>IFERROR(SEARCH($G$3,'Categories ID'!$J1287)+ROW()/100000,"")</f>
        <v/>
      </c>
      <c r="E1287" s="166" t="str">
        <f>IFERROR(SEARCH($G$3,'Categories ID'!$K1287)+ROW()/100000,"")</f>
        <v/>
      </c>
      <c r="F1287" s="166" t="str">
        <f>IFERROR(SEARCH($G$3,'Categories ID'!$L1287)+ROW()/100000,"")</f>
        <v/>
      </c>
      <c r="G1287" s="73">
        <v>1152.0</v>
      </c>
      <c r="H1287" s="10" t="s">
        <v>2860</v>
      </c>
      <c r="I1287" s="10" t="s">
        <v>2861</v>
      </c>
      <c r="J1287" s="10" t="s">
        <v>2862</v>
      </c>
      <c r="K1287" s="10" t="s">
        <v>3145</v>
      </c>
      <c r="L1287" s="10" t="s">
        <v>3167</v>
      </c>
      <c r="M1287" s="10" t="s">
        <v>22</v>
      </c>
      <c r="N1287" s="3"/>
      <c r="O1287" s="3"/>
      <c r="P1287" s="3"/>
      <c r="Q1287" s="3"/>
      <c r="R1287" s="3"/>
      <c r="S1287" s="3"/>
      <c r="T1287" s="3"/>
    </row>
    <row r="1288" ht="19.5" customHeight="1">
      <c r="A1288" s="3"/>
      <c r="B1288" s="163" t="str">
        <f>IFERROR(RANK('Categories ID'!$C1288,'Categories ID'!$C$20:$C$1937,1),"")</f>
        <v/>
      </c>
      <c r="C1288" s="164" t="str">
        <f>IF(MIN('Categories ID'!$D1288:$F1288)&lt;&gt;0,MIN('Categories ID'!$D1288:$F1288),"")</f>
        <v/>
      </c>
      <c r="D1288" s="164" t="str">
        <f>IFERROR(SEARCH($G$3,'Categories ID'!$J1288)+ROW()/100000,"")</f>
        <v/>
      </c>
      <c r="E1288" s="164" t="str">
        <f>IFERROR(SEARCH($G$3,'Categories ID'!$K1288)+ROW()/100000,"")</f>
        <v/>
      </c>
      <c r="F1288" s="164" t="str">
        <f>IFERROR(SEARCH($G$3,'Categories ID'!$L1288)+ROW()/100000,"")</f>
        <v/>
      </c>
      <c r="G1288" s="73">
        <v>3441.0</v>
      </c>
      <c r="H1288" s="10" t="s">
        <v>2860</v>
      </c>
      <c r="I1288" s="10" t="s">
        <v>2861</v>
      </c>
      <c r="J1288" s="10" t="s">
        <v>2862</v>
      </c>
      <c r="K1288" s="10" t="s">
        <v>3145</v>
      </c>
      <c r="L1288" s="10" t="s">
        <v>3241</v>
      </c>
      <c r="M1288" s="10" t="s">
        <v>22</v>
      </c>
      <c r="N1288" s="3"/>
      <c r="O1288" s="3"/>
      <c r="P1288" s="3"/>
      <c r="Q1288" s="3"/>
      <c r="R1288" s="3"/>
      <c r="S1288" s="3"/>
      <c r="T1288" s="3"/>
    </row>
    <row r="1289" ht="19.5" customHeight="1">
      <c r="A1289" s="3"/>
      <c r="B1289" s="165" t="str">
        <f>IFERROR(RANK('Categories ID'!$C1289,'Categories ID'!$C$20:$C$1937,1),"")</f>
        <v/>
      </c>
      <c r="C1289" s="166" t="str">
        <f>IF(MIN('Categories ID'!$D1289:$F1289)&lt;&gt;0,MIN('Categories ID'!$D1289:$F1289),"")</f>
        <v/>
      </c>
      <c r="D1289" s="166" t="str">
        <f>IFERROR(SEARCH($G$3,'Categories ID'!$J1289)+ROW()/100000,"")</f>
        <v/>
      </c>
      <c r="E1289" s="166" t="str">
        <f>IFERROR(SEARCH($G$3,'Categories ID'!$K1289)+ROW()/100000,"")</f>
        <v/>
      </c>
      <c r="F1289" s="166" t="str">
        <f>IFERROR(SEARCH($G$3,'Categories ID'!$L1289)+ROW()/100000,"")</f>
        <v/>
      </c>
      <c r="G1289" s="73">
        <v>3364.0</v>
      </c>
      <c r="H1289" s="10" t="s">
        <v>2860</v>
      </c>
      <c r="I1289" s="10" t="s">
        <v>2861</v>
      </c>
      <c r="J1289" s="10" t="s">
        <v>2862</v>
      </c>
      <c r="K1289" s="10" t="s">
        <v>3145</v>
      </c>
      <c r="L1289" s="10" t="s">
        <v>3235</v>
      </c>
      <c r="M1289" s="10" t="s">
        <v>22</v>
      </c>
      <c r="N1289" s="3"/>
      <c r="O1289" s="3"/>
      <c r="P1289" s="3"/>
      <c r="Q1289" s="3"/>
      <c r="R1289" s="3"/>
      <c r="S1289" s="3"/>
      <c r="T1289" s="3"/>
    </row>
    <row r="1290" ht="19.5" customHeight="1">
      <c r="A1290" s="3"/>
      <c r="B1290" s="163" t="str">
        <f>IFERROR(RANK('Categories ID'!$C1290,'Categories ID'!$C$20:$C$1937,1),"")</f>
        <v/>
      </c>
      <c r="C1290" s="164" t="str">
        <f>IF(MIN('Categories ID'!$D1290:$F1290)&lt;&gt;0,MIN('Categories ID'!$D1290:$F1290),"")</f>
        <v/>
      </c>
      <c r="D1290" s="164" t="str">
        <f>IFERROR(SEARCH($G$3,'Categories ID'!$J1290)+ROW()/100000,"")</f>
        <v/>
      </c>
      <c r="E1290" s="164" t="str">
        <f>IFERROR(SEARCH($G$3,'Categories ID'!$K1290)+ROW()/100000,"")</f>
        <v/>
      </c>
      <c r="F1290" s="164" t="str">
        <f>IFERROR(SEARCH($G$3,'Categories ID'!$L1290)+ROW()/100000,"")</f>
        <v/>
      </c>
      <c r="G1290" s="73">
        <v>3384.0</v>
      </c>
      <c r="H1290" s="10" t="s">
        <v>2860</v>
      </c>
      <c r="I1290" s="10" t="s">
        <v>2861</v>
      </c>
      <c r="J1290" s="10" t="s">
        <v>2862</v>
      </c>
      <c r="K1290" s="10" t="s">
        <v>3145</v>
      </c>
      <c r="L1290" s="10" t="s">
        <v>3237</v>
      </c>
      <c r="M1290" s="10" t="s">
        <v>22</v>
      </c>
      <c r="N1290" s="3"/>
      <c r="O1290" s="3"/>
      <c r="P1290" s="3"/>
      <c r="Q1290" s="3"/>
      <c r="R1290" s="3"/>
      <c r="S1290" s="3"/>
      <c r="T1290" s="3"/>
    </row>
    <row r="1291" ht="19.5" customHeight="1">
      <c r="A1291" s="3"/>
      <c r="B1291" s="165" t="str">
        <f>IFERROR(RANK('Categories ID'!$C1291,'Categories ID'!$C$20:$C$1937,1),"")</f>
        <v/>
      </c>
      <c r="C1291" s="166" t="str">
        <f>IF(MIN('Categories ID'!$D1291:$F1291)&lt;&gt;0,MIN('Categories ID'!$D1291:$F1291),"")</f>
        <v/>
      </c>
      <c r="D1291" s="166" t="str">
        <f>IFERROR(SEARCH($G$3,'Categories ID'!$J1291)+ROW()/100000,"")</f>
        <v/>
      </c>
      <c r="E1291" s="166" t="str">
        <f>IFERROR(SEARCH($G$3,'Categories ID'!$K1291)+ROW()/100000,"")</f>
        <v/>
      </c>
      <c r="F1291" s="166" t="str">
        <f>IFERROR(SEARCH($G$3,'Categories ID'!$L1291)+ROW()/100000,"")</f>
        <v/>
      </c>
      <c r="G1291" s="73">
        <v>3385.0</v>
      </c>
      <c r="H1291" s="10" t="s">
        <v>2860</v>
      </c>
      <c r="I1291" s="10" t="s">
        <v>2861</v>
      </c>
      <c r="J1291" s="10" t="s">
        <v>2862</v>
      </c>
      <c r="K1291" s="10" t="s">
        <v>3145</v>
      </c>
      <c r="L1291" s="10" t="s">
        <v>3239</v>
      </c>
      <c r="M1291" s="10" t="s">
        <v>22</v>
      </c>
      <c r="N1291" s="3"/>
      <c r="O1291" s="3"/>
      <c r="P1291" s="3"/>
      <c r="Q1291" s="3"/>
      <c r="R1291" s="3"/>
      <c r="S1291" s="3"/>
      <c r="T1291" s="3"/>
    </row>
    <row r="1292" ht="19.5" customHeight="1">
      <c r="A1292" s="3"/>
      <c r="B1292" s="163" t="str">
        <f>IFERROR(RANK('Categories ID'!$C1292,'Categories ID'!$C$20:$C$1937,1),"")</f>
        <v/>
      </c>
      <c r="C1292" s="164" t="str">
        <f>IF(MIN('Categories ID'!$D1292:$F1292)&lt;&gt;0,MIN('Categories ID'!$D1292:$F1292),"")</f>
        <v/>
      </c>
      <c r="D1292" s="164" t="str">
        <f>IFERROR(SEARCH($G$3,'Categories ID'!$J1292)+ROW()/100000,"")</f>
        <v/>
      </c>
      <c r="E1292" s="164" t="str">
        <f>IFERROR(SEARCH($G$3,'Categories ID'!$K1292)+ROW()/100000,"")</f>
        <v/>
      </c>
      <c r="F1292" s="164" t="str">
        <f>IFERROR(SEARCH($G$3,'Categories ID'!$L1292)+ROW()/100000,"")</f>
        <v/>
      </c>
      <c r="G1292" s="73">
        <v>3423.0</v>
      </c>
      <c r="H1292" s="10" t="s">
        <v>2860</v>
      </c>
      <c r="I1292" s="10" t="s">
        <v>2861</v>
      </c>
      <c r="J1292" s="10" t="s">
        <v>2862</v>
      </c>
      <c r="K1292" s="10" t="s">
        <v>3145</v>
      </c>
      <c r="L1292" s="10" t="s">
        <v>3929</v>
      </c>
      <c r="M1292" s="10" t="s">
        <v>22</v>
      </c>
      <c r="N1292" s="3"/>
      <c r="O1292" s="3"/>
      <c r="P1292" s="3"/>
      <c r="Q1292" s="3"/>
      <c r="R1292" s="3"/>
      <c r="S1292" s="3"/>
      <c r="T1292" s="3"/>
    </row>
    <row r="1293" ht="19.5" customHeight="1">
      <c r="A1293" s="3"/>
      <c r="B1293" s="165" t="str">
        <f>IFERROR(RANK('Categories ID'!$C1293,'Categories ID'!$C$20:$C$1937,1),"")</f>
        <v/>
      </c>
      <c r="C1293" s="166" t="str">
        <f>IF(MIN('Categories ID'!$D1293:$F1293)&lt;&gt;0,MIN('Categories ID'!$D1293:$F1293),"")</f>
        <v/>
      </c>
      <c r="D1293" s="166" t="str">
        <f>IFERROR(SEARCH($G$3,'Categories ID'!$J1293)+ROW()/100000,"")</f>
        <v/>
      </c>
      <c r="E1293" s="166" t="str">
        <f>IFERROR(SEARCH($G$3,'Categories ID'!$K1293)+ROW()/100000,"")</f>
        <v/>
      </c>
      <c r="F1293" s="166" t="str">
        <f>IFERROR(SEARCH($G$3,'Categories ID'!$L1293)+ROW()/100000,"")</f>
        <v/>
      </c>
      <c r="G1293" s="73">
        <v>3474.0</v>
      </c>
      <c r="H1293" s="10" t="s">
        <v>2860</v>
      </c>
      <c r="I1293" s="10" t="s">
        <v>2861</v>
      </c>
      <c r="J1293" s="10" t="s">
        <v>2862</v>
      </c>
      <c r="K1293" s="10" t="s">
        <v>3145</v>
      </c>
      <c r="L1293" s="10" t="s">
        <v>3267</v>
      </c>
      <c r="M1293" s="10" t="s">
        <v>22</v>
      </c>
      <c r="N1293" s="3"/>
      <c r="O1293" s="3"/>
      <c r="P1293" s="3"/>
      <c r="Q1293" s="3"/>
      <c r="R1293" s="3"/>
      <c r="S1293" s="3"/>
      <c r="T1293" s="3"/>
    </row>
    <row r="1294" ht="19.5" customHeight="1">
      <c r="A1294" s="3"/>
      <c r="B1294" s="163" t="str">
        <f>IFERROR(RANK('Categories ID'!$C1294,'Categories ID'!$C$20:$C$1937,1),"")</f>
        <v/>
      </c>
      <c r="C1294" s="164" t="str">
        <f>IF(MIN('Categories ID'!$D1294:$F1294)&lt;&gt;0,MIN('Categories ID'!$D1294:$F1294),"")</f>
        <v/>
      </c>
      <c r="D1294" s="164" t="str">
        <f>IFERROR(SEARCH($G$3,'Categories ID'!$J1294)+ROW()/100000,"")</f>
        <v/>
      </c>
      <c r="E1294" s="164" t="str">
        <f>IFERROR(SEARCH($G$3,'Categories ID'!$K1294)+ROW()/100000,"")</f>
        <v/>
      </c>
      <c r="F1294" s="164" t="str">
        <f>IFERROR(SEARCH($G$3,'Categories ID'!$L1294)+ROW()/100000,"")</f>
        <v/>
      </c>
      <c r="G1294" s="73">
        <v>3460.0</v>
      </c>
      <c r="H1294" s="10" t="s">
        <v>2860</v>
      </c>
      <c r="I1294" s="10" t="s">
        <v>2861</v>
      </c>
      <c r="J1294" s="10" t="s">
        <v>2862</v>
      </c>
      <c r="K1294" s="10" t="s">
        <v>3145</v>
      </c>
      <c r="L1294" s="10" t="s">
        <v>3243</v>
      </c>
      <c r="M1294" s="10" t="s">
        <v>3244</v>
      </c>
      <c r="N1294" s="3"/>
      <c r="O1294" s="3"/>
      <c r="P1294" s="3"/>
      <c r="Q1294" s="3"/>
      <c r="R1294" s="3"/>
      <c r="S1294" s="3"/>
      <c r="T1294" s="3"/>
    </row>
    <row r="1295" ht="19.5" customHeight="1">
      <c r="A1295" s="3"/>
      <c r="B1295" s="165" t="str">
        <f>IFERROR(RANK('Categories ID'!$C1295,'Categories ID'!$C$20:$C$1937,1),"")</f>
        <v/>
      </c>
      <c r="C1295" s="166" t="str">
        <f>IF(MIN('Categories ID'!$D1295:$F1295)&lt;&gt;0,MIN('Categories ID'!$D1295:$F1295),"")</f>
        <v/>
      </c>
      <c r="D1295" s="166" t="str">
        <f>IFERROR(SEARCH($G$3,'Categories ID'!$J1295)+ROW()/100000,"")</f>
        <v/>
      </c>
      <c r="E1295" s="166" t="str">
        <f>IFERROR(SEARCH($G$3,'Categories ID'!$K1295)+ROW()/100000,"")</f>
        <v/>
      </c>
      <c r="F1295" s="166" t="str">
        <f>IFERROR(SEARCH($G$3,'Categories ID'!$L1295)+ROW()/100000,"")</f>
        <v/>
      </c>
      <c r="G1295" s="73">
        <v>3461.0</v>
      </c>
      <c r="H1295" s="10" t="s">
        <v>2860</v>
      </c>
      <c r="I1295" s="10" t="s">
        <v>2861</v>
      </c>
      <c r="J1295" s="10" t="s">
        <v>2862</v>
      </c>
      <c r="K1295" s="10" t="s">
        <v>3145</v>
      </c>
      <c r="L1295" s="10" t="s">
        <v>3243</v>
      </c>
      <c r="M1295" s="10" t="s">
        <v>3247</v>
      </c>
      <c r="N1295" s="3"/>
      <c r="O1295" s="3"/>
      <c r="P1295" s="3"/>
      <c r="Q1295" s="3"/>
      <c r="R1295" s="3"/>
      <c r="S1295" s="3"/>
      <c r="T1295" s="3"/>
    </row>
    <row r="1296" ht="19.5" customHeight="1">
      <c r="A1296" s="3"/>
      <c r="B1296" s="163" t="str">
        <f>IFERROR(RANK('Categories ID'!$C1296,'Categories ID'!$C$20:$C$1937,1),"")</f>
        <v/>
      </c>
      <c r="C1296" s="164" t="str">
        <f>IF(MIN('Categories ID'!$D1296:$F1296)&lt;&gt;0,MIN('Categories ID'!$D1296:$F1296),"")</f>
        <v/>
      </c>
      <c r="D1296" s="164" t="str">
        <f>IFERROR(SEARCH($G$3,'Categories ID'!$J1296)+ROW()/100000,"")</f>
        <v/>
      </c>
      <c r="E1296" s="164" t="str">
        <f>IFERROR(SEARCH($G$3,'Categories ID'!$K1296)+ROW()/100000,"")</f>
        <v/>
      </c>
      <c r="F1296" s="164" t="str">
        <f>IFERROR(SEARCH($G$3,'Categories ID'!$L1296)+ROW()/100000,"")</f>
        <v/>
      </c>
      <c r="G1296" s="73">
        <v>3462.0</v>
      </c>
      <c r="H1296" s="10" t="s">
        <v>2860</v>
      </c>
      <c r="I1296" s="10" t="s">
        <v>2861</v>
      </c>
      <c r="J1296" s="10" t="s">
        <v>2862</v>
      </c>
      <c r="K1296" s="10" t="s">
        <v>3145</v>
      </c>
      <c r="L1296" s="10" t="s">
        <v>3243</v>
      </c>
      <c r="M1296" s="10" t="s">
        <v>3249</v>
      </c>
      <c r="N1296" s="3"/>
      <c r="O1296" s="3"/>
      <c r="P1296" s="3"/>
      <c r="Q1296" s="3"/>
      <c r="R1296" s="3"/>
      <c r="S1296" s="3"/>
      <c r="T1296" s="3"/>
    </row>
    <row r="1297" ht="19.5" customHeight="1">
      <c r="A1297" s="3"/>
      <c r="B1297" s="165" t="str">
        <f>IFERROR(RANK('Categories ID'!$C1297,'Categories ID'!$C$20:$C$1937,1),"")</f>
        <v/>
      </c>
      <c r="C1297" s="166" t="str">
        <f>IF(MIN('Categories ID'!$D1297:$F1297)&lt;&gt;0,MIN('Categories ID'!$D1297:$F1297),"")</f>
        <v/>
      </c>
      <c r="D1297" s="166" t="str">
        <f>IFERROR(SEARCH($G$3,'Categories ID'!$J1297)+ROW()/100000,"")</f>
        <v/>
      </c>
      <c r="E1297" s="166" t="str">
        <f>IFERROR(SEARCH($G$3,'Categories ID'!$K1297)+ROW()/100000,"")</f>
        <v/>
      </c>
      <c r="F1297" s="166" t="str">
        <f>IFERROR(SEARCH($G$3,'Categories ID'!$L1297)+ROW()/100000,"")</f>
        <v/>
      </c>
      <c r="G1297" s="73">
        <v>3463.0</v>
      </c>
      <c r="H1297" s="10" t="s">
        <v>2860</v>
      </c>
      <c r="I1297" s="10" t="s">
        <v>2861</v>
      </c>
      <c r="J1297" s="10" t="s">
        <v>2862</v>
      </c>
      <c r="K1297" s="10" t="s">
        <v>3145</v>
      </c>
      <c r="L1297" s="10" t="s">
        <v>3243</v>
      </c>
      <c r="M1297" s="10" t="s">
        <v>3251</v>
      </c>
      <c r="N1297" s="3"/>
      <c r="O1297" s="3"/>
      <c r="P1297" s="3"/>
      <c r="Q1297" s="3"/>
      <c r="R1297" s="3"/>
      <c r="S1297" s="3"/>
      <c r="T1297" s="3"/>
    </row>
    <row r="1298" ht="19.5" customHeight="1">
      <c r="A1298" s="3"/>
      <c r="B1298" s="163" t="str">
        <f>IFERROR(RANK('Categories ID'!$C1298,'Categories ID'!$C$20:$C$1937,1),"")</f>
        <v/>
      </c>
      <c r="C1298" s="164" t="str">
        <f>IF(MIN('Categories ID'!$D1298:$F1298)&lt;&gt;0,MIN('Categories ID'!$D1298:$F1298),"")</f>
        <v/>
      </c>
      <c r="D1298" s="164" t="str">
        <f>IFERROR(SEARCH($G$3,'Categories ID'!$J1298)+ROW()/100000,"")</f>
        <v/>
      </c>
      <c r="E1298" s="164" t="str">
        <f>IFERROR(SEARCH($G$3,'Categories ID'!$K1298)+ROW()/100000,"")</f>
        <v/>
      </c>
      <c r="F1298" s="164" t="str">
        <f>IFERROR(SEARCH($G$3,'Categories ID'!$L1298)+ROW()/100000,"")</f>
        <v/>
      </c>
      <c r="G1298" s="73">
        <v>3464.0</v>
      </c>
      <c r="H1298" s="10" t="s">
        <v>2860</v>
      </c>
      <c r="I1298" s="10" t="s">
        <v>2861</v>
      </c>
      <c r="J1298" s="10" t="s">
        <v>2862</v>
      </c>
      <c r="K1298" s="10" t="s">
        <v>3145</v>
      </c>
      <c r="L1298" s="10" t="s">
        <v>3243</v>
      </c>
      <c r="M1298" s="10" t="s">
        <v>3253</v>
      </c>
      <c r="N1298" s="3"/>
      <c r="O1298" s="3"/>
      <c r="P1298" s="3"/>
      <c r="Q1298" s="3"/>
      <c r="R1298" s="3"/>
      <c r="S1298" s="3"/>
      <c r="T1298" s="3"/>
    </row>
    <row r="1299" ht="19.5" customHeight="1">
      <c r="A1299" s="3"/>
      <c r="B1299" s="165" t="str">
        <f>IFERROR(RANK('Categories ID'!$C1299,'Categories ID'!$C$20:$C$1937,1),"")</f>
        <v/>
      </c>
      <c r="C1299" s="166" t="str">
        <f>IF(MIN('Categories ID'!$D1299:$F1299)&lt;&gt;0,MIN('Categories ID'!$D1299:$F1299),"")</f>
        <v/>
      </c>
      <c r="D1299" s="166" t="str">
        <f>IFERROR(SEARCH($G$3,'Categories ID'!$J1299)+ROW()/100000,"")</f>
        <v/>
      </c>
      <c r="E1299" s="166" t="str">
        <f>IFERROR(SEARCH($G$3,'Categories ID'!$K1299)+ROW()/100000,"")</f>
        <v/>
      </c>
      <c r="F1299" s="166" t="str">
        <f>IFERROR(SEARCH($G$3,'Categories ID'!$L1299)+ROW()/100000,"")</f>
        <v/>
      </c>
      <c r="G1299" s="73">
        <v>3465.0</v>
      </c>
      <c r="H1299" s="10" t="s">
        <v>2860</v>
      </c>
      <c r="I1299" s="10" t="s">
        <v>2861</v>
      </c>
      <c r="J1299" s="10" t="s">
        <v>2862</v>
      </c>
      <c r="K1299" s="10" t="s">
        <v>3145</v>
      </c>
      <c r="L1299" s="10" t="s">
        <v>3243</v>
      </c>
      <c r="M1299" s="10" t="s">
        <v>3255</v>
      </c>
      <c r="N1299" s="3"/>
      <c r="O1299" s="3"/>
      <c r="P1299" s="3"/>
      <c r="Q1299" s="3"/>
      <c r="R1299" s="3"/>
      <c r="S1299" s="3"/>
      <c r="T1299" s="3"/>
    </row>
    <row r="1300" ht="19.5" customHeight="1">
      <c r="A1300" s="3"/>
      <c r="B1300" s="163" t="str">
        <f>IFERROR(RANK('Categories ID'!$C1300,'Categories ID'!$C$20:$C$1937,1),"")</f>
        <v/>
      </c>
      <c r="C1300" s="164" t="str">
        <f>IF(MIN('Categories ID'!$D1300:$F1300)&lt;&gt;0,MIN('Categories ID'!$D1300:$F1300),"")</f>
        <v/>
      </c>
      <c r="D1300" s="164" t="str">
        <f>IFERROR(SEARCH($G$3,'Categories ID'!$J1300)+ROW()/100000,"")</f>
        <v/>
      </c>
      <c r="E1300" s="164" t="str">
        <f>IFERROR(SEARCH($G$3,'Categories ID'!$K1300)+ROW()/100000,"")</f>
        <v/>
      </c>
      <c r="F1300" s="164" t="str">
        <f>IFERROR(SEARCH($G$3,'Categories ID'!$L1300)+ROW()/100000,"")</f>
        <v/>
      </c>
      <c r="G1300" s="73">
        <v>3466.0</v>
      </c>
      <c r="H1300" s="10" t="s">
        <v>2860</v>
      </c>
      <c r="I1300" s="10" t="s">
        <v>2861</v>
      </c>
      <c r="J1300" s="10" t="s">
        <v>2862</v>
      </c>
      <c r="K1300" s="10" t="s">
        <v>3145</v>
      </c>
      <c r="L1300" s="10" t="s">
        <v>3243</v>
      </c>
      <c r="M1300" s="10" t="s">
        <v>3257</v>
      </c>
      <c r="N1300" s="3"/>
      <c r="O1300" s="3"/>
      <c r="P1300" s="3"/>
      <c r="Q1300" s="3"/>
      <c r="R1300" s="3"/>
      <c r="S1300" s="3"/>
      <c r="T1300" s="3"/>
    </row>
    <row r="1301" ht="19.5" customHeight="1">
      <c r="A1301" s="3"/>
      <c r="B1301" s="165" t="str">
        <f>IFERROR(RANK('Categories ID'!$C1301,'Categories ID'!$C$20:$C$1937,1),"")</f>
        <v/>
      </c>
      <c r="C1301" s="166" t="str">
        <f>IF(MIN('Categories ID'!$D1301:$F1301)&lt;&gt;0,MIN('Categories ID'!$D1301:$F1301),"")</f>
        <v/>
      </c>
      <c r="D1301" s="166" t="str">
        <f>IFERROR(SEARCH($G$3,'Categories ID'!$J1301)+ROW()/100000,"")</f>
        <v/>
      </c>
      <c r="E1301" s="166" t="str">
        <f>IFERROR(SEARCH($G$3,'Categories ID'!$K1301)+ROW()/100000,"")</f>
        <v/>
      </c>
      <c r="F1301" s="166" t="str">
        <f>IFERROR(SEARCH($G$3,'Categories ID'!$L1301)+ROW()/100000,"")</f>
        <v/>
      </c>
      <c r="G1301" s="73">
        <v>3467.0</v>
      </c>
      <c r="H1301" s="10" t="s">
        <v>2860</v>
      </c>
      <c r="I1301" s="10" t="s">
        <v>2861</v>
      </c>
      <c r="J1301" s="10" t="s">
        <v>2862</v>
      </c>
      <c r="K1301" s="10" t="s">
        <v>3145</v>
      </c>
      <c r="L1301" s="10" t="s">
        <v>3243</v>
      </c>
      <c r="M1301" s="10" t="s">
        <v>3259</v>
      </c>
      <c r="N1301" s="3"/>
      <c r="O1301" s="3"/>
      <c r="P1301" s="3"/>
      <c r="Q1301" s="3"/>
      <c r="R1301" s="3"/>
      <c r="S1301" s="3"/>
      <c r="T1301" s="3"/>
    </row>
    <row r="1302" ht="19.5" customHeight="1">
      <c r="A1302" s="3"/>
      <c r="B1302" s="163" t="str">
        <f>IFERROR(RANK('Categories ID'!$C1302,'Categories ID'!$C$20:$C$1937,1),"")</f>
        <v/>
      </c>
      <c r="C1302" s="164" t="str">
        <f>IF(MIN('Categories ID'!$D1302:$F1302)&lt;&gt;0,MIN('Categories ID'!$D1302:$F1302),"")</f>
        <v/>
      </c>
      <c r="D1302" s="164" t="str">
        <f>IFERROR(SEARCH($G$3,'Categories ID'!$J1302)+ROW()/100000,"")</f>
        <v/>
      </c>
      <c r="E1302" s="164" t="str">
        <f>IFERROR(SEARCH($G$3,'Categories ID'!$K1302)+ROW()/100000,"")</f>
        <v/>
      </c>
      <c r="F1302" s="164" t="str">
        <f>IFERROR(SEARCH($G$3,'Categories ID'!$L1302)+ROW()/100000,"")</f>
        <v/>
      </c>
      <c r="G1302" s="73">
        <v>3468.0</v>
      </c>
      <c r="H1302" s="10" t="s">
        <v>2860</v>
      </c>
      <c r="I1302" s="10" t="s">
        <v>2861</v>
      </c>
      <c r="J1302" s="10" t="s">
        <v>2862</v>
      </c>
      <c r="K1302" s="10" t="s">
        <v>3145</v>
      </c>
      <c r="L1302" s="10" t="s">
        <v>3243</v>
      </c>
      <c r="M1302" s="10" t="s">
        <v>3261</v>
      </c>
      <c r="N1302" s="3"/>
      <c r="O1302" s="3"/>
      <c r="P1302" s="3"/>
      <c r="Q1302" s="3"/>
      <c r="R1302" s="3"/>
      <c r="S1302" s="3"/>
      <c r="T1302" s="3"/>
    </row>
    <row r="1303" ht="19.5" customHeight="1">
      <c r="A1303" s="3"/>
      <c r="B1303" s="165" t="str">
        <f>IFERROR(RANK('Categories ID'!$C1303,'Categories ID'!$C$20:$C$1937,1),"")</f>
        <v/>
      </c>
      <c r="C1303" s="166" t="str">
        <f>IF(MIN('Categories ID'!$D1303:$F1303)&lt;&gt;0,MIN('Categories ID'!$D1303:$F1303),"")</f>
        <v/>
      </c>
      <c r="D1303" s="166" t="str">
        <f>IFERROR(SEARCH($G$3,'Categories ID'!$J1303)+ROW()/100000,"")</f>
        <v/>
      </c>
      <c r="E1303" s="166" t="str">
        <f>IFERROR(SEARCH($G$3,'Categories ID'!$K1303)+ROW()/100000,"")</f>
        <v/>
      </c>
      <c r="F1303" s="166" t="str">
        <f>IFERROR(SEARCH($G$3,'Categories ID'!$L1303)+ROW()/100000,"")</f>
        <v/>
      </c>
      <c r="G1303" s="73">
        <v>3469.0</v>
      </c>
      <c r="H1303" s="10" t="s">
        <v>2860</v>
      </c>
      <c r="I1303" s="10" t="s">
        <v>2861</v>
      </c>
      <c r="J1303" s="10" t="s">
        <v>2862</v>
      </c>
      <c r="K1303" s="10" t="s">
        <v>3145</v>
      </c>
      <c r="L1303" s="10" t="s">
        <v>3243</v>
      </c>
      <c r="M1303" s="10" t="s">
        <v>3263</v>
      </c>
      <c r="N1303" s="3"/>
      <c r="O1303" s="3"/>
      <c r="P1303" s="3"/>
      <c r="Q1303" s="3"/>
      <c r="R1303" s="3"/>
      <c r="S1303" s="3"/>
      <c r="T1303" s="3"/>
    </row>
    <row r="1304" ht="19.5" customHeight="1">
      <c r="A1304" s="3"/>
      <c r="B1304" s="163" t="str">
        <f>IFERROR(RANK('Categories ID'!$C1304,'Categories ID'!$C$20:$C$1937,1),"")</f>
        <v/>
      </c>
      <c r="C1304" s="164" t="str">
        <f>IF(MIN('Categories ID'!$D1304:$F1304)&lt;&gt;0,MIN('Categories ID'!$D1304:$F1304),"")</f>
        <v/>
      </c>
      <c r="D1304" s="164" t="str">
        <f>IFERROR(SEARCH($G$3,'Categories ID'!$J1304)+ROW()/100000,"")</f>
        <v/>
      </c>
      <c r="E1304" s="164" t="str">
        <f>IFERROR(SEARCH($G$3,'Categories ID'!$K1304)+ROW()/100000,"")</f>
        <v/>
      </c>
      <c r="F1304" s="164" t="str">
        <f>IFERROR(SEARCH($G$3,'Categories ID'!$L1304)+ROW()/100000,"")</f>
        <v/>
      </c>
      <c r="G1304" s="73">
        <v>3470.0</v>
      </c>
      <c r="H1304" s="10" t="s">
        <v>2860</v>
      </c>
      <c r="I1304" s="10" t="s">
        <v>2861</v>
      </c>
      <c r="J1304" s="10" t="s">
        <v>2862</v>
      </c>
      <c r="K1304" s="10" t="s">
        <v>3145</v>
      </c>
      <c r="L1304" s="10" t="s">
        <v>3243</v>
      </c>
      <c r="M1304" s="10" t="s">
        <v>3265</v>
      </c>
      <c r="N1304" s="3"/>
      <c r="O1304" s="3"/>
      <c r="P1304" s="3"/>
      <c r="Q1304" s="3"/>
      <c r="R1304" s="3"/>
      <c r="S1304" s="3"/>
      <c r="T1304" s="3"/>
    </row>
    <row r="1305" ht="19.5" customHeight="1">
      <c r="A1305" s="3"/>
      <c r="B1305" s="165" t="str">
        <f>IFERROR(RANK('Categories ID'!$C1305,'Categories ID'!$C$20:$C$1937,1),"")</f>
        <v/>
      </c>
      <c r="C1305" s="166" t="str">
        <f>IF(MIN('Categories ID'!$D1305:$F1305)&lt;&gt;0,MIN('Categories ID'!$D1305:$F1305),"")</f>
        <v/>
      </c>
      <c r="D1305" s="166" t="str">
        <f>IFERROR(SEARCH($G$3,'Categories ID'!$J1305)+ROW()/100000,"")</f>
        <v/>
      </c>
      <c r="E1305" s="166" t="str">
        <f>IFERROR(SEARCH($G$3,'Categories ID'!$K1305)+ROW()/100000,"")</f>
        <v/>
      </c>
      <c r="F1305" s="166" t="str">
        <f>IFERROR(SEARCH($G$3,'Categories ID'!$L1305)+ROW()/100000,"")</f>
        <v/>
      </c>
      <c r="G1305" s="73">
        <v>3501.0</v>
      </c>
      <c r="H1305" s="10" t="s">
        <v>2860</v>
      </c>
      <c r="I1305" s="10" t="s">
        <v>2861</v>
      </c>
      <c r="J1305" s="10" t="s">
        <v>2862</v>
      </c>
      <c r="K1305" s="10" t="s">
        <v>3145</v>
      </c>
      <c r="L1305" s="10" t="s">
        <v>3269</v>
      </c>
      <c r="M1305" s="10" t="s">
        <v>22</v>
      </c>
      <c r="N1305" s="3"/>
      <c r="O1305" s="3"/>
      <c r="P1305" s="3"/>
      <c r="Q1305" s="3"/>
      <c r="R1305" s="3"/>
      <c r="S1305" s="3"/>
      <c r="T1305" s="3"/>
    </row>
    <row r="1306" ht="19.5" customHeight="1">
      <c r="A1306" s="3"/>
      <c r="B1306" s="163" t="str">
        <f>IFERROR(RANK('Categories ID'!$C1306,'Categories ID'!$C$20:$C$1937,1),"")</f>
        <v/>
      </c>
      <c r="C1306" s="164" t="str">
        <f>IF(MIN('Categories ID'!$D1306:$F1306)&lt;&gt;0,MIN('Categories ID'!$D1306:$F1306),"")</f>
        <v/>
      </c>
      <c r="D1306" s="164" t="str">
        <f>IFERROR(SEARCH($G$3,'Categories ID'!$J1306)+ROW()/100000,"")</f>
        <v/>
      </c>
      <c r="E1306" s="164" t="str">
        <f>IFERROR(SEARCH($G$3,'Categories ID'!$K1306)+ROW()/100000,"")</f>
        <v/>
      </c>
      <c r="F1306" s="164" t="str">
        <f>IFERROR(SEARCH($G$3,'Categories ID'!$L1306)+ROW()/100000,"")</f>
        <v/>
      </c>
      <c r="G1306" s="73">
        <v>1349.0</v>
      </c>
      <c r="H1306" s="10" t="s">
        <v>2860</v>
      </c>
      <c r="I1306" s="10" t="s">
        <v>2861</v>
      </c>
      <c r="J1306" s="10" t="s">
        <v>2862</v>
      </c>
      <c r="K1306" s="10" t="s">
        <v>3145</v>
      </c>
      <c r="L1306" s="10" t="s">
        <v>3179</v>
      </c>
      <c r="M1306" s="10" t="s">
        <v>22</v>
      </c>
      <c r="N1306" s="3"/>
      <c r="O1306" s="3"/>
      <c r="P1306" s="3"/>
      <c r="Q1306" s="3"/>
      <c r="R1306" s="3"/>
      <c r="S1306" s="3"/>
      <c r="T1306" s="3"/>
    </row>
    <row r="1307" ht="19.5" customHeight="1">
      <c r="A1307" s="3"/>
      <c r="B1307" s="165" t="str">
        <f>IFERROR(RANK('Categories ID'!$C1307,'Categories ID'!$C$20:$C$1937,1),"")</f>
        <v/>
      </c>
      <c r="C1307" s="166" t="str">
        <f>IF(MIN('Categories ID'!$D1307:$F1307)&lt;&gt;0,MIN('Categories ID'!$D1307:$F1307),"")</f>
        <v/>
      </c>
      <c r="D1307" s="166" t="str">
        <f>IFERROR(SEARCH($G$3,'Categories ID'!$J1307)+ROW()/100000,"")</f>
        <v/>
      </c>
      <c r="E1307" s="166" t="str">
        <f>IFERROR(SEARCH($G$3,'Categories ID'!$K1307)+ROW()/100000,"")</f>
        <v/>
      </c>
      <c r="F1307" s="166" t="str">
        <f>IFERROR(SEARCH($G$3,'Categories ID'!$L1307)+ROW()/100000,"")</f>
        <v/>
      </c>
      <c r="G1307" s="73">
        <v>2487.0</v>
      </c>
      <c r="H1307" s="10" t="s">
        <v>2860</v>
      </c>
      <c r="I1307" s="10" t="s">
        <v>2861</v>
      </c>
      <c r="J1307" s="10" t="s">
        <v>2862</v>
      </c>
      <c r="K1307" s="10" t="s">
        <v>3145</v>
      </c>
      <c r="L1307" s="10" t="s">
        <v>3879</v>
      </c>
      <c r="M1307" s="10" t="s">
        <v>22</v>
      </c>
      <c r="N1307" s="3"/>
      <c r="O1307" s="3"/>
      <c r="P1307" s="3"/>
      <c r="Q1307" s="3"/>
      <c r="R1307" s="3"/>
      <c r="S1307" s="3"/>
      <c r="T1307" s="3"/>
    </row>
    <row r="1308" ht="19.5" customHeight="1">
      <c r="A1308" s="3"/>
      <c r="B1308" s="163" t="str">
        <f>IFERROR(RANK('Categories ID'!$C1308,'Categories ID'!$C$20:$C$1937,1),"")</f>
        <v/>
      </c>
      <c r="C1308" s="164" t="str">
        <f>IF(MIN('Categories ID'!$D1308:$F1308)&lt;&gt;0,MIN('Categories ID'!$D1308:$F1308),"")</f>
        <v/>
      </c>
      <c r="D1308" s="164" t="str">
        <f>IFERROR(SEARCH($G$3,'Categories ID'!$J1308)+ROW()/100000,"")</f>
        <v/>
      </c>
      <c r="E1308" s="164" t="str">
        <f>IFERROR(SEARCH($G$3,'Categories ID'!$K1308)+ROW()/100000,"")</f>
        <v/>
      </c>
      <c r="F1308" s="164" t="str">
        <f>IFERROR(SEARCH($G$3,'Categories ID'!$L1308)+ROW()/100000,"")</f>
        <v/>
      </c>
      <c r="G1308" s="73">
        <v>2634.0</v>
      </c>
      <c r="H1308" s="10" t="s">
        <v>2860</v>
      </c>
      <c r="I1308" s="10" t="s">
        <v>2861</v>
      </c>
      <c r="J1308" s="10" t="s">
        <v>2862</v>
      </c>
      <c r="K1308" s="10" t="s">
        <v>3145</v>
      </c>
      <c r="L1308" s="10" t="s">
        <v>3189</v>
      </c>
      <c r="M1308" s="10" t="s">
        <v>22</v>
      </c>
      <c r="N1308" s="3"/>
      <c r="O1308" s="3"/>
      <c r="P1308" s="3"/>
      <c r="Q1308" s="3"/>
      <c r="R1308" s="3"/>
      <c r="S1308" s="3"/>
      <c r="T1308" s="3"/>
    </row>
    <row r="1309" ht="19.5" customHeight="1">
      <c r="A1309" s="3"/>
      <c r="B1309" s="165" t="str">
        <f>IFERROR(RANK('Categories ID'!$C1309,'Categories ID'!$C$20:$C$1937,1),"")</f>
        <v/>
      </c>
      <c r="C1309" s="166" t="str">
        <f>IF(MIN('Categories ID'!$D1309:$F1309)&lt;&gt;0,MIN('Categories ID'!$D1309:$F1309),"")</f>
        <v/>
      </c>
      <c r="D1309" s="166" t="str">
        <f>IFERROR(SEARCH($G$3,'Categories ID'!$J1309)+ROW()/100000,"")</f>
        <v/>
      </c>
      <c r="E1309" s="166" t="str">
        <f>IFERROR(SEARCH($G$3,'Categories ID'!$K1309)+ROW()/100000,"")</f>
        <v/>
      </c>
      <c r="F1309" s="166" t="str">
        <f>IFERROR(SEARCH($G$3,'Categories ID'!$L1309)+ROW()/100000,"")</f>
        <v/>
      </c>
      <c r="G1309" s="73">
        <v>2635.0</v>
      </c>
      <c r="H1309" s="10" t="s">
        <v>2860</v>
      </c>
      <c r="I1309" s="10" t="s">
        <v>2861</v>
      </c>
      <c r="J1309" s="10" t="s">
        <v>2862</v>
      </c>
      <c r="K1309" s="10" t="s">
        <v>3145</v>
      </c>
      <c r="L1309" s="10" t="s">
        <v>3191</v>
      </c>
      <c r="M1309" s="10" t="s">
        <v>22</v>
      </c>
      <c r="N1309" s="3"/>
      <c r="O1309" s="3"/>
      <c r="P1309" s="3"/>
      <c r="Q1309" s="3"/>
      <c r="R1309" s="3"/>
      <c r="S1309" s="3"/>
      <c r="T1309" s="3"/>
    </row>
    <row r="1310" ht="19.5" customHeight="1">
      <c r="A1310" s="3"/>
      <c r="B1310" s="163" t="str">
        <f>IFERROR(RANK('Categories ID'!$C1310,'Categories ID'!$C$20:$C$1937,1),"")</f>
        <v/>
      </c>
      <c r="C1310" s="164" t="str">
        <f>IF(MIN('Categories ID'!$D1310:$F1310)&lt;&gt;0,MIN('Categories ID'!$D1310:$F1310),"")</f>
        <v/>
      </c>
      <c r="D1310" s="164" t="str">
        <f>IFERROR(SEARCH($G$3,'Categories ID'!$J1310)+ROW()/100000,"")</f>
        <v/>
      </c>
      <c r="E1310" s="164" t="str">
        <f>IFERROR(SEARCH($G$3,'Categories ID'!$K1310)+ROW()/100000,"")</f>
        <v/>
      </c>
      <c r="F1310" s="164" t="str">
        <f>IFERROR(SEARCH($G$3,'Categories ID'!$L1310)+ROW()/100000,"")</f>
        <v/>
      </c>
      <c r="G1310" s="73">
        <v>2636.0</v>
      </c>
      <c r="H1310" s="10" t="s">
        <v>2860</v>
      </c>
      <c r="I1310" s="10" t="s">
        <v>2861</v>
      </c>
      <c r="J1310" s="10" t="s">
        <v>2862</v>
      </c>
      <c r="K1310" s="10" t="s">
        <v>3145</v>
      </c>
      <c r="L1310" s="10" t="s">
        <v>3193</v>
      </c>
      <c r="M1310" s="10" t="s">
        <v>22</v>
      </c>
      <c r="N1310" s="3"/>
      <c r="O1310" s="3"/>
      <c r="P1310" s="3"/>
      <c r="Q1310" s="3"/>
      <c r="R1310" s="3"/>
      <c r="S1310" s="3"/>
      <c r="T1310" s="3"/>
    </row>
    <row r="1311" ht="19.5" customHeight="1">
      <c r="A1311" s="3"/>
      <c r="B1311" s="165" t="str">
        <f>IFERROR(RANK('Categories ID'!$C1311,'Categories ID'!$C$20:$C$1937,1),"")</f>
        <v/>
      </c>
      <c r="C1311" s="166" t="str">
        <f>IF(MIN('Categories ID'!$D1311:$F1311)&lt;&gt;0,MIN('Categories ID'!$D1311:$F1311),"")</f>
        <v/>
      </c>
      <c r="D1311" s="166" t="str">
        <f>IFERROR(SEARCH($G$3,'Categories ID'!$J1311)+ROW()/100000,"")</f>
        <v/>
      </c>
      <c r="E1311" s="166" t="str">
        <f>IFERROR(SEARCH($G$3,'Categories ID'!$K1311)+ROW()/100000,"")</f>
        <v/>
      </c>
      <c r="F1311" s="166" t="str">
        <f>IFERROR(SEARCH($G$3,'Categories ID'!$L1311)+ROW()/100000,"")</f>
        <v/>
      </c>
      <c r="G1311" s="73">
        <v>2557.0</v>
      </c>
      <c r="H1311" s="10" t="s">
        <v>2860</v>
      </c>
      <c r="I1311" s="10" t="s">
        <v>2861</v>
      </c>
      <c r="J1311" s="10" t="s">
        <v>2862</v>
      </c>
      <c r="K1311" s="10" t="s">
        <v>3145</v>
      </c>
      <c r="L1311" s="10" t="s">
        <v>3187</v>
      </c>
      <c r="M1311" s="10" t="s">
        <v>22</v>
      </c>
      <c r="N1311" s="3"/>
      <c r="O1311" s="3"/>
      <c r="P1311" s="3"/>
      <c r="Q1311" s="3"/>
      <c r="R1311" s="3"/>
      <c r="S1311" s="3"/>
      <c r="T1311" s="3"/>
    </row>
    <row r="1312" ht="19.5" customHeight="1">
      <c r="A1312" s="3"/>
      <c r="B1312" s="163" t="str">
        <f>IFERROR(RANK('Categories ID'!$C1312,'Categories ID'!$C$20:$C$1937,1),"")</f>
        <v/>
      </c>
      <c r="C1312" s="164" t="str">
        <f>IF(MIN('Categories ID'!$D1312:$F1312)&lt;&gt;0,MIN('Categories ID'!$D1312:$F1312),"")</f>
        <v/>
      </c>
      <c r="D1312" s="164" t="str">
        <f>IFERROR(SEARCH($G$3,'Categories ID'!$J1312)+ROW()/100000,"")</f>
        <v/>
      </c>
      <c r="E1312" s="164" t="str">
        <f>IFERROR(SEARCH($G$3,'Categories ID'!$K1312)+ROW()/100000,"")</f>
        <v/>
      </c>
      <c r="F1312" s="164" t="str">
        <f>IFERROR(SEARCH($G$3,'Categories ID'!$L1312)+ROW()/100000,"")</f>
        <v/>
      </c>
      <c r="G1312" s="73">
        <v>1425.0</v>
      </c>
      <c r="H1312" s="10" t="s">
        <v>2860</v>
      </c>
      <c r="I1312" s="10" t="s">
        <v>2861</v>
      </c>
      <c r="J1312" s="10" t="s">
        <v>2862</v>
      </c>
      <c r="K1312" s="10" t="s">
        <v>2863</v>
      </c>
      <c r="L1312" s="10" t="s">
        <v>2930</v>
      </c>
      <c r="M1312" s="10" t="s">
        <v>22</v>
      </c>
      <c r="N1312" s="3"/>
      <c r="O1312" s="3"/>
      <c r="P1312" s="3"/>
      <c r="Q1312" s="3"/>
      <c r="R1312" s="3"/>
      <c r="S1312" s="3"/>
      <c r="T1312" s="3"/>
    </row>
    <row r="1313" ht="19.5" customHeight="1">
      <c r="A1313" s="3"/>
      <c r="B1313" s="165" t="str">
        <f>IFERROR(RANK('Categories ID'!$C1313,'Categories ID'!$C$20:$C$1937,1),"")</f>
        <v/>
      </c>
      <c r="C1313" s="166" t="str">
        <f>IF(MIN('Categories ID'!$D1313:$F1313)&lt;&gt;0,MIN('Categories ID'!$D1313:$F1313),"")</f>
        <v/>
      </c>
      <c r="D1313" s="166" t="str">
        <f>IFERROR(SEARCH($G$3,'Categories ID'!$J1313)+ROW()/100000,"")</f>
        <v/>
      </c>
      <c r="E1313" s="166" t="str">
        <f>IFERROR(SEARCH($G$3,'Categories ID'!$K1313)+ROW()/100000,"")</f>
        <v/>
      </c>
      <c r="F1313" s="166" t="str">
        <f>IFERROR(SEARCH($G$3,'Categories ID'!$L1313)+ROW()/100000,"")</f>
        <v/>
      </c>
      <c r="G1313" s="73">
        <v>1426.0</v>
      </c>
      <c r="H1313" s="10" t="s">
        <v>2860</v>
      </c>
      <c r="I1313" s="10" t="s">
        <v>2861</v>
      </c>
      <c r="J1313" s="10" t="s">
        <v>2862</v>
      </c>
      <c r="K1313" s="10" t="s">
        <v>2863</v>
      </c>
      <c r="L1313" s="10" t="s">
        <v>2932</v>
      </c>
      <c r="M1313" s="10" t="s">
        <v>22</v>
      </c>
      <c r="N1313" s="3"/>
      <c r="O1313" s="3"/>
      <c r="P1313" s="3"/>
      <c r="Q1313" s="3"/>
      <c r="R1313" s="3"/>
      <c r="S1313" s="3"/>
      <c r="T1313" s="3"/>
    </row>
    <row r="1314" ht="19.5" customHeight="1">
      <c r="A1314" s="3"/>
      <c r="B1314" s="163" t="str">
        <f>IFERROR(RANK('Categories ID'!$C1314,'Categories ID'!$C$20:$C$1937,1),"")</f>
        <v/>
      </c>
      <c r="C1314" s="164" t="str">
        <f>IF(MIN('Categories ID'!$D1314:$F1314)&lt;&gt;0,MIN('Categories ID'!$D1314:$F1314),"")</f>
        <v/>
      </c>
      <c r="D1314" s="164" t="str">
        <f>IFERROR(SEARCH($G$3,'Categories ID'!$J1314)+ROW()/100000,"")</f>
        <v/>
      </c>
      <c r="E1314" s="164" t="str">
        <f>IFERROR(SEARCH($G$3,'Categories ID'!$K1314)+ROW()/100000,"")</f>
        <v/>
      </c>
      <c r="F1314" s="164" t="str">
        <f>IFERROR(SEARCH($G$3,'Categories ID'!$L1314)+ROW()/100000,"")</f>
        <v/>
      </c>
      <c r="G1314" s="73">
        <v>319.0</v>
      </c>
      <c r="H1314" s="10" t="s">
        <v>2860</v>
      </c>
      <c r="I1314" s="10" t="s">
        <v>2861</v>
      </c>
      <c r="J1314" s="10" t="s">
        <v>2862</v>
      </c>
      <c r="K1314" s="10" t="s">
        <v>2863</v>
      </c>
      <c r="L1314" s="10" t="s">
        <v>2864</v>
      </c>
      <c r="M1314" s="10" t="s">
        <v>22</v>
      </c>
      <c r="N1314" s="3"/>
      <c r="O1314" s="3"/>
      <c r="P1314" s="3"/>
      <c r="Q1314" s="3"/>
      <c r="R1314" s="3"/>
      <c r="S1314" s="3"/>
      <c r="T1314" s="3"/>
    </row>
    <row r="1315" ht="19.5" customHeight="1">
      <c r="A1315" s="3"/>
      <c r="B1315" s="165" t="str">
        <f>IFERROR(RANK('Categories ID'!$C1315,'Categories ID'!$C$20:$C$1937,1),"")</f>
        <v/>
      </c>
      <c r="C1315" s="166" t="str">
        <f>IF(MIN('Categories ID'!$D1315:$F1315)&lt;&gt;0,MIN('Categories ID'!$D1315:$F1315),"")</f>
        <v/>
      </c>
      <c r="D1315" s="166" t="str">
        <f>IFERROR(SEARCH($G$3,'Categories ID'!$J1315)+ROW()/100000,"")</f>
        <v/>
      </c>
      <c r="E1315" s="166" t="str">
        <f>IFERROR(SEARCH($G$3,'Categories ID'!$K1315)+ROW()/100000,"")</f>
        <v/>
      </c>
      <c r="F1315" s="166" t="str">
        <f>IFERROR(SEARCH($G$3,'Categories ID'!$L1315)+ROW()/100000,"")</f>
        <v/>
      </c>
      <c r="G1315" s="73">
        <v>1084.0</v>
      </c>
      <c r="H1315" s="10" t="s">
        <v>2860</v>
      </c>
      <c r="I1315" s="10" t="s">
        <v>2861</v>
      </c>
      <c r="J1315" s="10" t="s">
        <v>2862</v>
      </c>
      <c r="K1315" s="10" t="s">
        <v>2882</v>
      </c>
      <c r="L1315" s="10" t="s">
        <v>2883</v>
      </c>
      <c r="M1315" s="10" t="s">
        <v>22</v>
      </c>
      <c r="N1315" s="3"/>
      <c r="O1315" s="3"/>
      <c r="P1315" s="3"/>
      <c r="Q1315" s="3"/>
      <c r="R1315" s="3"/>
      <c r="S1315" s="3"/>
      <c r="T1315" s="3"/>
    </row>
    <row r="1316" ht="19.5" customHeight="1">
      <c r="A1316" s="3"/>
      <c r="B1316" s="163" t="str">
        <f>IFERROR(RANK('Categories ID'!$C1316,'Categories ID'!$C$20:$C$1937,1),"")</f>
        <v/>
      </c>
      <c r="C1316" s="164" t="str">
        <f>IF(MIN('Categories ID'!$D1316:$F1316)&lt;&gt;0,MIN('Categories ID'!$D1316:$F1316),"")</f>
        <v/>
      </c>
      <c r="D1316" s="164" t="str">
        <f>IFERROR(SEARCH($G$3,'Categories ID'!$J1316)+ROW()/100000,"")</f>
        <v/>
      </c>
      <c r="E1316" s="164" t="str">
        <f>IFERROR(SEARCH($G$3,'Categories ID'!$K1316)+ROW()/100000,"")</f>
        <v/>
      </c>
      <c r="F1316" s="164" t="str">
        <f>IFERROR(SEARCH($G$3,'Categories ID'!$L1316)+ROW()/100000,"")</f>
        <v/>
      </c>
      <c r="G1316" s="73">
        <v>1108.0</v>
      </c>
      <c r="H1316" s="10" t="s">
        <v>2860</v>
      </c>
      <c r="I1316" s="10" t="s">
        <v>2861</v>
      </c>
      <c r="J1316" s="10" t="s">
        <v>2862</v>
      </c>
      <c r="K1316" s="10" t="s">
        <v>2882</v>
      </c>
      <c r="L1316" s="10" t="s">
        <v>3153</v>
      </c>
      <c r="M1316" s="10" t="s">
        <v>22</v>
      </c>
      <c r="N1316" s="3"/>
      <c r="O1316" s="3"/>
      <c r="P1316" s="3"/>
      <c r="Q1316" s="3"/>
      <c r="R1316" s="3"/>
      <c r="S1316" s="3"/>
      <c r="T1316" s="3"/>
    </row>
    <row r="1317" ht="19.5" customHeight="1">
      <c r="A1317" s="3"/>
      <c r="B1317" s="165" t="str">
        <f>IFERROR(RANK('Categories ID'!$C1317,'Categories ID'!$C$20:$C$1937,1),"")</f>
        <v/>
      </c>
      <c r="C1317" s="166" t="str">
        <f>IF(MIN('Categories ID'!$D1317:$F1317)&lt;&gt;0,MIN('Categories ID'!$D1317:$F1317),"")</f>
        <v/>
      </c>
      <c r="D1317" s="166" t="str">
        <f>IFERROR(SEARCH($G$3,'Categories ID'!$J1317)+ROW()/100000,"")</f>
        <v/>
      </c>
      <c r="E1317" s="166" t="str">
        <f>IFERROR(SEARCH($G$3,'Categories ID'!$K1317)+ROW()/100000,"")</f>
        <v/>
      </c>
      <c r="F1317" s="166" t="str">
        <f>IFERROR(SEARCH($G$3,'Categories ID'!$L1317)+ROW()/100000,"")</f>
        <v/>
      </c>
      <c r="G1317" s="73">
        <v>1103.0</v>
      </c>
      <c r="H1317" s="10" t="s">
        <v>2860</v>
      </c>
      <c r="I1317" s="10" t="s">
        <v>2861</v>
      </c>
      <c r="J1317" s="10" t="s">
        <v>2862</v>
      </c>
      <c r="K1317" s="10" t="s">
        <v>2882</v>
      </c>
      <c r="L1317" s="10" t="s">
        <v>3151</v>
      </c>
      <c r="M1317" s="10" t="s">
        <v>22</v>
      </c>
      <c r="N1317" s="3"/>
      <c r="O1317" s="3"/>
      <c r="P1317" s="3"/>
      <c r="Q1317" s="3"/>
      <c r="R1317" s="3"/>
      <c r="S1317" s="3"/>
      <c r="T1317" s="3"/>
    </row>
    <row r="1318" ht="19.5" customHeight="1">
      <c r="A1318" s="3"/>
      <c r="B1318" s="163" t="str">
        <f>IFERROR(RANK('Categories ID'!$C1318,'Categories ID'!$C$20:$C$1937,1),"")</f>
        <v/>
      </c>
      <c r="C1318" s="164" t="str">
        <f>IF(MIN('Categories ID'!$D1318:$F1318)&lt;&gt;0,MIN('Categories ID'!$D1318:$F1318),"")</f>
        <v/>
      </c>
      <c r="D1318" s="164" t="str">
        <f>IFERROR(SEARCH($G$3,'Categories ID'!$J1318)+ROW()/100000,"")</f>
        <v/>
      </c>
      <c r="E1318" s="164" t="str">
        <f>IFERROR(SEARCH($G$3,'Categories ID'!$K1318)+ROW()/100000,"")</f>
        <v/>
      </c>
      <c r="F1318" s="164" t="str">
        <f>IFERROR(SEARCH($G$3,'Categories ID'!$L1318)+ROW()/100000,"")</f>
        <v/>
      </c>
      <c r="G1318" s="73">
        <v>1074.0</v>
      </c>
      <c r="H1318" s="10" t="s">
        <v>2860</v>
      </c>
      <c r="I1318" s="10" t="s">
        <v>2861</v>
      </c>
      <c r="J1318" s="10" t="s">
        <v>2862</v>
      </c>
      <c r="K1318" s="10" t="s">
        <v>2882</v>
      </c>
      <c r="L1318" s="10" t="s">
        <v>3146</v>
      </c>
      <c r="M1318" s="10" t="s">
        <v>22</v>
      </c>
      <c r="N1318" s="3"/>
      <c r="O1318" s="3"/>
      <c r="P1318" s="3"/>
      <c r="Q1318" s="3"/>
      <c r="R1318" s="3"/>
      <c r="S1318" s="3"/>
      <c r="T1318" s="3"/>
    </row>
    <row r="1319" ht="19.5" customHeight="1">
      <c r="A1319" s="3"/>
      <c r="B1319" s="165" t="str">
        <f>IFERROR(RANK('Categories ID'!$C1319,'Categories ID'!$C$20:$C$1937,1),"")</f>
        <v/>
      </c>
      <c r="C1319" s="166" t="str">
        <f>IF(MIN('Categories ID'!$D1319:$F1319)&lt;&gt;0,MIN('Categories ID'!$D1319:$F1319),"")</f>
        <v/>
      </c>
      <c r="D1319" s="166" t="str">
        <f>IFERROR(SEARCH($G$3,'Categories ID'!$J1319)+ROW()/100000,"")</f>
        <v/>
      </c>
      <c r="E1319" s="166" t="str">
        <f>IFERROR(SEARCH($G$3,'Categories ID'!$K1319)+ROW()/100000,"")</f>
        <v/>
      </c>
      <c r="F1319" s="166" t="str">
        <f>IFERROR(SEARCH($G$3,'Categories ID'!$L1319)+ROW()/100000,"")</f>
        <v/>
      </c>
      <c r="G1319" s="73">
        <v>2730.0</v>
      </c>
      <c r="H1319" s="10" t="s">
        <v>2860</v>
      </c>
      <c r="I1319" s="10" t="s">
        <v>2861</v>
      </c>
      <c r="J1319" s="10" t="s">
        <v>2862</v>
      </c>
      <c r="K1319" s="10" t="s">
        <v>2882</v>
      </c>
      <c r="L1319" s="10" t="s">
        <v>2956</v>
      </c>
      <c r="M1319" s="10" t="s">
        <v>2957</v>
      </c>
      <c r="N1319" s="3"/>
      <c r="O1319" s="3"/>
      <c r="P1319" s="3"/>
      <c r="Q1319" s="3"/>
      <c r="R1319" s="3"/>
      <c r="S1319" s="3"/>
      <c r="T1319" s="3"/>
    </row>
    <row r="1320" ht="19.5" customHeight="1">
      <c r="A1320" s="3"/>
      <c r="B1320" s="163" t="str">
        <f>IFERROR(RANK('Categories ID'!$C1320,'Categories ID'!$C$20:$C$1937,1),"")</f>
        <v/>
      </c>
      <c r="C1320" s="164" t="str">
        <f>IF(MIN('Categories ID'!$D1320:$F1320)&lt;&gt;0,MIN('Categories ID'!$D1320:$F1320),"")</f>
        <v/>
      </c>
      <c r="D1320" s="164" t="str">
        <f>IFERROR(SEARCH($G$3,'Categories ID'!$J1320)+ROW()/100000,"")</f>
        <v/>
      </c>
      <c r="E1320" s="164" t="str">
        <f>IFERROR(SEARCH($G$3,'Categories ID'!$K1320)+ROW()/100000,"")</f>
        <v/>
      </c>
      <c r="F1320" s="164" t="str">
        <f>IFERROR(SEARCH($G$3,'Categories ID'!$L1320)+ROW()/100000,"")</f>
        <v/>
      </c>
      <c r="G1320" s="73">
        <v>2731.0</v>
      </c>
      <c r="H1320" s="10" t="s">
        <v>2860</v>
      </c>
      <c r="I1320" s="10" t="s">
        <v>2861</v>
      </c>
      <c r="J1320" s="10" t="s">
        <v>2862</v>
      </c>
      <c r="K1320" s="10" t="s">
        <v>2882</v>
      </c>
      <c r="L1320" s="10" t="s">
        <v>2956</v>
      </c>
      <c r="M1320" s="10" t="s">
        <v>2960</v>
      </c>
      <c r="N1320" s="3"/>
      <c r="O1320" s="3"/>
      <c r="P1320" s="3"/>
      <c r="Q1320" s="3"/>
      <c r="R1320" s="3"/>
      <c r="S1320" s="3"/>
      <c r="T1320" s="3"/>
    </row>
    <row r="1321" ht="19.5" customHeight="1">
      <c r="A1321" s="3"/>
      <c r="B1321" s="165" t="str">
        <f>IFERROR(RANK('Categories ID'!$C1321,'Categories ID'!$C$20:$C$1937,1),"")</f>
        <v/>
      </c>
      <c r="C1321" s="166" t="str">
        <f>IF(MIN('Categories ID'!$D1321:$F1321)&lt;&gt;0,MIN('Categories ID'!$D1321:$F1321),"")</f>
        <v/>
      </c>
      <c r="D1321" s="166" t="str">
        <f>IFERROR(SEARCH($G$3,'Categories ID'!$J1321)+ROW()/100000,"")</f>
        <v/>
      </c>
      <c r="E1321" s="166" t="str">
        <f>IFERROR(SEARCH($G$3,'Categories ID'!$K1321)+ROW()/100000,"")</f>
        <v/>
      </c>
      <c r="F1321" s="166" t="str">
        <f>IFERROR(SEARCH($G$3,'Categories ID'!$L1321)+ROW()/100000,"")</f>
        <v/>
      </c>
      <c r="G1321" s="73">
        <v>2732.0</v>
      </c>
      <c r="H1321" s="10" t="s">
        <v>2860</v>
      </c>
      <c r="I1321" s="10" t="s">
        <v>2861</v>
      </c>
      <c r="J1321" s="10" t="s">
        <v>2862</v>
      </c>
      <c r="K1321" s="10" t="s">
        <v>2882</v>
      </c>
      <c r="L1321" s="10" t="s">
        <v>2956</v>
      </c>
      <c r="M1321" s="10" t="s">
        <v>2962</v>
      </c>
      <c r="N1321" s="3"/>
      <c r="O1321" s="3"/>
      <c r="P1321" s="3"/>
      <c r="Q1321" s="3"/>
      <c r="R1321" s="3"/>
      <c r="S1321" s="3"/>
      <c r="T1321" s="3"/>
    </row>
    <row r="1322" ht="19.5" customHeight="1">
      <c r="A1322" s="3"/>
      <c r="B1322" s="163" t="str">
        <f>IFERROR(RANK('Categories ID'!$C1322,'Categories ID'!$C$20:$C$1937,1),"")</f>
        <v/>
      </c>
      <c r="C1322" s="164" t="str">
        <f>IF(MIN('Categories ID'!$D1322:$F1322)&lt;&gt;0,MIN('Categories ID'!$D1322:$F1322),"")</f>
        <v/>
      </c>
      <c r="D1322" s="164" t="str">
        <f>IFERROR(SEARCH($G$3,'Categories ID'!$J1322)+ROW()/100000,"")</f>
        <v/>
      </c>
      <c r="E1322" s="164" t="str">
        <f>IFERROR(SEARCH($G$3,'Categories ID'!$K1322)+ROW()/100000,"")</f>
        <v/>
      </c>
      <c r="F1322" s="164" t="str">
        <f>IFERROR(SEARCH($G$3,'Categories ID'!$L1322)+ROW()/100000,"")</f>
        <v/>
      </c>
      <c r="G1322" s="73">
        <v>2199.0</v>
      </c>
      <c r="H1322" s="10" t="s">
        <v>2860</v>
      </c>
      <c r="I1322" s="10" t="s">
        <v>2861</v>
      </c>
      <c r="J1322" s="10" t="s">
        <v>2862</v>
      </c>
      <c r="K1322" s="10" t="s">
        <v>2882</v>
      </c>
      <c r="L1322" s="10" t="s">
        <v>2940</v>
      </c>
      <c r="M1322" s="10" t="s">
        <v>22</v>
      </c>
      <c r="N1322" s="3"/>
      <c r="O1322" s="3"/>
      <c r="P1322" s="3"/>
      <c r="Q1322" s="3"/>
      <c r="R1322" s="3"/>
      <c r="S1322" s="3"/>
      <c r="T1322" s="3"/>
    </row>
    <row r="1323" ht="19.5" customHeight="1">
      <c r="A1323" s="3"/>
      <c r="B1323" s="165" t="str">
        <f>IFERROR(RANK('Categories ID'!$C1323,'Categories ID'!$C$20:$C$1937,1),"")</f>
        <v/>
      </c>
      <c r="C1323" s="166" t="str">
        <f>IF(MIN('Categories ID'!$D1323:$F1323)&lt;&gt;0,MIN('Categories ID'!$D1323:$F1323),"")</f>
        <v/>
      </c>
      <c r="D1323" s="166" t="str">
        <f>IFERROR(SEARCH($G$3,'Categories ID'!$J1323)+ROW()/100000,"")</f>
        <v/>
      </c>
      <c r="E1323" s="166" t="str">
        <f>IFERROR(SEARCH($G$3,'Categories ID'!$K1323)+ROW()/100000,"")</f>
        <v/>
      </c>
      <c r="F1323" s="166" t="str">
        <f>IFERROR(SEARCH($G$3,'Categories ID'!$L1323)+ROW()/100000,"")</f>
        <v/>
      </c>
      <c r="G1323" s="73">
        <v>1156.0</v>
      </c>
      <c r="H1323" s="10" t="s">
        <v>2860</v>
      </c>
      <c r="I1323" s="10" t="s">
        <v>2861</v>
      </c>
      <c r="J1323" s="10" t="s">
        <v>2862</v>
      </c>
      <c r="K1323" s="10" t="s">
        <v>2882</v>
      </c>
      <c r="L1323" s="10" t="s">
        <v>2910</v>
      </c>
      <c r="M1323" s="10" t="s">
        <v>22</v>
      </c>
      <c r="N1323" s="3"/>
      <c r="O1323" s="3"/>
      <c r="P1323" s="3"/>
      <c r="Q1323" s="3"/>
      <c r="R1323" s="3"/>
      <c r="S1323" s="3"/>
      <c r="T1323" s="3"/>
    </row>
    <row r="1324" ht="19.5" customHeight="1">
      <c r="A1324" s="3"/>
      <c r="B1324" s="163" t="str">
        <f>IFERROR(RANK('Categories ID'!$C1324,'Categories ID'!$C$20:$C$1937,1),"")</f>
        <v/>
      </c>
      <c r="C1324" s="164" t="str">
        <f>IF(MIN('Categories ID'!$D1324:$F1324)&lt;&gt;0,MIN('Categories ID'!$D1324:$F1324),"")</f>
        <v/>
      </c>
      <c r="D1324" s="164" t="str">
        <f>IFERROR(SEARCH($G$3,'Categories ID'!$J1324)+ROW()/100000,"")</f>
        <v/>
      </c>
      <c r="E1324" s="164" t="str">
        <f>IFERROR(SEARCH($G$3,'Categories ID'!$K1324)+ROW()/100000,"")</f>
        <v/>
      </c>
      <c r="F1324" s="164" t="str">
        <f>IFERROR(SEARCH($G$3,'Categories ID'!$L1324)+ROW()/100000,"")</f>
        <v/>
      </c>
      <c r="G1324" s="73">
        <v>1163.0</v>
      </c>
      <c r="H1324" s="10" t="s">
        <v>2860</v>
      </c>
      <c r="I1324" s="10" t="s">
        <v>2861</v>
      </c>
      <c r="J1324" s="10" t="s">
        <v>2862</v>
      </c>
      <c r="K1324" s="10" t="s">
        <v>2882</v>
      </c>
      <c r="L1324" s="10" t="s">
        <v>3173</v>
      </c>
      <c r="M1324" s="10" t="s">
        <v>22</v>
      </c>
      <c r="N1324" s="3"/>
      <c r="O1324" s="3"/>
      <c r="P1324" s="3"/>
      <c r="Q1324" s="3"/>
      <c r="R1324" s="3"/>
      <c r="S1324" s="3"/>
      <c r="T1324" s="3"/>
    </row>
    <row r="1325" ht="19.5" customHeight="1">
      <c r="A1325" s="3"/>
      <c r="B1325" s="165" t="str">
        <f>IFERROR(RANK('Categories ID'!$C1325,'Categories ID'!$C$20:$C$1937,1),"")</f>
        <v/>
      </c>
      <c r="C1325" s="166" t="str">
        <f>IF(MIN('Categories ID'!$D1325:$F1325)&lt;&gt;0,MIN('Categories ID'!$D1325:$F1325),"")</f>
        <v/>
      </c>
      <c r="D1325" s="166" t="str">
        <f>IFERROR(SEARCH($G$3,'Categories ID'!$J1325)+ROW()/100000,"")</f>
        <v/>
      </c>
      <c r="E1325" s="166" t="str">
        <f>IFERROR(SEARCH($G$3,'Categories ID'!$K1325)+ROW()/100000,"")</f>
        <v/>
      </c>
      <c r="F1325" s="166" t="str">
        <f>IFERROR(SEARCH($G$3,'Categories ID'!$L1325)+ROW()/100000,"")</f>
        <v/>
      </c>
      <c r="G1325" s="73">
        <v>1201.0</v>
      </c>
      <c r="H1325" s="10" t="s">
        <v>2860</v>
      </c>
      <c r="I1325" s="10" t="s">
        <v>2861</v>
      </c>
      <c r="J1325" s="10" t="s">
        <v>2862</v>
      </c>
      <c r="K1325" s="10" t="s">
        <v>2882</v>
      </c>
      <c r="L1325" s="10" t="s">
        <v>2924</v>
      </c>
      <c r="M1325" s="10" t="s">
        <v>22</v>
      </c>
      <c r="N1325" s="3"/>
      <c r="O1325" s="3"/>
      <c r="P1325" s="3"/>
      <c r="Q1325" s="3"/>
      <c r="R1325" s="3"/>
      <c r="S1325" s="3"/>
      <c r="T1325" s="3"/>
    </row>
    <row r="1326" ht="19.5" customHeight="1">
      <c r="A1326" s="3"/>
      <c r="B1326" s="163" t="str">
        <f>IFERROR(RANK('Categories ID'!$C1326,'Categories ID'!$C$20:$C$1937,1),"")</f>
        <v/>
      </c>
      <c r="C1326" s="164" t="str">
        <f>IF(MIN('Categories ID'!$D1326:$F1326)&lt;&gt;0,MIN('Categories ID'!$D1326:$F1326),"")</f>
        <v/>
      </c>
      <c r="D1326" s="164" t="str">
        <f>IFERROR(SEARCH($G$3,'Categories ID'!$J1326)+ROW()/100000,"")</f>
        <v/>
      </c>
      <c r="E1326" s="164" t="str">
        <f>IFERROR(SEARCH($G$3,'Categories ID'!$K1326)+ROW()/100000,"")</f>
        <v/>
      </c>
      <c r="F1326" s="164" t="str">
        <f>IFERROR(SEARCH($G$3,'Categories ID'!$L1326)+ROW()/100000,"")</f>
        <v/>
      </c>
      <c r="G1326" s="73">
        <v>1202.0</v>
      </c>
      <c r="H1326" s="10" t="s">
        <v>2860</v>
      </c>
      <c r="I1326" s="10" t="s">
        <v>2861</v>
      </c>
      <c r="J1326" s="10" t="s">
        <v>2862</v>
      </c>
      <c r="K1326" s="10" t="s">
        <v>2882</v>
      </c>
      <c r="L1326" s="10" t="s">
        <v>2926</v>
      </c>
      <c r="M1326" s="10" t="s">
        <v>22</v>
      </c>
      <c r="N1326" s="3"/>
      <c r="O1326" s="3"/>
      <c r="P1326" s="3"/>
      <c r="Q1326" s="3"/>
      <c r="R1326" s="3"/>
      <c r="S1326" s="3"/>
      <c r="T1326" s="3"/>
    </row>
    <row r="1327" ht="19.5" customHeight="1">
      <c r="A1327" s="3"/>
      <c r="B1327" s="165" t="str">
        <f>IFERROR(RANK('Categories ID'!$C1327,'Categories ID'!$C$20:$C$1937,1),"")</f>
        <v/>
      </c>
      <c r="C1327" s="166" t="str">
        <f>IF(MIN('Categories ID'!$D1327:$F1327)&lt;&gt;0,MIN('Categories ID'!$D1327:$F1327),"")</f>
        <v/>
      </c>
      <c r="D1327" s="166" t="str">
        <f>IFERROR(SEARCH($G$3,'Categories ID'!$J1327)+ROW()/100000,"")</f>
        <v/>
      </c>
      <c r="E1327" s="166" t="str">
        <f>IFERROR(SEARCH($G$3,'Categories ID'!$K1327)+ROW()/100000,"")</f>
        <v/>
      </c>
      <c r="F1327" s="166" t="str">
        <f>IFERROR(SEARCH($G$3,'Categories ID'!$L1327)+ROW()/100000,"")</f>
        <v/>
      </c>
      <c r="G1327" s="73">
        <v>1203.0</v>
      </c>
      <c r="H1327" s="10" t="s">
        <v>2860</v>
      </c>
      <c r="I1327" s="10" t="s">
        <v>2861</v>
      </c>
      <c r="J1327" s="10" t="s">
        <v>2862</v>
      </c>
      <c r="K1327" s="10" t="s">
        <v>2882</v>
      </c>
      <c r="L1327" s="10" t="s">
        <v>2928</v>
      </c>
      <c r="M1327" s="10" t="s">
        <v>22</v>
      </c>
      <c r="N1327" s="3"/>
      <c r="O1327" s="3"/>
      <c r="P1327" s="3"/>
      <c r="Q1327" s="3"/>
      <c r="R1327" s="3"/>
      <c r="S1327" s="3"/>
      <c r="T1327" s="3"/>
    </row>
    <row r="1328" ht="19.5" customHeight="1">
      <c r="A1328" s="3"/>
      <c r="B1328" s="163" t="str">
        <f>IFERROR(RANK('Categories ID'!$C1328,'Categories ID'!$C$20:$C$1937,1),"")</f>
        <v/>
      </c>
      <c r="C1328" s="164" t="str">
        <f>IF(MIN('Categories ID'!$D1328:$F1328)&lt;&gt;0,MIN('Categories ID'!$D1328:$F1328),"")</f>
        <v/>
      </c>
      <c r="D1328" s="164" t="str">
        <f>IFERROR(SEARCH($G$3,'Categories ID'!$J1328)+ROW()/100000,"")</f>
        <v/>
      </c>
      <c r="E1328" s="164" t="str">
        <f>IFERROR(SEARCH($G$3,'Categories ID'!$K1328)+ROW()/100000,"")</f>
        <v/>
      </c>
      <c r="F1328" s="164" t="str">
        <f>IFERROR(SEARCH($G$3,'Categories ID'!$L1328)+ROW()/100000,"")</f>
        <v/>
      </c>
      <c r="G1328" s="73">
        <v>3477.0</v>
      </c>
      <c r="H1328" s="10" t="s">
        <v>2860</v>
      </c>
      <c r="I1328" s="10" t="s">
        <v>2861</v>
      </c>
      <c r="J1328" s="10" t="s">
        <v>2862</v>
      </c>
      <c r="K1328" s="10" t="s">
        <v>2882</v>
      </c>
      <c r="L1328" s="10" t="s">
        <v>2998</v>
      </c>
      <c r="M1328" s="10" t="s">
        <v>22</v>
      </c>
      <c r="N1328" s="3"/>
      <c r="O1328" s="3"/>
      <c r="P1328" s="3"/>
      <c r="Q1328" s="3"/>
      <c r="R1328" s="3"/>
      <c r="S1328" s="3"/>
      <c r="T1328" s="3"/>
    </row>
    <row r="1329" ht="19.5" customHeight="1">
      <c r="A1329" s="3"/>
      <c r="B1329" s="165" t="str">
        <f>IFERROR(RANK('Categories ID'!$C1329,'Categories ID'!$C$20:$C$1937,1),"")</f>
        <v/>
      </c>
      <c r="C1329" s="166" t="str">
        <f>IF(MIN('Categories ID'!$D1329:$F1329)&lt;&gt;0,MIN('Categories ID'!$D1329:$F1329),"")</f>
        <v/>
      </c>
      <c r="D1329" s="166" t="str">
        <f>IFERROR(SEARCH($G$3,'Categories ID'!$J1329)+ROW()/100000,"")</f>
        <v/>
      </c>
      <c r="E1329" s="166" t="str">
        <f>IFERROR(SEARCH($G$3,'Categories ID'!$K1329)+ROW()/100000,"")</f>
        <v/>
      </c>
      <c r="F1329" s="166" t="str">
        <f>IFERROR(SEARCH($G$3,'Categories ID'!$L1329)+ROW()/100000,"")</f>
        <v/>
      </c>
      <c r="G1329" s="73">
        <v>2451.0</v>
      </c>
      <c r="H1329" s="10" t="s">
        <v>2860</v>
      </c>
      <c r="I1329" s="10" t="s">
        <v>2861</v>
      </c>
      <c r="J1329" s="10" t="s">
        <v>2862</v>
      </c>
      <c r="K1329" s="10" t="s">
        <v>2882</v>
      </c>
      <c r="L1329" s="10" t="s">
        <v>2942</v>
      </c>
      <c r="M1329" s="10" t="s">
        <v>22</v>
      </c>
      <c r="N1329" s="3"/>
      <c r="O1329" s="3"/>
      <c r="P1329" s="3"/>
      <c r="Q1329" s="3"/>
      <c r="R1329" s="3"/>
      <c r="S1329" s="3"/>
      <c r="T1329" s="3"/>
    </row>
    <row r="1330" ht="19.5" customHeight="1">
      <c r="A1330" s="3"/>
      <c r="B1330" s="163" t="str">
        <f>IFERROR(RANK('Categories ID'!$C1330,'Categories ID'!$C$20:$C$1937,1),"")</f>
        <v/>
      </c>
      <c r="C1330" s="164" t="str">
        <f>IF(MIN('Categories ID'!$D1330:$F1330)&lt;&gt;0,MIN('Categories ID'!$D1330:$F1330),"")</f>
        <v/>
      </c>
      <c r="D1330" s="164" t="str">
        <f>IFERROR(SEARCH($G$3,'Categories ID'!$J1330)+ROW()/100000,"")</f>
        <v/>
      </c>
      <c r="E1330" s="164" t="str">
        <f>IFERROR(SEARCH($G$3,'Categories ID'!$K1330)+ROW()/100000,"")</f>
        <v/>
      </c>
      <c r="F1330" s="164" t="str">
        <f>IFERROR(SEARCH($G$3,'Categories ID'!$L1330)+ROW()/100000,"")</f>
        <v/>
      </c>
      <c r="G1330" s="73">
        <v>2452.0</v>
      </c>
      <c r="H1330" s="10" t="s">
        <v>2860</v>
      </c>
      <c r="I1330" s="10" t="s">
        <v>2861</v>
      </c>
      <c r="J1330" s="10" t="s">
        <v>2862</v>
      </c>
      <c r="K1330" s="10" t="s">
        <v>2882</v>
      </c>
      <c r="L1330" s="10" t="s">
        <v>2944</v>
      </c>
      <c r="M1330" s="10" t="s">
        <v>22</v>
      </c>
      <c r="N1330" s="3"/>
      <c r="O1330" s="3"/>
      <c r="P1330" s="3"/>
      <c r="Q1330" s="3"/>
      <c r="R1330" s="3"/>
      <c r="S1330" s="3"/>
      <c r="T1330" s="3"/>
    </row>
    <row r="1331" ht="19.5" customHeight="1">
      <c r="A1331" s="3"/>
      <c r="B1331" s="165" t="str">
        <f>IFERROR(RANK('Categories ID'!$C1331,'Categories ID'!$C$20:$C$1937,1),"")</f>
        <v/>
      </c>
      <c r="C1331" s="166" t="str">
        <f>IF(MIN('Categories ID'!$D1331:$F1331)&lt;&gt;0,MIN('Categories ID'!$D1331:$F1331),"")</f>
        <v/>
      </c>
      <c r="D1331" s="166" t="str">
        <f>IFERROR(SEARCH($G$3,'Categories ID'!$J1331)+ROW()/100000,"")</f>
        <v/>
      </c>
      <c r="E1331" s="166" t="str">
        <f>IFERROR(SEARCH($G$3,'Categories ID'!$K1331)+ROW()/100000,"")</f>
        <v/>
      </c>
      <c r="F1331" s="166" t="str">
        <f>IFERROR(SEARCH($G$3,'Categories ID'!$L1331)+ROW()/100000,"")</f>
        <v/>
      </c>
      <c r="G1331" s="73">
        <v>2453.0</v>
      </c>
      <c r="H1331" s="10" t="s">
        <v>2860</v>
      </c>
      <c r="I1331" s="10" t="s">
        <v>2861</v>
      </c>
      <c r="J1331" s="10" t="s">
        <v>2862</v>
      </c>
      <c r="K1331" s="10" t="s">
        <v>2882</v>
      </c>
      <c r="L1331" s="10" t="s">
        <v>3185</v>
      </c>
      <c r="M1331" s="10" t="s">
        <v>22</v>
      </c>
      <c r="N1331" s="3"/>
      <c r="O1331" s="3"/>
      <c r="P1331" s="3"/>
      <c r="Q1331" s="3"/>
      <c r="R1331" s="3"/>
      <c r="S1331" s="3"/>
      <c r="T1331" s="3"/>
    </row>
    <row r="1332" ht="19.5" customHeight="1">
      <c r="A1332" s="3"/>
      <c r="B1332" s="163" t="str">
        <f>IFERROR(RANK('Categories ID'!$C1332,'Categories ID'!$C$20:$C$1937,1),"")</f>
        <v/>
      </c>
      <c r="C1332" s="164" t="str">
        <f>IF(MIN('Categories ID'!$D1332:$F1332)&lt;&gt;0,MIN('Categories ID'!$D1332:$F1332),"")</f>
        <v/>
      </c>
      <c r="D1332" s="164" t="str">
        <f>IFERROR(SEARCH($G$3,'Categories ID'!$J1332)+ROW()/100000,"")</f>
        <v/>
      </c>
      <c r="E1332" s="164" t="str">
        <f>IFERROR(SEARCH($G$3,'Categories ID'!$K1332)+ROW()/100000,"")</f>
        <v/>
      </c>
      <c r="F1332" s="164" t="str">
        <f>IFERROR(SEARCH($G$3,'Categories ID'!$L1332)+ROW()/100000,"")</f>
        <v/>
      </c>
      <c r="G1332" s="73">
        <v>2454.0</v>
      </c>
      <c r="H1332" s="10" t="s">
        <v>2860</v>
      </c>
      <c r="I1332" s="10" t="s">
        <v>2861</v>
      </c>
      <c r="J1332" s="10" t="s">
        <v>2862</v>
      </c>
      <c r="K1332" s="10" t="s">
        <v>2882</v>
      </c>
      <c r="L1332" s="10" t="s">
        <v>2946</v>
      </c>
      <c r="M1332" s="10" t="s">
        <v>22</v>
      </c>
      <c r="N1332" s="3"/>
      <c r="O1332" s="3"/>
      <c r="P1332" s="3"/>
      <c r="Q1332" s="3"/>
      <c r="R1332" s="3"/>
      <c r="S1332" s="3"/>
      <c r="T1332" s="3"/>
    </row>
    <row r="1333" ht="19.5" customHeight="1">
      <c r="A1333" s="3"/>
      <c r="B1333" s="165" t="str">
        <f>IFERROR(RANK('Categories ID'!$C1333,'Categories ID'!$C$20:$C$1937,1),"")</f>
        <v/>
      </c>
      <c r="C1333" s="166" t="str">
        <f>IF(MIN('Categories ID'!$D1333:$F1333)&lt;&gt;0,MIN('Categories ID'!$D1333:$F1333),"")</f>
        <v/>
      </c>
      <c r="D1333" s="166" t="str">
        <f>IFERROR(SEARCH($G$3,'Categories ID'!$J1333)+ROW()/100000,"")</f>
        <v/>
      </c>
      <c r="E1333" s="166" t="str">
        <f>IFERROR(SEARCH($G$3,'Categories ID'!$K1333)+ROW()/100000,"")</f>
        <v/>
      </c>
      <c r="F1333" s="166" t="str">
        <f>IFERROR(SEARCH($G$3,'Categories ID'!$L1333)+ROW()/100000,"")</f>
        <v/>
      </c>
      <c r="G1333" s="73">
        <v>2455.0</v>
      </c>
      <c r="H1333" s="10" t="s">
        <v>2860</v>
      </c>
      <c r="I1333" s="10" t="s">
        <v>2861</v>
      </c>
      <c r="J1333" s="10" t="s">
        <v>2862</v>
      </c>
      <c r="K1333" s="10" t="s">
        <v>2882</v>
      </c>
      <c r="L1333" s="10" t="s">
        <v>2948</v>
      </c>
      <c r="M1333" s="10" t="s">
        <v>22</v>
      </c>
      <c r="N1333" s="3"/>
      <c r="O1333" s="3"/>
      <c r="P1333" s="3"/>
      <c r="Q1333" s="3"/>
      <c r="R1333" s="3"/>
      <c r="S1333" s="3"/>
      <c r="T1333" s="3"/>
    </row>
    <row r="1334" ht="19.5" customHeight="1">
      <c r="A1334" s="3"/>
      <c r="B1334" s="163" t="str">
        <f>IFERROR(RANK('Categories ID'!$C1334,'Categories ID'!$C$20:$C$1937,1),"")</f>
        <v/>
      </c>
      <c r="C1334" s="164" t="str">
        <f>IF(MIN('Categories ID'!$D1334:$F1334)&lt;&gt;0,MIN('Categories ID'!$D1334:$F1334),"")</f>
        <v/>
      </c>
      <c r="D1334" s="164" t="str">
        <f>IFERROR(SEARCH($G$3,'Categories ID'!$J1334)+ROW()/100000,"")</f>
        <v/>
      </c>
      <c r="E1334" s="164" t="str">
        <f>IFERROR(SEARCH($G$3,'Categories ID'!$K1334)+ROW()/100000,"")</f>
        <v/>
      </c>
      <c r="F1334" s="164" t="str">
        <f>IFERROR(SEARCH($G$3,'Categories ID'!$L1334)+ROW()/100000,"")</f>
        <v/>
      </c>
      <c r="G1334" s="73">
        <v>2457.0</v>
      </c>
      <c r="H1334" s="10" t="s">
        <v>2860</v>
      </c>
      <c r="I1334" s="10" t="s">
        <v>2861</v>
      </c>
      <c r="J1334" s="10" t="s">
        <v>2862</v>
      </c>
      <c r="K1334" s="10" t="s">
        <v>2882</v>
      </c>
      <c r="L1334" s="10" t="s">
        <v>2950</v>
      </c>
      <c r="M1334" s="10" t="s">
        <v>22</v>
      </c>
      <c r="N1334" s="3"/>
      <c r="O1334" s="3"/>
      <c r="P1334" s="3"/>
      <c r="Q1334" s="3"/>
      <c r="R1334" s="3"/>
      <c r="S1334" s="3"/>
      <c r="T1334" s="3"/>
    </row>
    <row r="1335" ht="19.5" customHeight="1">
      <c r="A1335" s="3"/>
      <c r="B1335" s="165" t="str">
        <f>IFERROR(RANK('Categories ID'!$C1335,'Categories ID'!$C$20:$C$1937,1),"")</f>
        <v/>
      </c>
      <c r="C1335" s="166" t="str">
        <f>IF(MIN('Categories ID'!$D1335:$F1335)&lt;&gt;0,MIN('Categories ID'!$D1335:$F1335),"")</f>
        <v/>
      </c>
      <c r="D1335" s="166" t="str">
        <f>IFERROR(SEARCH($G$3,'Categories ID'!$J1335)+ROW()/100000,"")</f>
        <v/>
      </c>
      <c r="E1335" s="166" t="str">
        <f>IFERROR(SEARCH($G$3,'Categories ID'!$K1335)+ROW()/100000,"")</f>
        <v/>
      </c>
      <c r="F1335" s="166" t="str">
        <f>IFERROR(SEARCH($G$3,'Categories ID'!$L1335)+ROW()/100000,"")</f>
        <v/>
      </c>
      <c r="G1335" s="73">
        <v>2458.0</v>
      </c>
      <c r="H1335" s="10" t="s">
        <v>2860</v>
      </c>
      <c r="I1335" s="10" t="s">
        <v>2861</v>
      </c>
      <c r="J1335" s="10" t="s">
        <v>2862</v>
      </c>
      <c r="K1335" s="10" t="s">
        <v>2882</v>
      </c>
      <c r="L1335" s="10" t="s">
        <v>2952</v>
      </c>
      <c r="M1335" s="10" t="s">
        <v>22</v>
      </c>
      <c r="N1335" s="3"/>
      <c r="O1335" s="3"/>
      <c r="P1335" s="3"/>
      <c r="Q1335" s="3"/>
      <c r="R1335" s="3"/>
      <c r="S1335" s="3"/>
      <c r="T1335" s="3"/>
    </row>
    <row r="1336" ht="19.5" customHeight="1">
      <c r="A1336" s="3"/>
      <c r="B1336" s="163" t="str">
        <f>IFERROR(RANK('Categories ID'!$C1336,'Categories ID'!$C$20:$C$1937,1),"")</f>
        <v/>
      </c>
      <c r="C1336" s="164" t="str">
        <f>IF(MIN('Categories ID'!$D1336:$F1336)&lt;&gt;0,MIN('Categories ID'!$D1336:$F1336),"")</f>
        <v/>
      </c>
      <c r="D1336" s="164" t="str">
        <f>IFERROR(SEARCH($G$3,'Categories ID'!$J1336)+ROW()/100000,"")</f>
        <v/>
      </c>
      <c r="E1336" s="164" t="str">
        <f>IFERROR(SEARCH($G$3,'Categories ID'!$K1336)+ROW()/100000,"")</f>
        <v/>
      </c>
      <c r="F1336" s="164" t="str">
        <f>IFERROR(SEARCH($G$3,'Categories ID'!$L1336)+ROW()/100000,"")</f>
        <v/>
      </c>
      <c r="G1336" s="73">
        <v>2459.0</v>
      </c>
      <c r="H1336" s="10" t="s">
        <v>2860</v>
      </c>
      <c r="I1336" s="10" t="s">
        <v>2861</v>
      </c>
      <c r="J1336" s="10" t="s">
        <v>2862</v>
      </c>
      <c r="K1336" s="10" t="s">
        <v>2882</v>
      </c>
      <c r="L1336" s="10" t="s">
        <v>2954</v>
      </c>
      <c r="M1336" s="10" t="s">
        <v>22</v>
      </c>
      <c r="N1336" s="3"/>
      <c r="O1336" s="3"/>
      <c r="P1336" s="3"/>
      <c r="Q1336" s="3"/>
      <c r="R1336" s="3"/>
      <c r="S1336" s="3"/>
      <c r="T1336" s="3"/>
    </row>
    <row r="1337" ht="19.5" customHeight="1">
      <c r="A1337" s="3"/>
      <c r="B1337" s="165" t="str">
        <f>IFERROR(RANK('Categories ID'!$C1337,'Categories ID'!$C$20:$C$1937,1),"")</f>
        <v/>
      </c>
      <c r="C1337" s="166" t="str">
        <f>IF(MIN('Categories ID'!$D1337:$F1337)&lt;&gt;0,MIN('Categories ID'!$D1337:$F1337),"")</f>
        <v/>
      </c>
      <c r="D1337" s="166" t="str">
        <f>IFERROR(SEARCH($G$3,'Categories ID'!$J1337)+ROW()/100000,"")</f>
        <v/>
      </c>
      <c r="E1337" s="166" t="str">
        <f>IFERROR(SEARCH($G$3,'Categories ID'!$K1337)+ROW()/100000,"")</f>
        <v/>
      </c>
      <c r="F1337" s="166" t="str">
        <f>IFERROR(SEARCH($G$3,'Categories ID'!$L1337)+ROW()/100000,"")</f>
        <v/>
      </c>
      <c r="G1337" s="73">
        <v>3524.0</v>
      </c>
      <c r="H1337" s="10" t="s">
        <v>2860</v>
      </c>
      <c r="I1337" s="10" t="s">
        <v>2861</v>
      </c>
      <c r="J1337" s="10" t="s">
        <v>2862</v>
      </c>
      <c r="K1337" s="10" t="s">
        <v>2882</v>
      </c>
      <c r="L1337" s="10" t="s">
        <v>3000</v>
      </c>
      <c r="M1337" s="10" t="s">
        <v>22</v>
      </c>
      <c r="N1337" s="3"/>
      <c r="O1337" s="3"/>
      <c r="P1337" s="3"/>
      <c r="Q1337" s="3"/>
      <c r="R1337" s="3"/>
      <c r="S1337" s="3"/>
      <c r="T1337" s="3"/>
    </row>
    <row r="1338" ht="19.5" customHeight="1">
      <c r="A1338" s="3"/>
      <c r="B1338" s="163" t="str">
        <f>IFERROR(RANK('Categories ID'!$C1338,'Categories ID'!$C$20:$C$1937,1),"")</f>
        <v/>
      </c>
      <c r="C1338" s="164" t="str">
        <f>IF(MIN('Categories ID'!$D1338:$F1338)&lt;&gt;0,MIN('Categories ID'!$D1338:$F1338),"")</f>
        <v/>
      </c>
      <c r="D1338" s="164" t="str">
        <f>IFERROR(SEARCH($G$3,'Categories ID'!$J1338)+ROW()/100000,"")</f>
        <v/>
      </c>
      <c r="E1338" s="164" t="str">
        <f>IFERROR(SEARCH($G$3,'Categories ID'!$K1338)+ROW()/100000,"")</f>
        <v/>
      </c>
      <c r="F1338" s="164" t="str">
        <f>IFERROR(SEARCH($G$3,'Categories ID'!$L1338)+ROW()/100000,"")</f>
        <v/>
      </c>
      <c r="G1338" s="73">
        <v>1708.0</v>
      </c>
      <c r="H1338" s="10" t="s">
        <v>2860</v>
      </c>
      <c r="I1338" s="10" t="s">
        <v>2861</v>
      </c>
      <c r="J1338" s="10" t="s">
        <v>2862</v>
      </c>
      <c r="K1338" s="10" t="s">
        <v>2882</v>
      </c>
      <c r="L1338" s="10" t="s">
        <v>2936</v>
      </c>
      <c r="M1338" s="10" t="s">
        <v>22</v>
      </c>
      <c r="N1338" s="3"/>
      <c r="O1338" s="3"/>
      <c r="P1338" s="3"/>
      <c r="Q1338" s="3"/>
      <c r="R1338" s="3"/>
      <c r="S1338" s="3"/>
      <c r="T1338" s="3"/>
    </row>
    <row r="1339" ht="19.5" customHeight="1">
      <c r="A1339" s="3"/>
      <c r="B1339" s="165" t="str">
        <f>IFERROR(RANK('Categories ID'!$C1339,'Categories ID'!$C$20:$C$1937,1),"")</f>
        <v/>
      </c>
      <c r="C1339" s="166" t="str">
        <f>IF(MIN('Categories ID'!$D1339:$F1339)&lt;&gt;0,MIN('Categories ID'!$D1339:$F1339),"")</f>
        <v/>
      </c>
      <c r="D1339" s="166" t="str">
        <f>IFERROR(SEARCH($G$3,'Categories ID'!$J1339)+ROW()/100000,"")</f>
        <v/>
      </c>
      <c r="E1339" s="166" t="str">
        <f>IFERROR(SEARCH($G$3,'Categories ID'!$K1339)+ROW()/100000,"")</f>
        <v/>
      </c>
      <c r="F1339" s="166" t="str">
        <f>IFERROR(SEARCH($G$3,'Categories ID'!$L1339)+ROW()/100000,"")</f>
        <v/>
      </c>
      <c r="G1339" s="73">
        <v>1702.0</v>
      </c>
      <c r="H1339" s="10" t="s">
        <v>2860</v>
      </c>
      <c r="I1339" s="10" t="s">
        <v>2861</v>
      </c>
      <c r="J1339" s="10" t="s">
        <v>2862</v>
      </c>
      <c r="K1339" s="10" t="s">
        <v>2882</v>
      </c>
      <c r="L1339" s="10" t="s">
        <v>2934</v>
      </c>
      <c r="M1339" s="10" t="s">
        <v>22</v>
      </c>
      <c r="N1339" s="3"/>
      <c r="O1339" s="3"/>
      <c r="P1339" s="3"/>
      <c r="Q1339" s="3"/>
      <c r="R1339" s="3"/>
      <c r="S1339" s="3"/>
      <c r="T1339" s="3"/>
    </row>
    <row r="1340" ht="19.5" customHeight="1">
      <c r="A1340" s="3"/>
      <c r="B1340" s="163" t="str">
        <f>IFERROR(RANK('Categories ID'!$C1340,'Categories ID'!$C$20:$C$1937,1),"")</f>
        <v/>
      </c>
      <c r="C1340" s="164" t="str">
        <f>IF(MIN('Categories ID'!$D1340:$F1340)&lt;&gt;0,MIN('Categories ID'!$D1340:$F1340),"")</f>
        <v/>
      </c>
      <c r="D1340" s="164" t="str">
        <f>IFERROR(SEARCH($G$3,'Categories ID'!$J1340)+ROW()/100000,"")</f>
        <v/>
      </c>
      <c r="E1340" s="164" t="str">
        <f>IFERROR(SEARCH($G$3,'Categories ID'!$K1340)+ROW()/100000,"")</f>
        <v/>
      </c>
      <c r="F1340" s="164" t="str">
        <f>IFERROR(SEARCH($G$3,'Categories ID'!$L1340)+ROW()/100000,"")</f>
        <v/>
      </c>
      <c r="G1340" s="73">
        <v>1750.0</v>
      </c>
      <c r="H1340" s="10" t="s">
        <v>2860</v>
      </c>
      <c r="I1340" s="10" t="s">
        <v>2861</v>
      </c>
      <c r="J1340" s="10" t="s">
        <v>2862</v>
      </c>
      <c r="K1340" s="10" t="s">
        <v>2882</v>
      </c>
      <c r="L1340" s="10" t="s">
        <v>2938</v>
      </c>
      <c r="M1340" s="10" t="s">
        <v>22</v>
      </c>
      <c r="N1340" s="3"/>
      <c r="O1340" s="3"/>
      <c r="P1340" s="3"/>
      <c r="Q1340" s="3"/>
      <c r="R1340" s="3"/>
      <c r="S1340" s="3"/>
      <c r="T1340" s="3"/>
    </row>
    <row r="1341" ht="19.5" customHeight="1">
      <c r="A1341" s="3"/>
      <c r="B1341" s="165" t="str">
        <f>IFERROR(RANK('Categories ID'!$C1341,'Categories ID'!$C$20:$C$1937,1),"")</f>
        <v/>
      </c>
      <c r="C1341" s="166" t="str">
        <f>IF(MIN('Categories ID'!$D1341:$F1341)&lt;&gt;0,MIN('Categories ID'!$D1341:$F1341),"")</f>
        <v/>
      </c>
      <c r="D1341" s="166" t="str">
        <f>IFERROR(SEARCH($G$3,'Categories ID'!$J1341)+ROW()/100000,"")</f>
        <v/>
      </c>
      <c r="E1341" s="166" t="str">
        <f>IFERROR(SEARCH($G$3,'Categories ID'!$K1341)+ROW()/100000,"")</f>
        <v/>
      </c>
      <c r="F1341" s="166" t="str">
        <f>IFERROR(SEARCH($G$3,'Categories ID'!$L1341)+ROW()/100000,"")</f>
        <v/>
      </c>
      <c r="G1341" s="73">
        <v>3309.0</v>
      </c>
      <c r="H1341" s="10" t="s">
        <v>2860</v>
      </c>
      <c r="I1341" s="10" t="s">
        <v>2861</v>
      </c>
      <c r="J1341" s="10" t="s">
        <v>2862</v>
      </c>
      <c r="K1341" s="10" t="s">
        <v>2980</v>
      </c>
      <c r="L1341" s="10" t="s">
        <v>2984</v>
      </c>
      <c r="M1341" s="10" t="s">
        <v>22</v>
      </c>
      <c r="N1341" s="3"/>
      <c r="O1341" s="3"/>
      <c r="P1341" s="3"/>
      <c r="Q1341" s="3"/>
      <c r="R1341" s="3"/>
      <c r="S1341" s="3"/>
      <c r="T1341" s="3"/>
    </row>
    <row r="1342" ht="19.5" customHeight="1">
      <c r="A1342" s="3"/>
      <c r="B1342" s="163" t="str">
        <f>IFERROR(RANK('Categories ID'!$C1342,'Categories ID'!$C$20:$C$1937,1),"")</f>
        <v/>
      </c>
      <c r="C1342" s="164" t="str">
        <f>IF(MIN('Categories ID'!$D1342:$F1342)&lt;&gt;0,MIN('Categories ID'!$D1342:$F1342),"")</f>
        <v/>
      </c>
      <c r="D1342" s="164" t="str">
        <f>IFERROR(SEARCH($G$3,'Categories ID'!$J1342)+ROW()/100000,"")</f>
        <v/>
      </c>
      <c r="E1342" s="164" t="str">
        <f>IFERROR(SEARCH($G$3,'Categories ID'!$K1342)+ROW()/100000,"")</f>
        <v/>
      </c>
      <c r="F1342" s="164" t="str">
        <f>IFERROR(SEARCH($G$3,'Categories ID'!$L1342)+ROW()/100000,"")</f>
        <v/>
      </c>
      <c r="G1342" s="73">
        <v>3307.0</v>
      </c>
      <c r="H1342" s="10" t="s">
        <v>2860</v>
      </c>
      <c r="I1342" s="10" t="s">
        <v>2861</v>
      </c>
      <c r="J1342" s="10" t="s">
        <v>2862</v>
      </c>
      <c r="K1342" s="10" t="s">
        <v>2980</v>
      </c>
      <c r="L1342" s="10" t="s">
        <v>2981</v>
      </c>
      <c r="M1342" s="10" t="s">
        <v>22</v>
      </c>
      <c r="N1342" s="3"/>
      <c r="O1342" s="3"/>
      <c r="P1342" s="3"/>
      <c r="Q1342" s="3"/>
      <c r="R1342" s="3"/>
      <c r="S1342" s="3"/>
      <c r="T1342" s="3"/>
    </row>
    <row r="1343" ht="19.5" customHeight="1">
      <c r="A1343" s="3"/>
      <c r="B1343" s="165" t="str">
        <f>IFERROR(RANK('Categories ID'!$C1343,'Categories ID'!$C$20:$C$1937,1),"")</f>
        <v/>
      </c>
      <c r="C1343" s="166" t="str">
        <f>IF(MIN('Categories ID'!$D1343:$F1343)&lt;&gt;0,MIN('Categories ID'!$D1343:$F1343),"")</f>
        <v/>
      </c>
      <c r="D1343" s="166" t="str">
        <f>IFERROR(SEARCH($G$3,'Categories ID'!$J1343)+ROW()/100000,"")</f>
        <v/>
      </c>
      <c r="E1343" s="166" t="str">
        <f>IFERROR(SEARCH($G$3,'Categories ID'!$K1343)+ROW()/100000,"")</f>
        <v/>
      </c>
      <c r="F1343" s="166" t="str">
        <f>IFERROR(SEARCH($G$3,'Categories ID'!$L1343)+ROW()/100000,"")</f>
        <v/>
      </c>
      <c r="G1343" s="73">
        <v>2503.0</v>
      </c>
      <c r="H1343" s="10" t="s">
        <v>2860</v>
      </c>
      <c r="I1343" s="10" t="s">
        <v>2861</v>
      </c>
      <c r="J1343" s="10" t="s">
        <v>3002</v>
      </c>
      <c r="K1343" s="10" t="s">
        <v>3085</v>
      </c>
      <c r="L1343" s="10" t="s">
        <v>22</v>
      </c>
      <c r="M1343" s="10" t="s">
        <v>22</v>
      </c>
      <c r="N1343" s="3"/>
      <c r="O1343" s="3"/>
      <c r="P1343" s="3"/>
      <c r="Q1343" s="3"/>
      <c r="R1343" s="3"/>
      <c r="S1343" s="3"/>
      <c r="T1343" s="3"/>
    </row>
    <row r="1344" ht="19.5" customHeight="1">
      <c r="A1344" s="3"/>
      <c r="B1344" s="163" t="str">
        <f>IFERROR(RANK('Categories ID'!$C1344,'Categories ID'!$C$20:$C$1937,1),"")</f>
        <v/>
      </c>
      <c r="C1344" s="164" t="str">
        <f>IF(MIN('Categories ID'!$D1344:$F1344)&lt;&gt;0,MIN('Categories ID'!$D1344:$F1344),"")</f>
        <v/>
      </c>
      <c r="D1344" s="164" t="str">
        <f>IFERROR(SEARCH($G$3,'Categories ID'!$J1344)+ROW()/100000,"")</f>
        <v/>
      </c>
      <c r="E1344" s="164" t="str">
        <f>IFERROR(SEARCH($G$3,'Categories ID'!$K1344)+ROW()/100000,"")</f>
        <v/>
      </c>
      <c r="F1344" s="164" t="str">
        <f>IFERROR(SEARCH($G$3,'Categories ID'!$L1344)+ROW()/100000,"")</f>
        <v/>
      </c>
      <c r="G1344" s="73">
        <v>2509.0</v>
      </c>
      <c r="H1344" s="10" t="s">
        <v>2860</v>
      </c>
      <c r="I1344" s="10" t="s">
        <v>2861</v>
      </c>
      <c r="J1344" s="10" t="s">
        <v>3002</v>
      </c>
      <c r="K1344" s="10" t="s">
        <v>3093</v>
      </c>
      <c r="L1344" s="10" t="s">
        <v>22</v>
      </c>
      <c r="M1344" s="10" t="s">
        <v>22</v>
      </c>
      <c r="N1344" s="3"/>
      <c r="O1344" s="3"/>
      <c r="P1344" s="3"/>
      <c r="Q1344" s="3"/>
      <c r="R1344" s="3"/>
      <c r="S1344" s="3"/>
      <c r="T1344" s="3"/>
    </row>
    <row r="1345" ht="19.5" customHeight="1">
      <c r="A1345" s="3"/>
      <c r="B1345" s="165" t="str">
        <f>IFERROR(RANK('Categories ID'!$C1345,'Categories ID'!$C$20:$C$1937,1),"")</f>
        <v/>
      </c>
      <c r="C1345" s="166" t="str">
        <f>IF(MIN('Categories ID'!$D1345:$F1345)&lt;&gt;0,MIN('Categories ID'!$D1345:$F1345),"")</f>
        <v/>
      </c>
      <c r="D1345" s="166" t="str">
        <f>IFERROR(SEARCH($G$3,'Categories ID'!$J1345)+ROW()/100000,"")</f>
        <v/>
      </c>
      <c r="E1345" s="166" t="str">
        <f>IFERROR(SEARCH($G$3,'Categories ID'!$K1345)+ROW()/100000,"")</f>
        <v/>
      </c>
      <c r="F1345" s="166" t="str">
        <f>IFERROR(SEARCH($G$3,'Categories ID'!$L1345)+ROW()/100000,"")</f>
        <v/>
      </c>
      <c r="G1345" s="73">
        <v>2511.0</v>
      </c>
      <c r="H1345" s="10" t="s">
        <v>2860</v>
      </c>
      <c r="I1345" s="10" t="s">
        <v>2861</v>
      </c>
      <c r="J1345" s="10" t="s">
        <v>3002</v>
      </c>
      <c r="K1345" s="10" t="s">
        <v>3097</v>
      </c>
      <c r="L1345" s="10" t="s">
        <v>22</v>
      </c>
      <c r="M1345" s="10" t="s">
        <v>22</v>
      </c>
      <c r="N1345" s="3"/>
      <c r="O1345" s="3"/>
      <c r="P1345" s="3"/>
      <c r="Q1345" s="3"/>
      <c r="R1345" s="3"/>
      <c r="S1345" s="3"/>
      <c r="T1345" s="3"/>
    </row>
    <row r="1346" ht="19.5" customHeight="1">
      <c r="A1346" s="3"/>
      <c r="B1346" s="163" t="str">
        <f>IFERROR(RANK('Categories ID'!$C1346,'Categories ID'!$C$20:$C$1937,1),"")</f>
        <v/>
      </c>
      <c r="C1346" s="164" t="str">
        <f>IF(MIN('Categories ID'!$D1346:$F1346)&lt;&gt;0,MIN('Categories ID'!$D1346:$F1346),"")</f>
        <v/>
      </c>
      <c r="D1346" s="164" t="str">
        <f>IFERROR(SEARCH($G$3,'Categories ID'!$J1346)+ROW()/100000,"")</f>
        <v/>
      </c>
      <c r="E1346" s="164" t="str">
        <f>IFERROR(SEARCH($G$3,'Categories ID'!$K1346)+ROW()/100000,"")</f>
        <v/>
      </c>
      <c r="F1346" s="164" t="str">
        <f>IFERROR(SEARCH($G$3,'Categories ID'!$L1346)+ROW()/100000,"")</f>
        <v/>
      </c>
      <c r="G1346" s="73">
        <v>2479.0</v>
      </c>
      <c r="H1346" s="10" t="s">
        <v>2860</v>
      </c>
      <c r="I1346" s="10" t="s">
        <v>2861</v>
      </c>
      <c r="J1346" s="10" t="s">
        <v>3002</v>
      </c>
      <c r="K1346" s="10" t="s">
        <v>3053</v>
      </c>
      <c r="L1346" s="10" t="s">
        <v>22</v>
      </c>
      <c r="M1346" s="10" t="s">
        <v>22</v>
      </c>
      <c r="N1346" s="3"/>
      <c r="O1346" s="3"/>
      <c r="P1346" s="3"/>
      <c r="Q1346" s="3"/>
      <c r="R1346" s="3"/>
      <c r="S1346" s="3"/>
      <c r="T1346" s="3"/>
    </row>
    <row r="1347" ht="19.5" customHeight="1">
      <c r="A1347" s="3"/>
      <c r="B1347" s="165" t="str">
        <f>IFERROR(RANK('Categories ID'!$C1347,'Categories ID'!$C$20:$C$1937,1),"")</f>
        <v/>
      </c>
      <c r="C1347" s="166" t="str">
        <f>IF(MIN('Categories ID'!$D1347:$F1347)&lt;&gt;0,MIN('Categories ID'!$D1347:$F1347),"")</f>
        <v/>
      </c>
      <c r="D1347" s="166" t="str">
        <f>IFERROR(SEARCH($G$3,'Categories ID'!$J1347)+ROW()/100000,"")</f>
        <v/>
      </c>
      <c r="E1347" s="166" t="str">
        <f>IFERROR(SEARCH($G$3,'Categories ID'!$K1347)+ROW()/100000,"")</f>
        <v/>
      </c>
      <c r="F1347" s="166" t="str">
        <f>IFERROR(SEARCH($G$3,'Categories ID'!$L1347)+ROW()/100000,"")</f>
        <v/>
      </c>
      <c r="G1347" s="73">
        <v>3525.0</v>
      </c>
      <c r="H1347" s="10" t="s">
        <v>2860</v>
      </c>
      <c r="I1347" s="10" t="s">
        <v>2861</v>
      </c>
      <c r="J1347" s="10" t="s">
        <v>3002</v>
      </c>
      <c r="K1347" s="10" t="s">
        <v>3143</v>
      </c>
      <c r="L1347" s="10" t="s">
        <v>22</v>
      </c>
      <c r="M1347" s="10" t="s">
        <v>22</v>
      </c>
      <c r="N1347" s="3"/>
      <c r="O1347" s="3"/>
      <c r="P1347" s="3"/>
      <c r="Q1347" s="3"/>
      <c r="R1347" s="3"/>
      <c r="S1347" s="3"/>
      <c r="T1347" s="3"/>
    </row>
    <row r="1348" ht="19.5" customHeight="1">
      <c r="A1348" s="3"/>
      <c r="B1348" s="163" t="str">
        <f>IFERROR(RANK('Categories ID'!$C1348,'Categories ID'!$C$20:$C$1937,1),"")</f>
        <v/>
      </c>
      <c r="C1348" s="164" t="str">
        <f>IF(MIN('Categories ID'!$D1348:$F1348)&lt;&gt;0,MIN('Categories ID'!$D1348:$F1348),"")</f>
        <v/>
      </c>
      <c r="D1348" s="164" t="str">
        <f>IFERROR(SEARCH($G$3,'Categories ID'!$J1348)+ROW()/100000,"")</f>
        <v/>
      </c>
      <c r="E1348" s="164" t="str">
        <f>IFERROR(SEARCH($G$3,'Categories ID'!$K1348)+ROW()/100000,"")</f>
        <v/>
      </c>
      <c r="F1348" s="164" t="str">
        <f>IFERROR(SEARCH($G$3,'Categories ID'!$L1348)+ROW()/100000,"")</f>
        <v/>
      </c>
      <c r="G1348" s="73">
        <v>2490.0</v>
      </c>
      <c r="H1348" s="10" t="s">
        <v>2860</v>
      </c>
      <c r="I1348" s="10" t="s">
        <v>2861</v>
      </c>
      <c r="J1348" s="10" t="s">
        <v>3002</v>
      </c>
      <c r="K1348" s="10" t="s">
        <v>3067</v>
      </c>
      <c r="L1348" s="10" t="s">
        <v>22</v>
      </c>
      <c r="M1348" s="10" t="s">
        <v>22</v>
      </c>
      <c r="N1348" s="3"/>
      <c r="O1348" s="3"/>
      <c r="P1348" s="3"/>
      <c r="Q1348" s="3"/>
      <c r="R1348" s="3"/>
      <c r="S1348" s="3"/>
      <c r="T1348" s="3"/>
    </row>
    <row r="1349" ht="19.5" customHeight="1">
      <c r="A1349" s="3"/>
      <c r="B1349" s="165" t="str">
        <f>IFERROR(RANK('Categories ID'!$C1349,'Categories ID'!$C$20:$C$1937,1),"")</f>
        <v/>
      </c>
      <c r="C1349" s="166" t="str">
        <f>IF(MIN('Categories ID'!$D1349:$F1349)&lt;&gt;0,MIN('Categories ID'!$D1349:$F1349),"")</f>
        <v/>
      </c>
      <c r="D1349" s="166" t="str">
        <f>IFERROR(SEARCH($G$3,'Categories ID'!$J1349)+ROW()/100000,"")</f>
        <v/>
      </c>
      <c r="E1349" s="166" t="str">
        <f>IFERROR(SEARCH($G$3,'Categories ID'!$K1349)+ROW()/100000,"")</f>
        <v/>
      </c>
      <c r="F1349" s="166" t="str">
        <f>IFERROR(SEARCH($G$3,'Categories ID'!$L1349)+ROW()/100000,"")</f>
        <v/>
      </c>
      <c r="G1349" s="73">
        <v>2513.0</v>
      </c>
      <c r="H1349" s="10" t="s">
        <v>2860</v>
      </c>
      <c r="I1349" s="10" t="s">
        <v>2861</v>
      </c>
      <c r="J1349" s="10" t="s">
        <v>3002</v>
      </c>
      <c r="K1349" s="10" t="s">
        <v>3101</v>
      </c>
      <c r="L1349" s="10" t="s">
        <v>22</v>
      </c>
      <c r="M1349" s="10" t="s">
        <v>22</v>
      </c>
      <c r="N1349" s="3"/>
      <c r="O1349" s="3"/>
      <c r="P1349" s="3"/>
      <c r="Q1349" s="3"/>
      <c r="R1349" s="3"/>
      <c r="S1349" s="3"/>
      <c r="T1349" s="3"/>
    </row>
    <row r="1350" ht="19.5" customHeight="1">
      <c r="A1350" s="3"/>
      <c r="B1350" s="163" t="str">
        <f>IFERROR(RANK('Categories ID'!$C1350,'Categories ID'!$C$20:$C$1937,1),"")</f>
        <v/>
      </c>
      <c r="C1350" s="164" t="str">
        <f>IF(MIN('Categories ID'!$D1350:$F1350)&lt;&gt;0,MIN('Categories ID'!$D1350:$F1350),"")</f>
        <v/>
      </c>
      <c r="D1350" s="164" t="str">
        <f>IFERROR(SEARCH($G$3,'Categories ID'!$J1350)+ROW()/100000,"")</f>
        <v/>
      </c>
      <c r="E1350" s="164" t="str">
        <f>IFERROR(SEARCH($G$3,'Categories ID'!$K1350)+ROW()/100000,"")</f>
        <v/>
      </c>
      <c r="F1350" s="164" t="str">
        <f>IFERROR(SEARCH($G$3,'Categories ID'!$L1350)+ROW()/100000,"")</f>
        <v/>
      </c>
      <c r="G1350" s="73">
        <v>3435.0</v>
      </c>
      <c r="H1350" s="10" t="s">
        <v>2860</v>
      </c>
      <c r="I1350" s="10" t="s">
        <v>2861</v>
      </c>
      <c r="J1350" s="10" t="s">
        <v>3002</v>
      </c>
      <c r="K1350" s="10" t="s">
        <v>3109</v>
      </c>
      <c r="L1350" s="10" t="s">
        <v>3139</v>
      </c>
      <c r="M1350" s="10" t="s">
        <v>22</v>
      </c>
      <c r="N1350" s="3"/>
      <c r="O1350" s="3"/>
      <c r="P1350" s="3"/>
      <c r="Q1350" s="3"/>
      <c r="R1350" s="3"/>
      <c r="S1350" s="3"/>
      <c r="T1350" s="3"/>
    </row>
    <row r="1351" ht="19.5" customHeight="1">
      <c r="A1351" s="3"/>
      <c r="B1351" s="165" t="str">
        <f>IFERROR(RANK('Categories ID'!$C1351,'Categories ID'!$C$20:$C$1937,1),"")</f>
        <v/>
      </c>
      <c r="C1351" s="166" t="str">
        <f>IF(MIN('Categories ID'!$D1351:$F1351)&lt;&gt;0,MIN('Categories ID'!$D1351:$F1351),"")</f>
        <v/>
      </c>
      <c r="D1351" s="166" t="str">
        <f>IFERROR(SEARCH($G$3,'Categories ID'!$J1351)+ROW()/100000,"")</f>
        <v/>
      </c>
      <c r="E1351" s="166" t="str">
        <f>IFERROR(SEARCH($G$3,'Categories ID'!$K1351)+ROW()/100000,"")</f>
        <v/>
      </c>
      <c r="F1351" s="166" t="str">
        <f>IFERROR(SEARCH($G$3,'Categories ID'!$L1351)+ROW()/100000,"")</f>
        <v/>
      </c>
      <c r="G1351" s="73">
        <v>3436.0</v>
      </c>
      <c r="H1351" s="10" t="s">
        <v>2860</v>
      </c>
      <c r="I1351" s="10" t="s">
        <v>2861</v>
      </c>
      <c r="J1351" s="10" t="s">
        <v>3002</v>
      </c>
      <c r="K1351" s="10" t="s">
        <v>3109</v>
      </c>
      <c r="L1351" s="10" t="s">
        <v>3141</v>
      </c>
      <c r="M1351" s="10" t="s">
        <v>22</v>
      </c>
      <c r="N1351" s="3"/>
      <c r="O1351" s="3"/>
      <c r="P1351" s="3"/>
      <c r="Q1351" s="3"/>
      <c r="R1351" s="3"/>
      <c r="S1351" s="3"/>
      <c r="T1351" s="3"/>
    </row>
    <row r="1352" ht="19.5" customHeight="1">
      <c r="A1352" s="3"/>
      <c r="B1352" s="163" t="str">
        <f>IFERROR(RANK('Categories ID'!$C1352,'Categories ID'!$C$20:$C$1937,1),"")</f>
        <v/>
      </c>
      <c r="C1352" s="164" t="str">
        <f>IF(MIN('Categories ID'!$D1352:$F1352)&lt;&gt;0,MIN('Categories ID'!$D1352:$F1352),"")</f>
        <v/>
      </c>
      <c r="D1352" s="164" t="str">
        <f>IFERROR(SEARCH($G$3,'Categories ID'!$J1352)+ROW()/100000,"")</f>
        <v/>
      </c>
      <c r="E1352" s="164" t="str">
        <f>IFERROR(SEARCH($G$3,'Categories ID'!$K1352)+ROW()/100000,"")</f>
        <v/>
      </c>
      <c r="F1352" s="164" t="str">
        <f>IFERROR(SEARCH($G$3,'Categories ID'!$L1352)+ROW()/100000,"")</f>
        <v/>
      </c>
      <c r="G1352" s="73">
        <v>2664.0</v>
      </c>
      <c r="H1352" s="10" t="s">
        <v>2860</v>
      </c>
      <c r="I1352" s="10" t="s">
        <v>2861</v>
      </c>
      <c r="J1352" s="10" t="s">
        <v>3002</v>
      </c>
      <c r="K1352" s="10" t="s">
        <v>3109</v>
      </c>
      <c r="L1352" s="10" t="s">
        <v>3110</v>
      </c>
      <c r="M1352" s="10" t="s">
        <v>22</v>
      </c>
      <c r="N1352" s="3"/>
      <c r="O1352" s="3"/>
      <c r="P1352" s="3"/>
      <c r="Q1352" s="3"/>
      <c r="R1352" s="3"/>
      <c r="S1352" s="3"/>
      <c r="T1352" s="3"/>
    </row>
    <row r="1353" ht="19.5" customHeight="1">
      <c r="A1353" s="3"/>
      <c r="B1353" s="165" t="str">
        <f>IFERROR(RANK('Categories ID'!$C1353,'Categories ID'!$C$20:$C$1937,1),"")</f>
        <v/>
      </c>
      <c r="C1353" s="166" t="str">
        <f>IF(MIN('Categories ID'!$D1353:$F1353)&lt;&gt;0,MIN('Categories ID'!$D1353:$F1353),"")</f>
        <v/>
      </c>
      <c r="D1353" s="166" t="str">
        <f>IFERROR(SEARCH($G$3,'Categories ID'!$J1353)+ROW()/100000,"")</f>
        <v/>
      </c>
      <c r="E1353" s="166" t="str">
        <f>IFERROR(SEARCH($G$3,'Categories ID'!$K1353)+ROW()/100000,"")</f>
        <v/>
      </c>
      <c r="F1353" s="166" t="str">
        <f>IFERROR(SEARCH($G$3,'Categories ID'!$L1353)+ROW()/100000,"")</f>
        <v/>
      </c>
      <c r="G1353" s="73">
        <v>2665.0</v>
      </c>
      <c r="H1353" s="10" t="s">
        <v>2860</v>
      </c>
      <c r="I1353" s="10" t="s">
        <v>2861</v>
      </c>
      <c r="J1353" s="10" t="s">
        <v>3002</v>
      </c>
      <c r="K1353" s="10" t="s">
        <v>3109</v>
      </c>
      <c r="L1353" s="10" t="s">
        <v>3113</v>
      </c>
      <c r="M1353" s="10" t="s">
        <v>22</v>
      </c>
      <c r="N1353" s="3"/>
      <c r="O1353" s="3"/>
      <c r="P1353" s="3"/>
      <c r="Q1353" s="3"/>
      <c r="R1353" s="3"/>
      <c r="S1353" s="3"/>
      <c r="T1353" s="3"/>
    </row>
    <row r="1354" ht="19.5" customHeight="1">
      <c r="A1354" s="3"/>
      <c r="B1354" s="163" t="str">
        <f>IFERROR(RANK('Categories ID'!$C1354,'Categories ID'!$C$20:$C$1937,1),"")</f>
        <v/>
      </c>
      <c r="C1354" s="164" t="str">
        <f>IF(MIN('Categories ID'!$D1354:$F1354)&lt;&gt;0,MIN('Categories ID'!$D1354:$F1354),"")</f>
        <v/>
      </c>
      <c r="D1354" s="164" t="str">
        <f>IFERROR(SEARCH($G$3,'Categories ID'!$J1354)+ROW()/100000,"")</f>
        <v/>
      </c>
      <c r="E1354" s="164" t="str">
        <f>IFERROR(SEARCH($G$3,'Categories ID'!$K1354)+ROW()/100000,"")</f>
        <v/>
      </c>
      <c r="F1354" s="164" t="str">
        <f>IFERROR(SEARCH($G$3,'Categories ID'!$L1354)+ROW()/100000,"")</f>
        <v/>
      </c>
      <c r="G1354" s="73">
        <v>2666.0</v>
      </c>
      <c r="H1354" s="10" t="s">
        <v>2860</v>
      </c>
      <c r="I1354" s="10" t="s">
        <v>2861</v>
      </c>
      <c r="J1354" s="10" t="s">
        <v>3002</v>
      </c>
      <c r="K1354" s="10" t="s">
        <v>3109</v>
      </c>
      <c r="L1354" s="10" t="s">
        <v>3115</v>
      </c>
      <c r="M1354" s="10" t="s">
        <v>22</v>
      </c>
      <c r="N1354" s="3"/>
      <c r="O1354" s="3"/>
      <c r="P1354" s="3"/>
      <c r="Q1354" s="3"/>
      <c r="R1354" s="3"/>
      <c r="S1354" s="3"/>
      <c r="T1354" s="3"/>
    </row>
    <row r="1355" ht="19.5" customHeight="1">
      <c r="A1355" s="3"/>
      <c r="B1355" s="165" t="str">
        <f>IFERROR(RANK('Categories ID'!$C1355,'Categories ID'!$C$20:$C$1937,1),"")</f>
        <v/>
      </c>
      <c r="C1355" s="166" t="str">
        <f>IF(MIN('Categories ID'!$D1355:$F1355)&lt;&gt;0,MIN('Categories ID'!$D1355:$F1355),"")</f>
        <v/>
      </c>
      <c r="D1355" s="166" t="str">
        <f>IFERROR(SEARCH($G$3,'Categories ID'!$J1355)+ROW()/100000,"")</f>
        <v/>
      </c>
      <c r="E1355" s="166" t="str">
        <f>IFERROR(SEARCH($G$3,'Categories ID'!$K1355)+ROW()/100000,"")</f>
        <v/>
      </c>
      <c r="F1355" s="166" t="str">
        <f>IFERROR(SEARCH($G$3,'Categories ID'!$L1355)+ROW()/100000,"")</f>
        <v/>
      </c>
      <c r="G1355" s="73">
        <v>2667.0</v>
      </c>
      <c r="H1355" s="10" t="s">
        <v>2860</v>
      </c>
      <c r="I1355" s="10" t="s">
        <v>2861</v>
      </c>
      <c r="J1355" s="10" t="s">
        <v>3002</v>
      </c>
      <c r="K1355" s="10" t="s">
        <v>3109</v>
      </c>
      <c r="L1355" s="10" t="s">
        <v>3117</v>
      </c>
      <c r="M1355" s="10" t="s">
        <v>22</v>
      </c>
      <c r="N1355" s="3"/>
      <c r="O1355" s="3"/>
      <c r="P1355" s="3"/>
      <c r="Q1355" s="3"/>
      <c r="R1355" s="3"/>
      <c r="S1355" s="3"/>
      <c r="T1355" s="3"/>
    </row>
    <row r="1356" ht="19.5" customHeight="1">
      <c r="A1356" s="3"/>
      <c r="B1356" s="163" t="str">
        <f>IFERROR(RANK('Categories ID'!$C1356,'Categories ID'!$C$20:$C$1937,1),"")</f>
        <v/>
      </c>
      <c r="C1356" s="164" t="str">
        <f>IF(MIN('Categories ID'!$D1356:$F1356)&lt;&gt;0,MIN('Categories ID'!$D1356:$F1356),"")</f>
        <v/>
      </c>
      <c r="D1356" s="164" t="str">
        <f>IFERROR(SEARCH($G$3,'Categories ID'!$J1356)+ROW()/100000,"")</f>
        <v/>
      </c>
      <c r="E1356" s="164" t="str">
        <f>IFERROR(SEARCH($G$3,'Categories ID'!$K1356)+ROW()/100000,"")</f>
        <v/>
      </c>
      <c r="F1356" s="164" t="str">
        <f>IFERROR(SEARCH($G$3,'Categories ID'!$L1356)+ROW()/100000,"")</f>
        <v/>
      </c>
      <c r="G1356" s="73">
        <v>2668.0</v>
      </c>
      <c r="H1356" s="10" t="s">
        <v>2860</v>
      </c>
      <c r="I1356" s="10" t="s">
        <v>2861</v>
      </c>
      <c r="J1356" s="10" t="s">
        <v>3002</v>
      </c>
      <c r="K1356" s="10" t="s">
        <v>3109</v>
      </c>
      <c r="L1356" s="10" t="s">
        <v>3119</v>
      </c>
      <c r="M1356" s="10" t="s">
        <v>22</v>
      </c>
      <c r="N1356" s="3"/>
      <c r="O1356" s="3"/>
      <c r="P1356" s="3"/>
      <c r="Q1356" s="3"/>
      <c r="R1356" s="3"/>
      <c r="S1356" s="3"/>
      <c r="T1356" s="3"/>
    </row>
    <row r="1357" ht="19.5" customHeight="1">
      <c r="A1357" s="3"/>
      <c r="B1357" s="165" t="str">
        <f>IFERROR(RANK('Categories ID'!$C1357,'Categories ID'!$C$20:$C$1937,1),"")</f>
        <v/>
      </c>
      <c r="C1357" s="166" t="str">
        <f>IF(MIN('Categories ID'!$D1357:$F1357)&lt;&gt;0,MIN('Categories ID'!$D1357:$F1357),"")</f>
        <v/>
      </c>
      <c r="D1357" s="166" t="str">
        <f>IFERROR(SEARCH($G$3,'Categories ID'!$J1357)+ROW()/100000,"")</f>
        <v/>
      </c>
      <c r="E1357" s="166" t="str">
        <f>IFERROR(SEARCH($G$3,'Categories ID'!$K1357)+ROW()/100000,"")</f>
        <v/>
      </c>
      <c r="F1357" s="166" t="str">
        <f>IFERROR(SEARCH($G$3,'Categories ID'!$L1357)+ROW()/100000,"")</f>
        <v/>
      </c>
      <c r="G1357" s="73">
        <v>2669.0</v>
      </c>
      <c r="H1357" s="10" t="s">
        <v>2860</v>
      </c>
      <c r="I1357" s="10" t="s">
        <v>2861</v>
      </c>
      <c r="J1357" s="10" t="s">
        <v>3002</v>
      </c>
      <c r="K1357" s="10" t="s">
        <v>3109</v>
      </c>
      <c r="L1357" s="10" t="s">
        <v>3121</v>
      </c>
      <c r="M1357" s="10" t="s">
        <v>22</v>
      </c>
      <c r="N1357" s="3"/>
      <c r="O1357" s="3"/>
      <c r="P1357" s="3"/>
      <c r="Q1357" s="3"/>
      <c r="R1357" s="3"/>
      <c r="S1357" s="3"/>
      <c r="T1357" s="3"/>
    </row>
    <row r="1358" ht="19.5" customHeight="1">
      <c r="A1358" s="3"/>
      <c r="B1358" s="163" t="str">
        <f>IFERROR(RANK('Categories ID'!$C1358,'Categories ID'!$C$20:$C$1937,1),"")</f>
        <v/>
      </c>
      <c r="C1358" s="164" t="str">
        <f>IF(MIN('Categories ID'!$D1358:$F1358)&lt;&gt;0,MIN('Categories ID'!$D1358:$F1358),"")</f>
        <v/>
      </c>
      <c r="D1358" s="164" t="str">
        <f>IFERROR(SEARCH($G$3,'Categories ID'!$J1358)+ROW()/100000,"")</f>
        <v/>
      </c>
      <c r="E1358" s="164" t="str">
        <f>IFERROR(SEARCH($G$3,'Categories ID'!$K1358)+ROW()/100000,"")</f>
        <v/>
      </c>
      <c r="F1358" s="164" t="str">
        <f>IFERROR(SEARCH($G$3,'Categories ID'!$L1358)+ROW()/100000,"")</f>
        <v/>
      </c>
      <c r="G1358" s="73">
        <v>2670.0</v>
      </c>
      <c r="H1358" s="10" t="s">
        <v>2860</v>
      </c>
      <c r="I1358" s="10" t="s">
        <v>2861</v>
      </c>
      <c r="J1358" s="10" t="s">
        <v>3002</v>
      </c>
      <c r="K1358" s="10" t="s">
        <v>3109</v>
      </c>
      <c r="L1358" s="10" t="s">
        <v>3123</v>
      </c>
      <c r="M1358" s="10" t="s">
        <v>22</v>
      </c>
      <c r="N1358" s="3"/>
      <c r="O1358" s="3"/>
      <c r="P1358" s="3"/>
      <c r="Q1358" s="3"/>
      <c r="R1358" s="3"/>
      <c r="S1358" s="3"/>
      <c r="T1358" s="3"/>
    </row>
    <row r="1359" ht="19.5" customHeight="1">
      <c r="A1359" s="3"/>
      <c r="B1359" s="165" t="str">
        <f>IFERROR(RANK('Categories ID'!$C1359,'Categories ID'!$C$20:$C$1937,1),"")</f>
        <v/>
      </c>
      <c r="C1359" s="166" t="str">
        <f>IF(MIN('Categories ID'!$D1359:$F1359)&lt;&gt;0,MIN('Categories ID'!$D1359:$F1359),"")</f>
        <v/>
      </c>
      <c r="D1359" s="166" t="str">
        <f>IFERROR(SEARCH($G$3,'Categories ID'!$J1359)+ROW()/100000,"")</f>
        <v/>
      </c>
      <c r="E1359" s="166" t="str">
        <f>IFERROR(SEARCH($G$3,'Categories ID'!$K1359)+ROW()/100000,"")</f>
        <v/>
      </c>
      <c r="F1359" s="166" t="str">
        <f>IFERROR(SEARCH($G$3,'Categories ID'!$L1359)+ROW()/100000,"")</f>
        <v/>
      </c>
      <c r="G1359" s="73">
        <v>2493.0</v>
      </c>
      <c r="H1359" s="10" t="s">
        <v>2860</v>
      </c>
      <c r="I1359" s="10" t="s">
        <v>2861</v>
      </c>
      <c r="J1359" s="10" t="s">
        <v>3002</v>
      </c>
      <c r="K1359" s="10" t="s">
        <v>3071</v>
      </c>
      <c r="L1359" s="10" t="s">
        <v>22</v>
      </c>
      <c r="M1359" s="10" t="s">
        <v>22</v>
      </c>
      <c r="N1359" s="3"/>
      <c r="O1359" s="3"/>
      <c r="P1359" s="3"/>
      <c r="Q1359" s="3"/>
      <c r="R1359" s="3"/>
      <c r="S1359" s="3"/>
      <c r="T1359" s="3"/>
    </row>
    <row r="1360" ht="19.5" customHeight="1">
      <c r="A1360" s="3"/>
      <c r="B1360" s="163" t="str">
        <f>IFERROR(RANK('Categories ID'!$C1360,'Categories ID'!$C$20:$C$1937,1),"")</f>
        <v/>
      </c>
      <c r="C1360" s="164" t="str">
        <f>IF(MIN('Categories ID'!$D1360:$F1360)&lt;&gt;0,MIN('Categories ID'!$D1360:$F1360),"")</f>
        <v/>
      </c>
      <c r="D1360" s="164" t="str">
        <f>IFERROR(SEARCH($G$3,'Categories ID'!$J1360)+ROW()/100000,"")</f>
        <v/>
      </c>
      <c r="E1360" s="164" t="str">
        <f>IFERROR(SEARCH($G$3,'Categories ID'!$K1360)+ROW()/100000,"")</f>
        <v/>
      </c>
      <c r="F1360" s="164" t="str">
        <f>IFERROR(SEARCH($G$3,'Categories ID'!$L1360)+ROW()/100000,"")</f>
        <v/>
      </c>
      <c r="G1360" s="73">
        <v>2473.0</v>
      </c>
      <c r="H1360" s="10" t="s">
        <v>2860</v>
      </c>
      <c r="I1360" s="10" t="s">
        <v>2861</v>
      </c>
      <c r="J1360" s="10" t="s">
        <v>3002</v>
      </c>
      <c r="K1360" s="10" t="s">
        <v>3041</v>
      </c>
      <c r="L1360" s="10" t="s">
        <v>3042</v>
      </c>
      <c r="M1360" s="10" t="s">
        <v>22</v>
      </c>
      <c r="N1360" s="3"/>
      <c r="O1360" s="3"/>
      <c r="P1360" s="3"/>
      <c r="Q1360" s="3"/>
      <c r="R1360" s="3"/>
      <c r="S1360" s="3"/>
      <c r="T1360" s="3"/>
    </row>
    <row r="1361" ht="19.5" customHeight="1">
      <c r="A1361" s="3"/>
      <c r="B1361" s="165" t="str">
        <f>IFERROR(RANK('Categories ID'!$C1361,'Categories ID'!$C$20:$C$1937,1),"")</f>
        <v/>
      </c>
      <c r="C1361" s="166" t="str">
        <f>IF(MIN('Categories ID'!$D1361:$F1361)&lt;&gt;0,MIN('Categories ID'!$D1361:$F1361),"")</f>
        <v/>
      </c>
      <c r="D1361" s="166" t="str">
        <f>IFERROR(SEARCH($G$3,'Categories ID'!$J1361)+ROW()/100000,"")</f>
        <v/>
      </c>
      <c r="E1361" s="166" t="str">
        <f>IFERROR(SEARCH($G$3,'Categories ID'!$K1361)+ROW()/100000,"")</f>
        <v/>
      </c>
      <c r="F1361" s="166" t="str">
        <f>IFERROR(SEARCH($G$3,'Categories ID'!$L1361)+ROW()/100000,"")</f>
        <v/>
      </c>
      <c r="G1361" s="73">
        <v>2474.0</v>
      </c>
      <c r="H1361" s="10" t="s">
        <v>2860</v>
      </c>
      <c r="I1361" s="10" t="s">
        <v>2861</v>
      </c>
      <c r="J1361" s="10" t="s">
        <v>3002</v>
      </c>
      <c r="K1361" s="10" t="s">
        <v>3041</v>
      </c>
      <c r="L1361" s="10" t="s">
        <v>3045</v>
      </c>
      <c r="M1361" s="10" t="s">
        <v>22</v>
      </c>
      <c r="N1361" s="3"/>
      <c r="O1361" s="3"/>
      <c r="P1361" s="3"/>
      <c r="Q1361" s="3"/>
      <c r="R1361" s="3"/>
      <c r="S1361" s="3"/>
      <c r="T1361" s="3"/>
    </row>
    <row r="1362" ht="19.5" customHeight="1">
      <c r="A1362" s="3"/>
      <c r="B1362" s="163" t="str">
        <f>IFERROR(RANK('Categories ID'!$C1362,'Categories ID'!$C$20:$C$1937,1),"")</f>
        <v/>
      </c>
      <c r="C1362" s="164" t="str">
        <f>IF(MIN('Categories ID'!$D1362:$F1362)&lt;&gt;0,MIN('Categories ID'!$D1362:$F1362),"")</f>
        <v/>
      </c>
      <c r="D1362" s="164" t="str">
        <f>IFERROR(SEARCH($G$3,'Categories ID'!$J1362)+ROW()/100000,"")</f>
        <v/>
      </c>
      <c r="E1362" s="164" t="str">
        <f>IFERROR(SEARCH($G$3,'Categories ID'!$K1362)+ROW()/100000,"")</f>
        <v/>
      </c>
      <c r="F1362" s="164" t="str">
        <f>IFERROR(SEARCH($G$3,'Categories ID'!$L1362)+ROW()/100000,"")</f>
        <v/>
      </c>
      <c r="G1362" s="73">
        <v>2475.0</v>
      </c>
      <c r="H1362" s="10" t="s">
        <v>2860</v>
      </c>
      <c r="I1362" s="10" t="s">
        <v>2861</v>
      </c>
      <c r="J1362" s="10" t="s">
        <v>3002</v>
      </c>
      <c r="K1362" s="10" t="s">
        <v>3041</v>
      </c>
      <c r="L1362" s="10" t="s">
        <v>3047</v>
      </c>
      <c r="M1362" s="10" t="s">
        <v>22</v>
      </c>
      <c r="N1362" s="3"/>
      <c r="O1362" s="3"/>
      <c r="P1362" s="3"/>
      <c r="Q1362" s="3"/>
      <c r="R1362" s="3"/>
      <c r="S1362" s="3"/>
      <c r="T1362" s="3"/>
    </row>
    <row r="1363" ht="19.5" customHeight="1">
      <c r="A1363" s="3"/>
      <c r="B1363" s="165" t="str">
        <f>IFERROR(RANK('Categories ID'!$C1363,'Categories ID'!$C$20:$C$1937,1),"")</f>
        <v/>
      </c>
      <c r="C1363" s="166" t="str">
        <f>IF(MIN('Categories ID'!$D1363:$F1363)&lt;&gt;0,MIN('Categories ID'!$D1363:$F1363),"")</f>
        <v/>
      </c>
      <c r="D1363" s="166" t="str">
        <f>IFERROR(SEARCH($G$3,'Categories ID'!$J1363)+ROW()/100000,"")</f>
        <v/>
      </c>
      <c r="E1363" s="166" t="str">
        <f>IFERROR(SEARCH($G$3,'Categories ID'!$K1363)+ROW()/100000,"")</f>
        <v/>
      </c>
      <c r="F1363" s="166" t="str">
        <f>IFERROR(SEARCH($G$3,'Categories ID'!$L1363)+ROW()/100000,"")</f>
        <v/>
      </c>
      <c r="G1363" s="73">
        <v>2476.0</v>
      </c>
      <c r="H1363" s="10" t="s">
        <v>2860</v>
      </c>
      <c r="I1363" s="10" t="s">
        <v>2861</v>
      </c>
      <c r="J1363" s="10" t="s">
        <v>3002</v>
      </c>
      <c r="K1363" s="10" t="s">
        <v>3041</v>
      </c>
      <c r="L1363" s="10" t="s">
        <v>3049</v>
      </c>
      <c r="M1363" s="10" t="s">
        <v>22</v>
      </c>
      <c r="N1363" s="3"/>
      <c r="O1363" s="3"/>
      <c r="P1363" s="3"/>
      <c r="Q1363" s="3"/>
      <c r="R1363" s="3"/>
      <c r="S1363" s="3"/>
      <c r="T1363" s="3"/>
    </row>
    <row r="1364" ht="19.5" customHeight="1">
      <c r="A1364" s="3"/>
      <c r="B1364" s="163" t="str">
        <f>IFERROR(RANK('Categories ID'!$C1364,'Categories ID'!$C$20:$C$1937,1),"")</f>
        <v/>
      </c>
      <c r="C1364" s="164" t="str">
        <f>IF(MIN('Categories ID'!$D1364:$F1364)&lt;&gt;0,MIN('Categories ID'!$D1364:$F1364),"")</f>
        <v/>
      </c>
      <c r="D1364" s="164" t="str">
        <f>IFERROR(SEARCH($G$3,'Categories ID'!$J1364)+ROW()/100000,"")</f>
        <v/>
      </c>
      <c r="E1364" s="164" t="str">
        <f>IFERROR(SEARCH($G$3,'Categories ID'!$K1364)+ROW()/100000,"")</f>
        <v/>
      </c>
      <c r="F1364" s="164" t="str">
        <f>IFERROR(SEARCH($G$3,'Categories ID'!$L1364)+ROW()/100000,"")</f>
        <v/>
      </c>
      <c r="G1364" s="73">
        <v>2477.0</v>
      </c>
      <c r="H1364" s="10" t="s">
        <v>2860</v>
      </c>
      <c r="I1364" s="10" t="s">
        <v>2861</v>
      </c>
      <c r="J1364" s="10" t="s">
        <v>3002</v>
      </c>
      <c r="K1364" s="10" t="s">
        <v>3041</v>
      </c>
      <c r="L1364" s="10" t="s">
        <v>3051</v>
      </c>
      <c r="M1364" s="10" t="s">
        <v>22</v>
      </c>
      <c r="N1364" s="3"/>
      <c r="O1364" s="3"/>
      <c r="P1364" s="3"/>
      <c r="Q1364" s="3"/>
      <c r="R1364" s="3"/>
      <c r="S1364" s="3"/>
      <c r="T1364" s="3"/>
    </row>
    <row r="1365" ht="19.5" customHeight="1">
      <c r="A1365" s="3"/>
      <c r="B1365" s="165" t="str">
        <f>IFERROR(RANK('Categories ID'!$C1365,'Categories ID'!$C$20:$C$1937,1),"")</f>
        <v/>
      </c>
      <c r="C1365" s="166" t="str">
        <f>IF(MIN('Categories ID'!$D1365:$F1365)&lt;&gt;0,MIN('Categories ID'!$D1365:$F1365),"")</f>
        <v/>
      </c>
      <c r="D1365" s="166" t="str">
        <f>IFERROR(SEARCH($G$3,'Categories ID'!$J1365)+ROW()/100000,"")</f>
        <v/>
      </c>
      <c r="E1365" s="166" t="str">
        <f>IFERROR(SEARCH($G$3,'Categories ID'!$K1365)+ROW()/100000,"")</f>
        <v/>
      </c>
      <c r="F1365" s="166" t="str">
        <f>IFERROR(SEARCH($G$3,'Categories ID'!$L1365)+ROW()/100000,"")</f>
        <v/>
      </c>
      <c r="G1365" s="73">
        <v>2744.0</v>
      </c>
      <c r="H1365" s="10" t="s">
        <v>2860</v>
      </c>
      <c r="I1365" s="10" t="s">
        <v>2861</v>
      </c>
      <c r="J1365" s="10" t="s">
        <v>3002</v>
      </c>
      <c r="K1365" s="10" t="s">
        <v>3041</v>
      </c>
      <c r="L1365" s="10" t="s">
        <v>3125</v>
      </c>
      <c r="M1365" s="10" t="s">
        <v>22</v>
      </c>
      <c r="N1365" s="3"/>
      <c r="O1365" s="3"/>
      <c r="P1365" s="3"/>
      <c r="Q1365" s="3"/>
      <c r="R1365" s="3"/>
      <c r="S1365" s="3"/>
      <c r="T1365" s="3"/>
    </row>
    <row r="1366" ht="19.5" customHeight="1">
      <c r="A1366" s="3"/>
      <c r="B1366" s="163" t="str">
        <f>IFERROR(RANK('Categories ID'!$C1366,'Categories ID'!$C$20:$C$1937,1),"")</f>
        <v/>
      </c>
      <c r="C1366" s="164" t="str">
        <f>IF(MIN('Categories ID'!$D1366:$F1366)&lt;&gt;0,MIN('Categories ID'!$D1366:$F1366),"")</f>
        <v/>
      </c>
      <c r="D1366" s="164" t="str">
        <f>IFERROR(SEARCH($G$3,'Categories ID'!$J1366)+ROW()/100000,"")</f>
        <v/>
      </c>
      <c r="E1366" s="164" t="str">
        <f>IFERROR(SEARCH($G$3,'Categories ID'!$K1366)+ROW()/100000,"")</f>
        <v/>
      </c>
      <c r="F1366" s="164" t="str">
        <f>IFERROR(SEARCH($G$3,'Categories ID'!$L1366)+ROW()/100000,"")</f>
        <v/>
      </c>
      <c r="G1366" s="73">
        <v>2512.0</v>
      </c>
      <c r="H1366" s="10" t="s">
        <v>2860</v>
      </c>
      <c r="I1366" s="10" t="s">
        <v>2861</v>
      </c>
      <c r="J1366" s="10" t="s">
        <v>3002</v>
      </c>
      <c r="K1366" s="10" t="s">
        <v>3099</v>
      </c>
      <c r="L1366" s="10" t="s">
        <v>22</v>
      </c>
      <c r="M1366" s="10" t="s">
        <v>22</v>
      </c>
      <c r="N1366" s="3"/>
      <c r="O1366" s="3"/>
      <c r="P1366" s="3"/>
      <c r="Q1366" s="3"/>
      <c r="R1366" s="3"/>
      <c r="S1366" s="3"/>
      <c r="T1366" s="3"/>
    </row>
    <row r="1367" ht="19.5" customHeight="1">
      <c r="A1367" s="3"/>
      <c r="B1367" s="165" t="str">
        <f>IFERROR(RANK('Categories ID'!$C1367,'Categories ID'!$C$20:$C$1937,1),"")</f>
        <v/>
      </c>
      <c r="C1367" s="166" t="str">
        <f>IF(MIN('Categories ID'!$D1367:$F1367)&lt;&gt;0,MIN('Categories ID'!$D1367:$F1367),"")</f>
        <v/>
      </c>
      <c r="D1367" s="166" t="str">
        <f>IFERROR(SEARCH($G$3,'Categories ID'!$J1367)+ROW()/100000,"")</f>
        <v/>
      </c>
      <c r="E1367" s="166" t="str">
        <f>IFERROR(SEARCH($G$3,'Categories ID'!$K1367)+ROW()/100000,"")</f>
        <v/>
      </c>
      <c r="F1367" s="166" t="str">
        <f>IFERROR(SEARCH($G$3,'Categories ID'!$L1367)+ROW()/100000,"")</f>
        <v/>
      </c>
      <c r="G1367" s="73">
        <v>2496.0</v>
      </c>
      <c r="H1367" s="10" t="s">
        <v>2860</v>
      </c>
      <c r="I1367" s="10" t="s">
        <v>2861</v>
      </c>
      <c r="J1367" s="10" t="s">
        <v>3002</v>
      </c>
      <c r="K1367" s="10" t="s">
        <v>3077</v>
      </c>
      <c r="L1367" s="10" t="s">
        <v>22</v>
      </c>
      <c r="M1367" s="10" t="s">
        <v>22</v>
      </c>
      <c r="N1367" s="3"/>
      <c r="O1367" s="3"/>
      <c r="P1367" s="3"/>
      <c r="Q1367" s="3"/>
      <c r="R1367" s="3"/>
      <c r="S1367" s="3"/>
      <c r="T1367" s="3"/>
    </row>
    <row r="1368" ht="19.5" customHeight="1">
      <c r="A1368" s="3"/>
      <c r="B1368" s="163" t="str">
        <f>IFERROR(RANK('Categories ID'!$C1368,'Categories ID'!$C$20:$C$1937,1),"")</f>
        <v/>
      </c>
      <c r="C1368" s="164" t="str">
        <f>IF(MIN('Categories ID'!$D1368:$F1368)&lt;&gt;0,MIN('Categories ID'!$D1368:$F1368),"")</f>
        <v/>
      </c>
      <c r="D1368" s="164" t="str">
        <f>IFERROR(SEARCH($G$3,'Categories ID'!$J1368)+ROW()/100000,"")</f>
        <v/>
      </c>
      <c r="E1368" s="164" t="str">
        <f>IFERROR(SEARCH($G$3,'Categories ID'!$K1368)+ROW()/100000,"")</f>
        <v/>
      </c>
      <c r="F1368" s="164" t="str">
        <f>IFERROR(SEARCH($G$3,'Categories ID'!$L1368)+ROW()/100000,"")</f>
        <v/>
      </c>
      <c r="G1368" s="73">
        <v>2507.0</v>
      </c>
      <c r="H1368" s="10" t="s">
        <v>2860</v>
      </c>
      <c r="I1368" s="10" t="s">
        <v>2861</v>
      </c>
      <c r="J1368" s="10" t="s">
        <v>3002</v>
      </c>
      <c r="K1368" s="10" t="s">
        <v>3003</v>
      </c>
      <c r="L1368" s="10" t="s">
        <v>3089</v>
      </c>
      <c r="M1368" s="10" t="s">
        <v>22</v>
      </c>
      <c r="N1368" s="3"/>
      <c r="O1368" s="3"/>
      <c r="P1368" s="3"/>
      <c r="Q1368" s="3"/>
      <c r="R1368" s="3"/>
      <c r="S1368" s="3"/>
      <c r="T1368" s="3"/>
    </row>
    <row r="1369" ht="19.5" customHeight="1">
      <c r="A1369" s="3"/>
      <c r="B1369" s="165" t="str">
        <f>IFERROR(RANK('Categories ID'!$C1369,'Categories ID'!$C$20:$C$1937,1),"")</f>
        <v/>
      </c>
      <c r="C1369" s="166" t="str">
        <f>IF(MIN('Categories ID'!$D1369:$F1369)&lt;&gt;0,MIN('Categories ID'!$D1369:$F1369),"")</f>
        <v/>
      </c>
      <c r="D1369" s="166" t="str">
        <f>IFERROR(SEARCH($G$3,'Categories ID'!$J1369)+ROW()/100000,"")</f>
        <v/>
      </c>
      <c r="E1369" s="166" t="str">
        <f>IFERROR(SEARCH($G$3,'Categories ID'!$K1369)+ROW()/100000,"")</f>
        <v/>
      </c>
      <c r="F1369" s="166" t="str">
        <f>IFERROR(SEARCH($G$3,'Categories ID'!$L1369)+ROW()/100000,"")</f>
        <v/>
      </c>
      <c r="G1369" s="73">
        <v>2508.0</v>
      </c>
      <c r="H1369" s="10" t="s">
        <v>2860</v>
      </c>
      <c r="I1369" s="10" t="s">
        <v>2861</v>
      </c>
      <c r="J1369" s="10" t="s">
        <v>3002</v>
      </c>
      <c r="K1369" s="10" t="s">
        <v>3003</v>
      </c>
      <c r="L1369" s="10" t="s">
        <v>3091</v>
      </c>
      <c r="M1369" s="10" t="s">
        <v>22</v>
      </c>
      <c r="N1369" s="3"/>
      <c r="O1369" s="3"/>
      <c r="P1369" s="3"/>
      <c r="Q1369" s="3"/>
      <c r="R1369" s="3"/>
      <c r="S1369" s="3"/>
      <c r="T1369" s="3"/>
    </row>
    <row r="1370" ht="19.5" customHeight="1">
      <c r="A1370" s="3"/>
      <c r="B1370" s="163" t="str">
        <f>IFERROR(RANK('Categories ID'!$C1370,'Categories ID'!$C$20:$C$1937,1),"")</f>
        <v/>
      </c>
      <c r="C1370" s="164" t="str">
        <f>IF(MIN('Categories ID'!$D1370:$F1370)&lt;&gt;0,MIN('Categories ID'!$D1370:$F1370),"")</f>
        <v/>
      </c>
      <c r="D1370" s="164" t="str">
        <f>IFERROR(SEARCH($G$3,'Categories ID'!$J1370)+ROW()/100000,"")</f>
        <v/>
      </c>
      <c r="E1370" s="164" t="str">
        <f>IFERROR(SEARCH($G$3,'Categories ID'!$K1370)+ROW()/100000,"")</f>
        <v/>
      </c>
      <c r="F1370" s="164" t="str">
        <f>IFERROR(SEARCH($G$3,'Categories ID'!$L1370)+ROW()/100000,"")</f>
        <v/>
      </c>
      <c r="G1370" s="73">
        <v>2556.0</v>
      </c>
      <c r="H1370" s="10" t="s">
        <v>2860</v>
      </c>
      <c r="I1370" s="10" t="s">
        <v>2861</v>
      </c>
      <c r="J1370" s="10" t="s">
        <v>3002</v>
      </c>
      <c r="K1370" s="10" t="s">
        <v>3003</v>
      </c>
      <c r="L1370" s="10" t="s">
        <v>3107</v>
      </c>
      <c r="M1370" s="10" t="s">
        <v>22</v>
      </c>
      <c r="N1370" s="3"/>
      <c r="O1370" s="3"/>
      <c r="P1370" s="3"/>
      <c r="Q1370" s="3"/>
      <c r="R1370" s="3"/>
      <c r="S1370" s="3"/>
      <c r="T1370" s="3"/>
    </row>
    <row r="1371" ht="19.5" customHeight="1">
      <c r="A1371" s="3"/>
      <c r="B1371" s="165" t="str">
        <f>IFERROR(RANK('Categories ID'!$C1371,'Categories ID'!$C$20:$C$1937,1),"")</f>
        <v/>
      </c>
      <c r="C1371" s="166" t="str">
        <f>IF(MIN('Categories ID'!$D1371:$F1371)&lt;&gt;0,MIN('Categories ID'!$D1371:$F1371),"")</f>
        <v/>
      </c>
      <c r="D1371" s="166" t="str">
        <f>IFERROR(SEARCH($G$3,'Categories ID'!$J1371)+ROW()/100000,"")</f>
        <v/>
      </c>
      <c r="E1371" s="166" t="str">
        <f>IFERROR(SEARCH($G$3,'Categories ID'!$K1371)+ROW()/100000,"")</f>
        <v/>
      </c>
      <c r="F1371" s="166" t="str">
        <f>IFERROR(SEARCH($G$3,'Categories ID'!$L1371)+ROW()/100000,"")</f>
        <v/>
      </c>
      <c r="G1371" s="73">
        <v>2460.0</v>
      </c>
      <c r="H1371" s="10" t="s">
        <v>2860</v>
      </c>
      <c r="I1371" s="10" t="s">
        <v>2861</v>
      </c>
      <c r="J1371" s="10" t="s">
        <v>3002</v>
      </c>
      <c r="K1371" s="10" t="s">
        <v>3003</v>
      </c>
      <c r="L1371" s="10" t="s">
        <v>3029</v>
      </c>
      <c r="M1371" s="10" t="s">
        <v>22</v>
      </c>
      <c r="N1371" s="3"/>
      <c r="O1371" s="3"/>
      <c r="P1371" s="3"/>
      <c r="Q1371" s="3"/>
      <c r="R1371" s="3"/>
      <c r="S1371" s="3"/>
      <c r="T1371" s="3"/>
    </row>
    <row r="1372" ht="19.5" customHeight="1">
      <c r="A1372" s="3"/>
      <c r="B1372" s="163" t="str">
        <f>IFERROR(RANK('Categories ID'!$C1372,'Categories ID'!$C$20:$C$1937,1),"")</f>
        <v/>
      </c>
      <c r="C1372" s="164" t="str">
        <f>IF(MIN('Categories ID'!$D1372:$F1372)&lt;&gt;0,MIN('Categories ID'!$D1372:$F1372),"")</f>
        <v/>
      </c>
      <c r="D1372" s="164" t="str">
        <f>IFERROR(SEARCH($G$3,'Categories ID'!$J1372)+ROW()/100000,"")</f>
        <v/>
      </c>
      <c r="E1372" s="164" t="str">
        <f>IFERROR(SEARCH($G$3,'Categories ID'!$K1372)+ROW()/100000,"")</f>
        <v/>
      </c>
      <c r="F1372" s="164" t="str">
        <f>IFERROR(SEARCH($G$3,'Categories ID'!$L1372)+ROW()/100000,"")</f>
        <v/>
      </c>
      <c r="G1372" s="73">
        <v>2492.0</v>
      </c>
      <c r="H1372" s="10" t="s">
        <v>2860</v>
      </c>
      <c r="I1372" s="10" t="s">
        <v>2861</v>
      </c>
      <c r="J1372" s="10" t="s">
        <v>3002</v>
      </c>
      <c r="K1372" s="10" t="s">
        <v>3003</v>
      </c>
      <c r="L1372" s="10" t="s">
        <v>3069</v>
      </c>
      <c r="M1372" s="10" t="s">
        <v>22</v>
      </c>
      <c r="N1372" s="3"/>
      <c r="O1372" s="3"/>
      <c r="P1372" s="3"/>
      <c r="Q1372" s="3"/>
      <c r="R1372" s="3"/>
      <c r="S1372" s="3"/>
      <c r="T1372" s="3"/>
    </row>
    <row r="1373" ht="19.5" customHeight="1">
      <c r="A1373" s="3"/>
      <c r="B1373" s="165" t="str">
        <f>IFERROR(RANK('Categories ID'!$C1373,'Categories ID'!$C$20:$C$1937,1),"")</f>
        <v/>
      </c>
      <c r="C1373" s="166" t="str">
        <f>IF(MIN('Categories ID'!$D1373:$F1373)&lt;&gt;0,MIN('Categories ID'!$D1373:$F1373),"")</f>
        <v/>
      </c>
      <c r="D1373" s="166" t="str">
        <f>IFERROR(SEARCH($G$3,'Categories ID'!$J1373)+ROW()/100000,"")</f>
        <v/>
      </c>
      <c r="E1373" s="166" t="str">
        <f>IFERROR(SEARCH($G$3,'Categories ID'!$K1373)+ROW()/100000,"")</f>
        <v/>
      </c>
      <c r="F1373" s="166" t="str">
        <f>IFERROR(SEARCH($G$3,'Categories ID'!$L1373)+ROW()/100000,"")</f>
        <v/>
      </c>
      <c r="G1373" s="73">
        <v>2456.0</v>
      </c>
      <c r="H1373" s="10" t="s">
        <v>2860</v>
      </c>
      <c r="I1373" s="10" t="s">
        <v>2861</v>
      </c>
      <c r="J1373" s="10" t="s">
        <v>3002</v>
      </c>
      <c r="K1373" s="10" t="s">
        <v>3003</v>
      </c>
      <c r="L1373" s="10" t="s">
        <v>3027</v>
      </c>
      <c r="M1373" s="10" t="s">
        <v>22</v>
      </c>
      <c r="N1373" s="3"/>
      <c r="O1373" s="3"/>
      <c r="P1373" s="3"/>
      <c r="Q1373" s="3"/>
      <c r="R1373" s="3"/>
      <c r="S1373" s="3"/>
      <c r="T1373" s="3"/>
    </row>
    <row r="1374" ht="19.5" customHeight="1">
      <c r="A1374" s="3"/>
      <c r="B1374" s="163" t="str">
        <f>IFERROR(RANK('Categories ID'!$C1374,'Categories ID'!$C$20:$C$1937,1),"")</f>
        <v/>
      </c>
      <c r="C1374" s="164" t="str">
        <f>IF(MIN('Categories ID'!$D1374:$F1374)&lt;&gt;0,MIN('Categories ID'!$D1374:$F1374),"")</f>
        <v/>
      </c>
      <c r="D1374" s="164" t="str">
        <f>IFERROR(SEARCH($G$3,'Categories ID'!$J1374)+ROW()/100000,"")</f>
        <v/>
      </c>
      <c r="E1374" s="164" t="str">
        <f>IFERROR(SEARCH($G$3,'Categories ID'!$K1374)+ROW()/100000,"")</f>
        <v/>
      </c>
      <c r="F1374" s="164" t="str">
        <f>IFERROR(SEARCH($G$3,'Categories ID'!$L1374)+ROW()/100000,"")</f>
        <v/>
      </c>
      <c r="G1374" s="73">
        <v>3277.0</v>
      </c>
      <c r="H1374" s="10" t="s">
        <v>2860</v>
      </c>
      <c r="I1374" s="10" t="s">
        <v>2861</v>
      </c>
      <c r="J1374" s="10" t="s">
        <v>3002</v>
      </c>
      <c r="K1374" s="10" t="s">
        <v>3003</v>
      </c>
      <c r="L1374" s="10" t="s">
        <v>3127</v>
      </c>
      <c r="M1374" s="10" t="s">
        <v>22</v>
      </c>
      <c r="N1374" s="3"/>
      <c r="O1374" s="3"/>
      <c r="P1374" s="3"/>
      <c r="Q1374" s="3"/>
      <c r="R1374" s="3"/>
      <c r="S1374" s="3"/>
      <c r="T1374" s="3"/>
    </row>
    <row r="1375" ht="19.5" customHeight="1">
      <c r="A1375" s="3"/>
      <c r="B1375" s="165" t="str">
        <f>IFERROR(RANK('Categories ID'!$C1375,'Categories ID'!$C$20:$C$1937,1),"")</f>
        <v/>
      </c>
      <c r="C1375" s="166" t="str">
        <f>IF(MIN('Categories ID'!$D1375:$F1375)&lt;&gt;0,MIN('Categories ID'!$D1375:$F1375),"")</f>
        <v/>
      </c>
      <c r="D1375" s="166" t="str">
        <f>IFERROR(SEARCH($G$3,'Categories ID'!$J1375)+ROW()/100000,"")</f>
        <v/>
      </c>
      <c r="E1375" s="166" t="str">
        <f>IFERROR(SEARCH($G$3,'Categories ID'!$K1375)+ROW()/100000,"")</f>
        <v/>
      </c>
      <c r="F1375" s="166" t="str">
        <f>IFERROR(SEARCH($G$3,'Categories ID'!$L1375)+ROW()/100000,"")</f>
        <v/>
      </c>
      <c r="G1375" s="73">
        <v>1073.0</v>
      </c>
      <c r="H1375" s="10" t="s">
        <v>2860</v>
      </c>
      <c r="I1375" s="10" t="s">
        <v>2861</v>
      </c>
      <c r="J1375" s="10" t="s">
        <v>3002</v>
      </c>
      <c r="K1375" s="10" t="s">
        <v>3003</v>
      </c>
      <c r="L1375" s="10" t="s">
        <v>3011</v>
      </c>
      <c r="M1375" s="10" t="s">
        <v>22</v>
      </c>
      <c r="N1375" s="3"/>
      <c r="O1375" s="3"/>
      <c r="P1375" s="3"/>
      <c r="Q1375" s="3"/>
      <c r="R1375" s="3"/>
      <c r="S1375" s="3"/>
      <c r="T1375" s="3"/>
    </row>
    <row r="1376" ht="19.5" customHeight="1">
      <c r="A1376" s="3"/>
      <c r="B1376" s="163" t="str">
        <f>IFERROR(RANK('Categories ID'!$C1376,'Categories ID'!$C$20:$C$1937,1),"")</f>
        <v/>
      </c>
      <c r="C1376" s="164" t="str">
        <f>IF(MIN('Categories ID'!$D1376:$F1376)&lt;&gt;0,MIN('Categories ID'!$D1376:$F1376),"")</f>
        <v/>
      </c>
      <c r="D1376" s="164" t="str">
        <f>IFERROR(SEARCH($G$3,'Categories ID'!$J1376)+ROW()/100000,"")</f>
        <v/>
      </c>
      <c r="E1376" s="164" t="str">
        <f>IFERROR(SEARCH($G$3,'Categories ID'!$K1376)+ROW()/100000,"")</f>
        <v/>
      </c>
      <c r="F1376" s="164" t="str">
        <f>IFERROR(SEARCH($G$3,'Categories ID'!$L1376)+ROW()/100000,"")</f>
        <v/>
      </c>
      <c r="G1376" s="73">
        <v>1070.0</v>
      </c>
      <c r="H1376" s="10" t="s">
        <v>2860</v>
      </c>
      <c r="I1376" s="10" t="s">
        <v>2861</v>
      </c>
      <c r="J1376" s="10" t="s">
        <v>3002</v>
      </c>
      <c r="K1376" s="10" t="s">
        <v>3003</v>
      </c>
      <c r="L1376" s="10" t="s">
        <v>3004</v>
      </c>
      <c r="M1376" s="10" t="s">
        <v>22</v>
      </c>
      <c r="N1376" s="3"/>
      <c r="O1376" s="3"/>
      <c r="P1376" s="3"/>
      <c r="Q1376" s="3"/>
      <c r="R1376" s="3"/>
      <c r="S1376" s="3"/>
      <c r="T1376" s="3"/>
    </row>
    <row r="1377" ht="19.5" customHeight="1">
      <c r="A1377" s="3"/>
      <c r="B1377" s="165" t="str">
        <f>IFERROR(RANK('Categories ID'!$C1377,'Categories ID'!$C$20:$C$1937,1),"")</f>
        <v/>
      </c>
      <c r="C1377" s="166" t="str">
        <f>IF(MIN('Categories ID'!$D1377:$F1377)&lt;&gt;0,MIN('Categories ID'!$D1377:$F1377),"")</f>
        <v/>
      </c>
      <c r="D1377" s="166" t="str">
        <f>IFERROR(SEARCH($G$3,'Categories ID'!$J1377)+ROW()/100000,"")</f>
        <v/>
      </c>
      <c r="E1377" s="166" t="str">
        <f>IFERROR(SEARCH($G$3,'Categories ID'!$K1377)+ROW()/100000,"")</f>
        <v/>
      </c>
      <c r="F1377" s="166" t="str">
        <f>IFERROR(SEARCH($G$3,'Categories ID'!$L1377)+ROW()/100000,"")</f>
        <v/>
      </c>
      <c r="G1377" s="73">
        <v>1083.0</v>
      </c>
      <c r="H1377" s="10" t="s">
        <v>2860</v>
      </c>
      <c r="I1377" s="10" t="s">
        <v>2861</v>
      </c>
      <c r="J1377" s="10" t="s">
        <v>3002</v>
      </c>
      <c r="K1377" s="10" t="s">
        <v>3003</v>
      </c>
      <c r="L1377" s="10" t="s">
        <v>3013</v>
      </c>
      <c r="M1377" s="10" t="s">
        <v>22</v>
      </c>
      <c r="N1377" s="3"/>
      <c r="O1377" s="3"/>
      <c r="P1377" s="3"/>
      <c r="Q1377" s="3"/>
      <c r="R1377" s="3"/>
      <c r="S1377" s="3"/>
      <c r="T1377" s="3"/>
    </row>
    <row r="1378" ht="19.5" customHeight="1">
      <c r="A1378" s="3"/>
      <c r="B1378" s="163" t="str">
        <f>IFERROR(RANK('Categories ID'!$C1378,'Categories ID'!$C$20:$C$1937,1),"")</f>
        <v/>
      </c>
      <c r="C1378" s="164" t="str">
        <f>IF(MIN('Categories ID'!$D1378:$F1378)&lt;&gt;0,MIN('Categories ID'!$D1378:$F1378),"")</f>
        <v/>
      </c>
      <c r="D1378" s="164" t="str">
        <f>IFERROR(SEARCH($G$3,'Categories ID'!$J1378)+ROW()/100000,"")</f>
        <v/>
      </c>
      <c r="E1378" s="164" t="str">
        <f>IFERROR(SEARCH($G$3,'Categories ID'!$K1378)+ROW()/100000,"")</f>
        <v/>
      </c>
      <c r="F1378" s="164" t="str">
        <f>IFERROR(SEARCH($G$3,'Categories ID'!$L1378)+ROW()/100000,"")</f>
        <v/>
      </c>
      <c r="G1378" s="73">
        <v>1096.0</v>
      </c>
      <c r="H1378" s="10" t="s">
        <v>2860</v>
      </c>
      <c r="I1378" s="10" t="s">
        <v>2861</v>
      </c>
      <c r="J1378" s="10" t="s">
        <v>3002</v>
      </c>
      <c r="K1378" s="10" t="s">
        <v>3003</v>
      </c>
      <c r="L1378" s="10" t="s">
        <v>3017</v>
      </c>
      <c r="M1378" s="10" t="s">
        <v>22</v>
      </c>
      <c r="N1378" s="3"/>
      <c r="O1378" s="3"/>
      <c r="P1378" s="3"/>
      <c r="Q1378" s="3"/>
      <c r="R1378" s="3"/>
      <c r="S1378" s="3"/>
      <c r="T1378" s="3"/>
    </row>
    <row r="1379" ht="19.5" customHeight="1">
      <c r="A1379" s="3"/>
      <c r="B1379" s="165" t="str">
        <f>IFERROR(RANK('Categories ID'!$C1379,'Categories ID'!$C$20:$C$1937,1),"")</f>
        <v/>
      </c>
      <c r="C1379" s="166" t="str">
        <f>IF(MIN('Categories ID'!$D1379:$F1379)&lt;&gt;0,MIN('Categories ID'!$D1379:$F1379),"")</f>
        <v/>
      </c>
      <c r="D1379" s="166" t="str">
        <f>IFERROR(SEARCH($G$3,'Categories ID'!$J1379)+ROW()/100000,"")</f>
        <v/>
      </c>
      <c r="E1379" s="166" t="str">
        <f>IFERROR(SEARCH($G$3,'Categories ID'!$K1379)+ROW()/100000,"")</f>
        <v/>
      </c>
      <c r="F1379" s="166" t="str">
        <f>IFERROR(SEARCH($G$3,'Categories ID'!$L1379)+ROW()/100000,"")</f>
        <v/>
      </c>
      <c r="G1379" s="73">
        <v>1093.0</v>
      </c>
      <c r="H1379" s="10" t="s">
        <v>2860</v>
      </c>
      <c r="I1379" s="10" t="s">
        <v>2861</v>
      </c>
      <c r="J1379" s="10" t="s">
        <v>3002</v>
      </c>
      <c r="K1379" s="10" t="s">
        <v>3003</v>
      </c>
      <c r="L1379" s="10" t="s">
        <v>3015</v>
      </c>
      <c r="M1379" s="10" t="s">
        <v>22</v>
      </c>
      <c r="N1379" s="3"/>
      <c r="O1379" s="3"/>
      <c r="P1379" s="3"/>
      <c r="Q1379" s="3"/>
      <c r="R1379" s="3"/>
      <c r="S1379" s="3"/>
      <c r="T1379" s="3"/>
    </row>
    <row r="1380" ht="19.5" customHeight="1">
      <c r="A1380" s="3"/>
      <c r="B1380" s="163" t="str">
        <f>IFERROR(RANK('Categories ID'!$C1380,'Categories ID'!$C$20:$C$1937,1),"")</f>
        <v/>
      </c>
      <c r="C1380" s="164" t="str">
        <f>IF(MIN('Categories ID'!$D1380:$F1380)&lt;&gt;0,MIN('Categories ID'!$D1380:$F1380),"")</f>
        <v/>
      </c>
      <c r="D1380" s="164" t="str">
        <f>IFERROR(SEARCH($G$3,'Categories ID'!$J1380)+ROW()/100000,"")</f>
        <v/>
      </c>
      <c r="E1380" s="164" t="str">
        <f>IFERROR(SEARCH($G$3,'Categories ID'!$K1380)+ROW()/100000,"")</f>
        <v/>
      </c>
      <c r="F1380" s="164" t="str">
        <f>IFERROR(SEARCH($G$3,'Categories ID'!$L1380)+ROW()/100000,"")</f>
        <v/>
      </c>
      <c r="G1380" s="73">
        <v>1109.0</v>
      </c>
      <c r="H1380" s="10" t="s">
        <v>2860</v>
      </c>
      <c r="I1380" s="10" t="s">
        <v>2861</v>
      </c>
      <c r="J1380" s="10" t="s">
        <v>3002</v>
      </c>
      <c r="K1380" s="10" t="s">
        <v>3003</v>
      </c>
      <c r="L1380" s="10" t="s">
        <v>3021</v>
      </c>
      <c r="M1380" s="10" t="s">
        <v>22</v>
      </c>
      <c r="N1380" s="3"/>
      <c r="O1380" s="3"/>
      <c r="P1380" s="3"/>
      <c r="Q1380" s="3"/>
      <c r="R1380" s="3"/>
      <c r="S1380" s="3"/>
      <c r="T1380" s="3"/>
    </row>
    <row r="1381" ht="19.5" customHeight="1">
      <c r="A1381" s="3"/>
      <c r="B1381" s="165" t="str">
        <f>IFERROR(RANK('Categories ID'!$C1381,'Categories ID'!$C$20:$C$1937,1),"")</f>
        <v/>
      </c>
      <c r="C1381" s="166" t="str">
        <f>IF(MIN('Categories ID'!$D1381:$F1381)&lt;&gt;0,MIN('Categories ID'!$D1381:$F1381),"")</f>
        <v/>
      </c>
      <c r="D1381" s="166" t="str">
        <f>IFERROR(SEARCH($G$3,'Categories ID'!$J1381)+ROW()/100000,"")</f>
        <v/>
      </c>
      <c r="E1381" s="166" t="str">
        <f>IFERROR(SEARCH($G$3,'Categories ID'!$K1381)+ROW()/100000,"")</f>
        <v/>
      </c>
      <c r="F1381" s="166" t="str">
        <f>IFERROR(SEARCH($G$3,'Categories ID'!$L1381)+ROW()/100000,"")</f>
        <v/>
      </c>
      <c r="G1381" s="73">
        <v>1099.0</v>
      </c>
      <c r="H1381" s="10" t="s">
        <v>2860</v>
      </c>
      <c r="I1381" s="10" t="s">
        <v>2861</v>
      </c>
      <c r="J1381" s="10" t="s">
        <v>3002</v>
      </c>
      <c r="K1381" s="10" t="s">
        <v>3003</v>
      </c>
      <c r="L1381" s="10" t="s">
        <v>3019</v>
      </c>
      <c r="M1381" s="10" t="s">
        <v>22</v>
      </c>
      <c r="N1381" s="3"/>
      <c r="O1381" s="3"/>
      <c r="P1381" s="3"/>
      <c r="Q1381" s="3"/>
      <c r="R1381" s="3"/>
      <c r="S1381" s="3"/>
      <c r="T1381" s="3"/>
    </row>
    <row r="1382" ht="19.5" customHeight="1">
      <c r="A1382" s="3"/>
      <c r="B1382" s="163" t="str">
        <f>IFERROR(RANK('Categories ID'!$C1382,'Categories ID'!$C$20:$C$1937,1),"")</f>
        <v/>
      </c>
      <c r="C1382" s="164" t="str">
        <f>IF(MIN('Categories ID'!$D1382:$F1382)&lt;&gt;0,MIN('Categories ID'!$D1382:$F1382),"")</f>
        <v/>
      </c>
      <c r="D1382" s="164" t="str">
        <f>IFERROR(SEARCH($G$3,'Categories ID'!$J1382)+ROW()/100000,"")</f>
        <v/>
      </c>
      <c r="E1382" s="164" t="str">
        <f>IFERROR(SEARCH($G$3,'Categories ID'!$K1382)+ROW()/100000,"")</f>
        <v/>
      </c>
      <c r="F1382" s="164" t="str">
        <f>IFERROR(SEARCH($G$3,'Categories ID'!$L1382)+ROW()/100000,"")</f>
        <v/>
      </c>
      <c r="G1382" s="73">
        <v>2130.0</v>
      </c>
      <c r="H1382" s="10" t="s">
        <v>2860</v>
      </c>
      <c r="I1382" s="10" t="s">
        <v>2861</v>
      </c>
      <c r="J1382" s="10" t="s">
        <v>3002</v>
      </c>
      <c r="K1382" s="10" t="s">
        <v>3003</v>
      </c>
      <c r="L1382" s="10" t="s">
        <v>3023</v>
      </c>
      <c r="M1382" s="10" t="s">
        <v>22</v>
      </c>
      <c r="N1382" s="3"/>
      <c r="O1382" s="3"/>
      <c r="P1382" s="3"/>
      <c r="Q1382" s="3"/>
      <c r="R1382" s="3"/>
      <c r="S1382" s="3"/>
      <c r="T1382" s="3"/>
    </row>
    <row r="1383" ht="19.5" customHeight="1">
      <c r="A1383" s="3"/>
      <c r="B1383" s="165" t="str">
        <f>IFERROR(RANK('Categories ID'!$C1383,'Categories ID'!$C$20:$C$1937,1),"")</f>
        <v/>
      </c>
      <c r="C1383" s="166" t="str">
        <f>IF(MIN('Categories ID'!$D1383:$F1383)&lt;&gt;0,MIN('Categories ID'!$D1383:$F1383),"")</f>
        <v/>
      </c>
      <c r="D1383" s="166" t="str">
        <f>IFERROR(SEARCH($G$3,'Categories ID'!$J1383)+ROW()/100000,"")</f>
        <v/>
      </c>
      <c r="E1383" s="166" t="str">
        <f>IFERROR(SEARCH($G$3,'Categories ID'!$K1383)+ROW()/100000,"")</f>
        <v/>
      </c>
      <c r="F1383" s="166" t="str">
        <f>IFERROR(SEARCH($G$3,'Categories ID'!$L1383)+ROW()/100000,"")</f>
        <v/>
      </c>
      <c r="G1383" s="73">
        <v>3336.0</v>
      </c>
      <c r="H1383" s="10" t="s">
        <v>2860</v>
      </c>
      <c r="I1383" s="10" t="s">
        <v>2861</v>
      </c>
      <c r="J1383" s="10" t="s">
        <v>3002</v>
      </c>
      <c r="K1383" s="10" t="s">
        <v>3003</v>
      </c>
      <c r="L1383" s="10" t="s">
        <v>3133</v>
      </c>
      <c r="M1383" s="10" t="s">
        <v>22</v>
      </c>
      <c r="N1383" s="3"/>
      <c r="O1383" s="3"/>
      <c r="P1383" s="3"/>
      <c r="Q1383" s="3"/>
      <c r="R1383" s="3"/>
      <c r="S1383" s="3"/>
      <c r="T1383" s="3"/>
    </row>
    <row r="1384" ht="19.5" customHeight="1">
      <c r="A1384" s="3"/>
      <c r="B1384" s="163" t="str">
        <f>IFERROR(RANK('Categories ID'!$C1384,'Categories ID'!$C$20:$C$1937,1),"")</f>
        <v/>
      </c>
      <c r="C1384" s="164" t="str">
        <f>IF(MIN('Categories ID'!$D1384:$F1384)&lt;&gt;0,MIN('Categories ID'!$D1384:$F1384),"")</f>
        <v/>
      </c>
      <c r="D1384" s="164" t="str">
        <f>IFERROR(SEARCH($G$3,'Categories ID'!$J1384)+ROW()/100000,"")</f>
        <v/>
      </c>
      <c r="E1384" s="164" t="str">
        <f>IFERROR(SEARCH($G$3,'Categories ID'!$K1384)+ROW()/100000,"")</f>
        <v/>
      </c>
      <c r="F1384" s="164" t="str">
        <f>IFERROR(SEARCH($G$3,'Categories ID'!$L1384)+ROW()/100000,"")</f>
        <v/>
      </c>
      <c r="G1384" s="73">
        <v>3324.0</v>
      </c>
      <c r="H1384" s="10" t="s">
        <v>2860</v>
      </c>
      <c r="I1384" s="10" t="s">
        <v>2861</v>
      </c>
      <c r="J1384" s="10" t="s">
        <v>3002</v>
      </c>
      <c r="K1384" s="10" t="s">
        <v>3007</v>
      </c>
      <c r="L1384" s="10" t="s">
        <v>3129</v>
      </c>
      <c r="M1384" s="10" t="s">
        <v>22</v>
      </c>
      <c r="N1384" s="3"/>
      <c r="O1384" s="3"/>
      <c r="P1384" s="3"/>
      <c r="Q1384" s="3"/>
      <c r="R1384" s="3"/>
      <c r="S1384" s="3"/>
      <c r="T1384" s="3"/>
    </row>
    <row r="1385" ht="19.5" customHeight="1">
      <c r="A1385" s="3"/>
      <c r="B1385" s="165" t="str">
        <f>IFERROR(RANK('Categories ID'!$C1385,'Categories ID'!$C$20:$C$1937,1),"")</f>
        <v/>
      </c>
      <c r="C1385" s="166" t="str">
        <f>IF(MIN('Categories ID'!$D1385:$F1385)&lt;&gt;0,MIN('Categories ID'!$D1385:$F1385),"")</f>
        <v/>
      </c>
      <c r="D1385" s="166" t="str">
        <f>IFERROR(SEARCH($G$3,'Categories ID'!$J1385)+ROW()/100000,"")</f>
        <v/>
      </c>
      <c r="E1385" s="166" t="str">
        <f>IFERROR(SEARCH($G$3,'Categories ID'!$K1385)+ROW()/100000,"")</f>
        <v/>
      </c>
      <c r="F1385" s="166" t="str">
        <f>IFERROR(SEARCH($G$3,'Categories ID'!$L1385)+ROW()/100000,"")</f>
        <v/>
      </c>
      <c r="G1385" s="73">
        <v>3325.0</v>
      </c>
      <c r="H1385" s="10" t="s">
        <v>2860</v>
      </c>
      <c r="I1385" s="10" t="s">
        <v>2861</v>
      </c>
      <c r="J1385" s="10" t="s">
        <v>3002</v>
      </c>
      <c r="K1385" s="10" t="s">
        <v>3007</v>
      </c>
      <c r="L1385" s="10" t="s">
        <v>3131</v>
      </c>
      <c r="M1385" s="10" t="s">
        <v>22</v>
      </c>
      <c r="N1385" s="3"/>
      <c r="O1385" s="3"/>
      <c r="P1385" s="3"/>
      <c r="Q1385" s="3"/>
      <c r="R1385" s="3"/>
      <c r="S1385" s="3"/>
      <c r="T1385" s="3"/>
    </row>
    <row r="1386" ht="19.5" customHeight="1">
      <c r="A1386" s="3"/>
      <c r="B1386" s="163" t="str">
        <f>IFERROR(RANK('Categories ID'!$C1386,'Categories ID'!$C$20:$C$1937,1),"")</f>
        <v/>
      </c>
      <c r="C1386" s="164" t="str">
        <f>IF(MIN('Categories ID'!$D1386:$F1386)&lt;&gt;0,MIN('Categories ID'!$D1386:$F1386),"")</f>
        <v/>
      </c>
      <c r="D1386" s="164" t="str">
        <f>IFERROR(SEARCH($G$3,'Categories ID'!$J1386)+ROW()/100000,"")</f>
        <v/>
      </c>
      <c r="E1386" s="164" t="str">
        <f>IFERROR(SEARCH($G$3,'Categories ID'!$K1386)+ROW()/100000,"")</f>
        <v/>
      </c>
      <c r="F1386" s="164" t="str">
        <f>IFERROR(SEARCH($G$3,'Categories ID'!$L1386)+ROW()/100000,"")</f>
        <v/>
      </c>
      <c r="G1386" s="73">
        <v>3380.0</v>
      </c>
      <c r="H1386" s="10" t="s">
        <v>2860</v>
      </c>
      <c r="I1386" s="10" t="s">
        <v>2861</v>
      </c>
      <c r="J1386" s="10" t="s">
        <v>3002</v>
      </c>
      <c r="K1386" s="10" t="s">
        <v>3007</v>
      </c>
      <c r="L1386" s="10" t="s">
        <v>3135</v>
      </c>
      <c r="M1386" s="10" t="s">
        <v>22</v>
      </c>
      <c r="N1386" s="3"/>
      <c r="O1386" s="3"/>
      <c r="P1386" s="3"/>
      <c r="Q1386" s="3"/>
      <c r="R1386" s="3"/>
      <c r="S1386" s="3"/>
      <c r="T1386" s="3"/>
    </row>
    <row r="1387" ht="19.5" customHeight="1">
      <c r="A1387" s="3"/>
      <c r="B1387" s="165" t="str">
        <f>IFERROR(RANK('Categories ID'!$C1387,'Categories ID'!$C$20:$C$1937,1),"")</f>
        <v/>
      </c>
      <c r="C1387" s="166" t="str">
        <f>IF(MIN('Categories ID'!$D1387:$F1387)&lt;&gt;0,MIN('Categories ID'!$D1387:$F1387),"")</f>
        <v/>
      </c>
      <c r="D1387" s="166" t="str">
        <f>IFERROR(SEARCH($G$3,'Categories ID'!$J1387)+ROW()/100000,"")</f>
        <v/>
      </c>
      <c r="E1387" s="166" t="str">
        <f>IFERROR(SEARCH($G$3,'Categories ID'!$K1387)+ROW()/100000,"")</f>
        <v/>
      </c>
      <c r="F1387" s="166" t="str">
        <f>IFERROR(SEARCH($G$3,'Categories ID'!$L1387)+ROW()/100000,"")</f>
        <v/>
      </c>
      <c r="G1387" s="73">
        <v>1072.0</v>
      </c>
      <c r="H1387" s="10" t="s">
        <v>2860</v>
      </c>
      <c r="I1387" s="10" t="s">
        <v>2861</v>
      </c>
      <c r="J1387" s="10" t="s">
        <v>3002</v>
      </c>
      <c r="K1387" s="10" t="s">
        <v>3007</v>
      </c>
      <c r="L1387" s="10" t="s">
        <v>3008</v>
      </c>
      <c r="M1387" s="10" t="s">
        <v>22</v>
      </c>
      <c r="N1387" s="3"/>
      <c r="O1387" s="3"/>
      <c r="P1387" s="3"/>
      <c r="Q1387" s="3"/>
      <c r="R1387" s="3"/>
      <c r="S1387" s="3"/>
      <c r="T1387" s="3"/>
    </row>
    <row r="1388" ht="19.5" customHeight="1">
      <c r="A1388" s="3"/>
      <c r="B1388" s="163" t="str">
        <f>IFERROR(RANK('Categories ID'!$C1388,'Categories ID'!$C$20:$C$1937,1),"")</f>
        <v/>
      </c>
      <c r="C1388" s="164" t="str">
        <f>IF(MIN('Categories ID'!$D1388:$F1388)&lt;&gt;0,MIN('Categories ID'!$D1388:$F1388),"")</f>
        <v/>
      </c>
      <c r="D1388" s="164" t="str">
        <f>IFERROR(SEARCH($G$3,'Categories ID'!$J1388)+ROW()/100000,"")</f>
        <v/>
      </c>
      <c r="E1388" s="164" t="str">
        <f>IFERROR(SEARCH($G$3,'Categories ID'!$K1388)+ROW()/100000,"")</f>
        <v/>
      </c>
      <c r="F1388" s="164" t="str">
        <f>IFERROR(SEARCH($G$3,'Categories ID'!$L1388)+ROW()/100000,"")</f>
        <v/>
      </c>
      <c r="G1388" s="73">
        <v>2480.0</v>
      </c>
      <c r="H1388" s="10" t="s">
        <v>2860</v>
      </c>
      <c r="I1388" s="10" t="s">
        <v>2861</v>
      </c>
      <c r="J1388" s="10" t="s">
        <v>3002</v>
      </c>
      <c r="K1388" s="10" t="s">
        <v>3007</v>
      </c>
      <c r="L1388" s="10" t="s">
        <v>3055</v>
      </c>
      <c r="M1388" s="10" t="s">
        <v>22</v>
      </c>
      <c r="N1388" s="3"/>
      <c r="O1388" s="3"/>
      <c r="P1388" s="3"/>
      <c r="Q1388" s="3"/>
      <c r="R1388" s="3"/>
      <c r="S1388" s="3"/>
      <c r="T1388" s="3"/>
    </row>
    <row r="1389" ht="19.5" customHeight="1">
      <c r="A1389" s="3"/>
      <c r="B1389" s="165" t="str">
        <f>IFERROR(RANK('Categories ID'!$C1389,'Categories ID'!$C$20:$C$1937,1),"")</f>
        <v/>
      </c>
      <c r="C1389" s="166" t="str">
        <f>IF(MIN('Categories ID'!$D1389:$F1389)&lt;&gt;0,MIN('Categories ID'!$D1389:$F1389),"")</f>
        <v/>
      </c>
      <c r="D1389" s="166" t="str">
        <f>IFERROR(SEARCH($G$3,'Categories ID'!$J1389)+ROW()/100000,"")</f>
        <v/>
      </c>
      <c r="E1389" s="166" t="str">
        <f>IFERROR(SEARCH($G$3,'Categories ID'!$K1389)+ROW()/100000,"")</f>
        <v/>
      </c>
      <c r="F1389" s="166" t="str">
        <f>IFERROR(SEARCH($G$3,'Categories ID'!$L1389)+ROW()/100000,"")</f>
        <v/>
      </c>
      <c r="G1389" s="73">
        <v>2481.0</v>
      </c>
      <c r="H1389" s="10" t="s">
        <v>2860</v>
      </c>
      <c r="I1389" s="10" t="s">
        <v>2861</v>
      </c>
      <c r="J1389" s="10" t="s">
        <v>3002</v>
      </c>
      <c r="K1389" s="10" t="s">
        <v>3007</v>
      </c>
      <c r="L1389" s="10" t="s">
        <v>3057</v>
      </c>
      <c r="M1389" s="10" t="s">
        <v>22</v>
      </c>
      <c r="N1389" s="3"/>
      <c r="O1389" s="3"/>
      <c r="P1389" s="3"/>
      <c r="Q1389" s="3"/>
      <c r="R1389" s="3"/>
      <c r="S1389" s="3"/>
      <c r="T1389" s="3"/>
    </row>
    <row r="1390" ht="19.5" customHeight="1">
      <c r="A1390" s="3"/>
      <c r="B1390" s="163" t="str">
        <f>IFERROR(RANK('Categories ID'!$C1390,'Categories ID'!$C$20:$C$1937,1),"")</f>
        <v/>
      </c>
      <c r="C1390" s="164" t="str">
        <f>IF(MIN('Categories ID'!$D1390:$F1390)&lt;&gt;0,MIN('Categories ID'!$D1390:$F1390),"")</f>
        <v/>
      </c>
      <c r="D1390" s="164" t="str">
        <f>IFERROR(SEARCH($G$3,'Categories ID'!$J1390)+ROW()/100000,"")</f>
        <v/>
      </c>
      <c r="E1390" s="164" t="str">
        <f>IFERROR(SEARCH($G$3,'Categories ID'!$K1390)+ROW()/100000,"")</f>
        <v/>
      </c>
      <c r="F1390" s="164" t="str">
        <f>IFERROR(SEARCH($G$3,'Categories ID'!$L1390)+ROW()/100000,"")</f>
        <v/>
      </c>
      <c r="G1390" s="73">
        <v>2482.0</v>
      </c>
      <c r="H1390" s="10" t="s">
        <v>2860</v>
      </c>
      <c r="I1390" s="10" t="s">
        <v>2861</v>
      </c>
      <c r="J1390" s="10" t="s">
        <v>3002</v>
      </c>
      <c r="K1390" s="10" t="s">
        <v>3007</v>
      </c>
      <c r="L1390" s="10" t="s">
        <v>3059</v>
      </c>
      <c r="M1390" s="10" t="s">
        <v>22</v>
      </c>
      <c r="N1390" s="3"/>
      <c r="O1390" s="3"/>
      <c r="P1390" s="3"/>
      <c r="Q1390" s="3"/>
      <c r="R1390" s="3"/>
      <c r="S1390" s="3"/>
      <c r="T1390" s="3"/>
    </row>
    <row r="1391" ht="19.5" customHeight="1">
      <c r="A1391" s="3"/>
      <c r="B1391" s="165" t="str">
        <f>IFERROR(RANK('Categories ID'!$C1391,'Categories ID'!$C$20:$C$1937,1),"")</f>
        <v/>
      </c>
      <c r="C1391" s="166" t="str">
        <f>IF(MIN('Categories ID'!$D1391:$F1391)&lt;&gt;0,MIN('Categories ID'!$D1391:$F1391),"")</f>
        <v/>
      </c>
      <c r="D1391" s="166" t="str">
        <f>IFERROR(SEARCH($G$3,'Categories ID'!$J1391)+ROW()/100000,"")</f>
        <v/>
      </c>
      <c r="E1391" s="166" t="str">
        <f>IFERROR(SEARCH($G$3,'Categories ID'!$K1391)+ROW()/100000,"")</f>
        <v/>
      </c>
      <c r="F1391" s="166" t="str">
        <f>IFERROR(SEARCH($G$3,'Categories ID'!$L1391)+ROW()/100000,"")</f>
        <v/>
      </c>
      <c r="G1391" s="73">
        <v>2484.0</v>
      </c>
      <c r="H1391" s="10" t="s">
        <v>2860</v>
      </c>
      <c r="I1391" s="10" t="s">
        <v>2861</v>
      </c>
      <c r="J1391" s="10" t="s">
        <v>3002</v>
      </c>
      <c r="K1391" s="10" t="s">
        <v>3007</v>
      </c>
      <c r="L1391" s="10" t="s">
        <v>3061</v>
      </c>
      <c r="M1391" s="10" t="s">
        <v>22</v>
      </c>
      <c r="N1391" s="3"/>
      <c r="O1391" s="3"/>
      <c r="P1391" s="3"/>
      <c r="Q1391" s="3"/>
      <c r="R1391" s="3"/>
      <c r="S1391" s="3"/>
      <c r="T1391" s="3"/>
    </row>
    <row r="1392" ht="19.5" customHeight="1">
      <c r="A1392" s="3"/>
      <c r="B1392" s="163" t="str">
        <f>IFERROR(RANK('Categories ID'!$C1392,'Categories ID'!$C$20:$C$1937,1),"")</f>
        <v/>
      </c>
      <c r="C1392" s="164" t="str">
        <f>IF(MIN('Categories ID'!$D1392:$F1392)&lt;&gt;0,MIN('Categories ID'!$D1392:$F1392),"")</f>
        <v/>
      </c>
      <c r="D1392" s="164" t="str">
        <f>IFERROR(SEARCH($G$3,'Categories ID'!$J1392)+ROW()/100000,"")</f>
        <v/>
      </c>
      <c r="E1392" s="164" t="str">
        <f>IFERROR(SEARCH($G$3,'Categories ID'!$K1392)+ROW()/100000,"")</f>
        <v/>
      </c>
      <c r="F1392" s="164" t="str">
        <f>IFERROR(SEARCH($G$3,'Categories ID'!$L1392)+ROW()/100000,"")</f>
        <v/>
      </c>
      <c r="G1392" s="73">
        <v>2485.0</v>
      </c>
      <c r="H1392" s="10" t="s">
        <v>2860</v>
      </c>
      <c r="I1392" s="10" t="s">
        <v>2861</v>
      </c>
      <c r="J1392" s="10" t="s">
        <v>3002</v>
      </c>
      <c r="K1392" s="10" t="s">
        <v>3007</v>
      </c>
      <c r="L1392" s="10" t="s">
        <v>3063</v>
      </c>
      <c r="M1392" s="10" t="s">
        <v>22</v>
      </c>
      <c r="N1392" s="3"/>
      <c r="O1392" s="3"/>
      <c r="P1392" s="3"/>
      <c r="Q1392" s="3"/>
      <c r="R1392" s="3"/>
      <c r="S1392" s="3"/>
      <c r="T1392" s="3"/>
    </row>
    <row r="1393" ht="19.5" customHeight="1">
      <c r="A1393" s="3"/>
      <c r="B1393" s="165" t="str">
        <f>IFERROR(RANK('Categories ID'!$C1393,'Categories ID'!$C$20:$C$1937,1),"")</f>
        <v/>
      </c>
      <c r="C1393" s="166" t="str">
        <f>IF(MIN('Categories ID'!$D1393:$F1393)&lt;&gt;0,MIN('Categories ID'!$D1393:$F1393),"")</f>
        <v/>
      </c>
      <c r="D1393" s="166" t="str">
        <f>IFERROR(SEARCH($G$3,'Categories ID'!$J1393)+ROW()/100000,"")</f>
        <v/>
      </c>
      <c r="E1393" s="166" t="str">
        <f>IFERROR(SEARCH($G$3,'Categories ID'!$K1393)+ROW()/100000,"")</f>
        <v/>
      </c>
      <c r="F1393" s="166" t="str">
        <f>IFERROR(SEARCH($G$3,'Categories ID'!$L1393)+ROW()/100000,"")</f>
        <v/>
      </c>
      <c r="G1393" s="73">
        <v>2486.0</v>
      </c>
      <c r="H1393" s="10" t="s">
        <v>2860</v>
      </c>
      <c r="I1393" s="10" t="s">
        <v>2861</v>
      </c>
      <c r="J1393" s="10" t="s">
        <v>3002</v>
      </c>
      <c r="K1393" s="10" t="s">
        <v>3007</v>
      </c>
      <c r="L1393" s="10" t="s">
        <v>3065</v>
      </c>
      <c r="M1393" s="10" t="s">
        <v>22</v>
      </c>
      <c r="N1393" s="3"/>
      <c r="O1393" s="3"/>
      <c r="P1393" s="3"/>
      <c r="Q1393" s="3"/>
      <c r="R1393" s="3"/>
      <c r="S1393" s="3"/>
      <c r="T1393" s="3"/>
    </row>
    <row r="1394" ht="19.5" customHeight="1">
      <c r="A1394" s="3"/>
      <c r="B1394" s="163" t="str">
        <f>IFERROR(RANK('Categories ID'!$C1394,'Categories ID'!$C$20:$C$1937,1),"")</f>
        <v/>
      </c>
      <c r="C1394" s="164" t="str">
        <f>IF(MIN('Categories ID'!$D1394:$F1394)&lt;&gt;0,MIN('Categories ID'!$D1394:$F1394),"")</f>
        <v/>
      </c>
      <c r="D1394" s="164" t="str">
        <f>IFERROR(SEARCH($G$3,'Categories ID'!$J1394)+ROW()/100000,"")</f>
        <v/>
      </c>
      <c r="E1394" s="164" t="str">
        <f>IFERROR(SEARCH($G$3,'Categories ID'!$K1394)+ROW()/100000,"")</f>
        <v/>
      </c>
      <c r="F1394" s="164" t="str">
        <f>IFERROR(SEARCH($G$3,'Categories ID'!$L1394)+ROW()/100000,"")</f>
        <v/>
      </c>
      <c r="G1394" s="73">
        <v>2468.0</v>
      </c>
      <c r="H1394" s="10" t="s">
        <v>2860</v>
      </c>
      <c r="I1394" s="10" t="s">
        <v>2861</v>
      </c>
      <c r="J1394" s="10" t="s">
        <v>3002</v>
      </c>
      <c r="K1394" s="10" t="s">
        <v>3007</v>
      </c>
      <c r="L1394" s="10" t="s">
        <v>3033</v>
      </c>
      <c r="M1394" s="10" t="s">
        <v>22</v>
      </c>
      <c r="N1394" s="3"/>
      <c r="O1394" s="3"/>
      <c r="P1394" s="3"/>
      <c r="Q1394" s="3"/>
      <c r="R1394" s="3"/>
      <c r="S1394" s="3"/>
      <c r="T1394" s="3"/>
    </row>
    <row r="1395" ht="19.5" customHeight="1">
      <c r="A1395" s="3"/>
      <c r="B1395" s="165" t="str">
        <f>IFERROR(RANK('Categories ID'!$C1395,'Categories ID'!$C$20:$C$1937,1),"")</f>
        <v/>
      </c>
      <c r="C1395" s="166" t="str">
        <f>IF(MIN('Categories ID'!$D1395:$F1395)&lt;&gt;0,MIN('Categories ID'!$D1395:$F1395),"")</f>
        <v/>
      </c>
      <c r="D1395" s="166" t="str">
        <f>IFERROR(SEARCH($G$3,'Categories ID'!$J1395)+ROW()/100000,"")</f>
        <v/>
      </c>
      <c r="E1395" s="166" t="str">
        <f>IFERROR(SEARCH($G$3,'Categories ID'!$K1395)+ROW()/100000,"")</f>
        <v/>
      </c>
      <c r="F1395" s="166" t="str">
        <f>IFERROR(SEARCH($G$3,'Categories ID'!$L1395)+ROW()/100000,"")</f>
        <v/>
      </c>
      <c r="G1395" s="73">
        <v>2467.0</v>
      </c>
      <c r="H1395" s="10" t="s">
        <v>2860</v>
      </c>
      <c r="I1395" s="10" t="s">
        <v>2861</v>
      </c>
      <c r="J1395" s="10" t="s">
        <v>3002</v>
      </c>
      <c r="K1395" s="10" t="s">
        <v>3007</v>
      </c>
      <c r="L1395" s="10" t="s">
        <v>3031</v>
      </c>
      <c r="M1395" s="10" t="s">
        <v>22</v>
      </c>
      <c r="N1395" s="3"/>
      <c r="O1395" s="3"/>
      <c r="P1395" s="3"/>
      <c r="Q1395" s="3"/>
      <c r="R1395" s="3"/>
      <c r="S1395" s="3"/>
      <c r="T1395" s="3"/>
    </row>
    <row r="1396" ht="19.5" customHeight="1">
      <c r="A1396" s="3"/>
      <c r="B1396" s="163" t="str">
        <f>IFERROR(RANK('Categories ID'!$C1396,'Categories ID'!$C$20:$C$1937,1),"")</f>
        <v/>
      </c>
      <c r="C1396" s="164" t="str">
        <f>IF(MIN('Categories ID'!$D1396:$F1396)&lt;&gt;0,MIN('Categories ID'!$D1396:$F1396),"")</f>
        <v/>
      </c>
      <c r="D1396" s="164" t="str">
        <f>IFERROR(SEARCH($G$3,'Categories ID'!$J1396)+ROW()/100000,"")</f>
        <v/>
      </c>
      <c r="E1396" s="164" t="str">
        <f>IFERROR(SEARCH($G$3,'Categories ID'!$K1396)+ROW()/100000,"")</f>
        <v/>
      </c>
      <c r="F1396" s="164" t="str">
        <f>IFERROR(SEARCH($G$3,'Categories ID'!$L1396)+ROW()/100000,"")</f>
        <v/>
      </c>
      <c r="G1396" s="73">
        <v>2469.0</v>
      </c>
      <c r="H1396" s="10" t="s">
        <v>2860</v>
      </c>
      <c r="I1396" s="10" t="s">
        <v>2861</v>
      </c>
      <c r="J1396" s="10" t="s">
        <v>3002</v>
      </c>
      <c r="K1396" s="10" t="s">
        <v>3007</v>
      </c>
      <c r="L1396" s="10" t="s">
        <v>3035</v>
      </c>
      <c r="M1396" s="10" t="s">
        <v>22</v>
      </c>
      <c r="N1396" s="3"/>
      <c r="O1396" s="3"/>
      <c r="P1396" s="3"/>
      <c r="Q1396" s="3"/>
      <c r="R1396" s="3"/>
      <c r="S1396" s="3"/>
      <c r="T1396" s="3"/>
    </row>
    <row r="1397" ht="19.5" customHeight="1">
      <c r="A1397" s="3"/>
      <c r="B1397" s="165" t="str">
        <f>IFERROR(RANK('Categories ID'!$C1397,'Categories ID'!$C$20:$C$1937,1),"")</f>
        <v/>
      </c>
      <c r="C1397" s="166" t="str">
        <f>IF(MIN('Categories ID'!$D1397:$F1397)&lt;&gt;0,MIN('Categories ID'!$D1397:$F1397),"")</f>
        <v/>
      </c>
      <c r="D1397" s="166" t="str">
        <f>IFERROR(SEARCH($G$3,'Categories ID'!$J1397)+ROW()/100000,"")</f>
        <v/>
      </c>
      <c r="E1397" s="166" t="str">
        <f>IFERROR(SEARCH($G$3,'Categories ID'!$K1397)+ROW()/100000,"")</f>
        <v/>
      </c>
      <c r="F1397" s="166" t="str">
        <f>IFERROR(SEARCH($G$3,'Categories ID'!$L1397)+ROW()/100000,"")</f>
        <v/>
      </c>
      <c r="G1397" s="73">
        <v>2470.0</v>
      </c>
      <c r="H1397" s="10" t="s">
        <v>2860</v>
      </c>
      <c r="I1397" s="10" t="s">
        <v>2861</v>
      </c>
      <c r="J1397" s="10" t="s">
        <v>3002</v>
      </c>
      <c r="K1397" s="10" t="s">
        <v>3007</v>
      </c>
      <c r="L1397" s="10" t="s">
        <v>3037</v>
      </c>
      <c r="M1397" s="10" t="s">
        <v>22</v>
      </c>
      <c r="N1397" s="3"/>
      <c r="O1397" s="3"/>
      <c r="P1397" s="3"/>
      <c r="Q1397" s="3"/>
      <c r="R1397" s="3"/>
      <c r="S1397" s="3"/>
      <c r="T1397" s="3"/>
    </row>
    <row r="1398" ht="19.5" customHeight="1">
      <c r="A1398" s="3"/>
      <c r="B1398" s="163" t="str">
        <f>IFERROR(RANK('Categories ID'!$C1398,'Categories ID'!$C$20:$C$1937,1),"")</f>
        <v/>
      </c>
      <c r="C1398" s="164" t="str">
        <f>IF(MIN('Categories ID'!$D1398:$F1398)&lt;&gt;0,MIN('Categories ID'!$D1398:$F1398),"")</f>
        <v/>
      </c>
      <c r="D1398" s="164" t="str">
        <f>IFERROR(SEARCH($G$3,'Categories ID'!$J1398)+ROW()/100000,"")</f>
        <v/>
      </c>
      <c r="E1398" s="164" t="str">
        <f>IFERROR(SEARCH($G$3,'Categories ID'!$K1398)+ROW()/100000,"")</f>
        <v/>
      </c>
      <c r="F1398" s="164" t="str">
        <f>IFERROR(SEARCH($G$3,'Categories ID'!$L1398)+ROW()/100000,"")</f>
        <v/>
      </c>
      <c r="G1398" s="73">
        <v>2471.0</v>
      </c>
      <c r="H1398" s="10" t="s">
        <v>2860</v>
      </c>
      <c r="I1398" s="10" t="s">
        <v>2861</v>
      </c>
      <c r="J1398" s="10" t="s">
        <v>3002</v>
      </c>
      <c r="K1398" s="10" t="s">
        <v>3007</v>
      </c>
      <c r="L1398" s="10" t="s">
        <v>3039</v>
      </c>
      <c r="M1398" s="10" t="s">
        <v>22</v>
      </c>
      <c r="N1398" s="3"/>
      <c r="O1398" s="3"/>
      <c r="P1398" s="3"/>
      <c r="Q1398" s="3"/>
      <c r="R1398" s="3"/>
      <c r="S1398" s="3"/>
      <c r="T1398" s="3"/>
    </row>
    <row r="1399" ht="19.5" customHeight="1">
      <c r="A1399" s="3"/>
      <c r="B1399" s="165" t="str">
        <f>IFERROR(RANK('Categories ID'!$C1399,'Categories ID'!$C$20:$C$1937,1),"")</f>
        <v/>
      </c>
      <c r="C1399" s="166" t="str">
        <f>IF(MIN('Categories ID'!$D1399:$F1399)&lt;&gt;0,MIN('Categories ID'!$D1399:$F1399),"")</f>
        <v/>
      </c>
      <c r="D1399" s="166" t="str">
        <f>IFERROR(SEARCH($G$3,'Categories ID'!$J1399)+ROW()/100000,"")</f>
        <v/>
      </c>
      <c r="E1399" s="166" t="str">
        <f>IFERROR(SEARCH($G$3,'Categories ID'!$K1399)+ROW()/100000,"")</f>
        <v/>
      </c>
      <c r="F1399" s="166" t="str">
        <f>IFERROR(SEARCH($G$3,'Categories ID'!$L1399)+ROW()/100000,"")</f>
        <v/>
      </c>
      <c r="G1399" s="73">
        <v>2515.0</v>
      </c>
      <c r="H1399" s="10" t="s">
        <v>2860</v>
      </c>
      <c r="I1399" s="10" t="s">
        <v>2861</v>
      </c>
      <c r="J1399" s="10" t="s">
        <v>3002</v>
      </c>
      <c r="K1399" s="10" t="s">
        <v>3105</v>
      </c>
      <c r="L1399" s="10" t="s">
        <v>22</v>
      </c>
      <c r="M1399" s="10" t="s">
        <v>22</v>
      </c>
      <c r="N1399" s="3"/>
      <c r="O1399" s="3"/>
      <c r="P1399" s="3"/>
      <c r="Q1399" s="3"/>
      <c r="R1399" s="3"/>
      <c r="S1399" s="3"/>
      <c r="T1399" s="3"/>
    </row>
    <row r="1400" ht="19.5" customHeight="1">
      <c r="A1400" s="3"/>
      <c r="B1400" s="163" t="str">
        <f>IFERROR(RANK('Categories ID'!$C1400,'Categories ID'!$C$20:$C$1937,1),"")</f>
        <v/>
      </c>
      <c r="C1400" s="164" t="str">
        <f>IF(MIN('Categories ID'!$D1400:$F1400)&lt;&gt;0,MIN('Categories ID'!$D1400:$F1400),"")</f>
        <v/>
      </c>
      <c r="D1400" s="164" t="str">
        <f>IFERROR(SEARCH($G$3,'Categories ID'!$J1400)+ROW()/100000,"")</f>
        <v/>
      </c>
      <c r="E1400" s="164" t="str">
        <f>IFERROR(SEARCH($G$3,'Categories ID'!$K1400)+ROW()/100000,"")</f>
        <v/>
      </c>
      <c r="F1400" s="164" t="str">
        <f>IFERROR(SEARCH($G$3,'Categories ID'!$L1400)+ROW()/100000,"")</f>
        <v/>
      </c>
      <c r="G1400" s="73">
        <v>2495.0</v>
      </c>
      <c r="H1400" s="10" t="s">
        <v>2860</v>
      </c>
      <c r="I1400" s="10" t="s">
        <v>2861</v>
      </c>
      <c r="J1400" s="10" t="s">
        <v>3002</v>
      </c>
      <c r="K1400" s="10" t="s">
        <v>3075</v>
      </c>
      <c r="L1400" s="10" t="s">
        <v>22</v>
      </c>
      <c r="M1400" s="10" t="s">
        <v>22</v>
      </c>
      <c r="N1400" s="3"/>
      <c r="O1400" s="3"/>
      <c r="P1400" s="3"/>
      <c r="Q1400" s="3"/>
      <c r="R1400" s="3"/>
      <c r="S1400" s="3"/>
      <c r="T1400" s="3"/>
    </row>
    <row r="1401" ht="19.5" customHeight="1">
      <c r="A1401" s="3"/>
      <c r="B1401" s="165" t="str">
        <f>IFERROR(RANK('Categories ID'!$C1401,'Categories ID'!$C$20:$C$1937,1),"")</f>
        <v/>
      </c>
      <c r="C1401" s="166" t="str">
        <f>IF(MIN('Categories ID'!$D1401:$F1401)&lt;&gt;0,MIN('Categories ID'!$D1401:$F1401),"")</f>
        <v/>
      </c>
      <c r="D1401" s="166" t="str">
        <f>IFERROR(SEARCH($G$3,'Categories ID'!$J1401)+ROW()/100000,"")</f>
        <v/>
      </c>
      <c r="E1401" s="166" t="str">
        <f>IFERROR(SEARCH($G$3,'Categories ID'!$K1401)+ROW()/100000,"")</f>
        <v/>
      </c>
      <c r="F1401" s="166" t="str">
        <f>IFERROR(SEARCH($G$3,'Categories ID'!$L1401)+ROW()/100000,"")</f>
        <v/>
      </c>
      <c r="G1401" s="73">
        <v>2514.0</v>
      </c>
      <c r="H1401" s="10" t="s">
        <v>2860</v>
      </c>
      <c r="I1401" s="10" t="s">
        <v>2861</v>
      </c>
      <c r="J1401" s="10" t="s">
        <v>3002</v>
      </c>
      <c r="K1401" s="10" t="s">
        <v>4754</v>
      </c>
      <c r="L1401" s="10" t="s">
        <v>22</v>
      </c>
      <c r="M1401" s="10" t="s">
        <v>22</v>
      </c>
      <c r="N1401" s="3"/>
      <c r="O1401" s="3"/>
      <c r="P1401" s="3"/>
      <c r="Q1401" s="3"/>
      <c r="R1401" s="3"/>
      <c r="S1401" s="3"/>
      <c r="T1401" s="3"/>
    </row>
    <row r="1402" ht="19.5" customHeight="1">
      <c r="A1402" s="3"/>
      <c r="B1402" s="163" t="str">
        <f>IFERROR(RANK('Categories ID'!$C1402,'Categories ID'!$C$20:$C$1937,1),"")</f>
        <v/>
      </c>
      <c r="C1402" s="164" t="str">
        <f>IF(MIN('Categories ID'!$D1402:$F1402)&lt;&gt;0,MIN('Categories ID'!$D1402:$F1402),"")</f>
        <v/>
      </c>
      <c r="D1402" s="164" t="str">
        <f>IFERROR(SEARCH($G$3,'Categories ID'!$J1402)+ROW()/100000,"")</f>
        <v/>
      </c>
      <c r="E1402" s="164" t="str">
        <f>IFERROR(SEARCH($G$3,'Categories ID'!$K1402)+ROW()/100000,"")</f>
        <v/>
      </c>
      <c r="F1402" s="164" t="str">
        <f>IFERROR(SEARCH($G$3,'Categories ID'!$L1402)+ROW()/100000,"")</f>
        <v/>
      </c>
      <c r="G1402" s="73">
        <v>2494.0</v>
      </c>
      <c r="H1402" s="10" t="s">
        <v>2860</v>
      </c>
      <c r="I1402" s="10" t="s">
        <v>2861</v>
      </c>
      <c r="J1402" s="10" t="s">
        <v>3002</v>
      </c>
      <c r="K1402" s="10" t="s">
        <v>3073</v>
      </c>
      <c r="L1402" s="10" t="s">
        <v>22</v>
      </c>
      <c r="M1402" s="10" t="s">
        <v>22</v>
      </c>
      <c r="N1402" s="3"/>
      <c r="O1402" s="3"/>
      <c r="P1402" s="3"/>
      <c r="Q1402" s="3"/>
      <c r="R1402" s="3"/>
      <c r="S1402" s="3"/>
      <c r="T1402" s="3"/>
    </row>
    <row r="1403" ht="19.5" customHeight="1">
      <c r="A1403" s="3"/>
      <c r="B1403" s="165" t="str">
        <f>IFERROR(RANK('Categories ID'!$C1403,'Categories ID'!$C$20:$C$1937,1),"")</f>
        <v/>
      </c>
      <c r="C1403" s="166" t="str">
        <f>IF(MIN('Categories ID'!$D1403:$F1403)&lt;&gt;0,MIN('Categories ID'!$D1403:$F1403),"")</f>
        <v/>
      </c>
      <c r="D1403" s="166" t="str">
        <f>IFERROR(SEARCH($G$3,'Categories ID'!$J1403)+ROW()/100000,"")</f>
        <v/>
      </c>
      <c r="E1403" s="166" t="str">
        <f>IFERROR(SEARCH($G$3,'Categories ID'!$K1403)+ROW()/100000,"")</f>
        <v/>
      </c>
      <c r="F1403" s="166" t="str">
        <f>IFERROR(SEARCH($G$3,'Categories ID'!$L1403)+ROW()/100000,"")</f>
        <v/>
      </c>
      <c r="G1403" s="73">
        <v>2499.0</v>
      </c>
      <c r="H1403" s="10" t="s">
        <v>2860</v>
      </c>
      <c r="I1403" s="10" t="s">
        <v>2861</v>
      </c>
      <c r="J1403" s="10" t="s">
        <v>3002</v>
      </c>
      <c r="K1403" s="10" t="s">
        <v>3079</v>
      </c>
      <c r="L1403" s="10" t="s">
        <v>22</v>
      </c>
      <c r="M1403" s="10" t="s">
        <v>22</v>
      </c>
      <c r="N1403" s="3"/>
      <c r="O1403" s="3"/>
      <c r="P1403" s="3"/>
      <c r="Q1403" s="3"/>
      <c r="R1403" s="3"/>
      <c r="S1403" s="3"/>
      <c r="T1403" s="3"/>
    </row>
    <row r="1404" ht="19.5" customHeight="1">
      <c r="A1404" s="3"/>
      <c r="B1404" s="163" t="str">
        <f>IFERROR(RANK('Categories ID'!$C1404,'Categories ID'!$C$20:$C$1937,1),"")</f>
        <v/>
      </c>
      <c r="C1404" s="164" t="str">
        <f>IF(MIN('Categories ID'!$D1404:$F1404)&lt;&gt;0,MIN('Categories ID'!$D1404:$F1404),"")</f>
        <v/>
      </c>
      <c r="D1404" s="164" t="str">
        <f>IFERROR(SEARCH($G$3,'Categories ID'!$J1404)+ROW()/100000,"")</f>
        <v/>
      </c>
      <c r="E1404" s="164" t="str">
        <f>IFERROR(SEARCH($G$3,'Categories ID'!$K1404)+ROW()/100000,"")</f>
        <v/>
      </c>
      <c r="F1404" s="164" t="str">
        <f>IFERROR(SEARCH($G$3,'Categories ID'!$L1404)+ROW()/100000,"")</f>
        <v/>
      </c>
      <c r="G1404" s="73">
        <v>2510.0</v>
      </c>
      <c r="H1404" s="10" t="s">
        <v>2860</v>
      </c>
      <c r="I1404" s="10" t="s">
        <v>2861</v>
      </c>
      <c r="J1404" s="10" t="s">
        <v>3002</v>
      </c>
      <c r="K1404" s="10" t="s">
        <v>3095</v>
      </c>
      <c r="L1404" s="10" t="s">
        <v>22</v>
      </c>
      <c r="M1404" s="10" t="s">
        <v>22</v>
      </c>
      <c r="N1404" s="3"/>
      <c r="O1404" s="3"/>
      <c r="P1404" s="3"/>
      <c r="Q1404" s="3"/>
      <c r="R1404" s="3"/>
      <c r="S1404" s="3"/>
      <c r="T1404" s="3"/>
    </row>
    <row r="1405" ht="19.5" customHeight="1">
      <c r="A1405" s="3"/>
      <c r="B1405" s="165" t="str">
        <f>IFERROR(RANK('Categories ID'!$C1405,'Categories ID'!$C$20:$C$1937,1),"")</f>
        <v/>
      </c>
      <c r="C1405" s="166" t="str">
        <f>IF(MIN('Categories ID'!$D1405:$F1405)&lt;&gt;0,MIN('Categories ID'!$D1405:$F1405),"")</f>
        <v/>
      </c>
      <c r="D1405" s="166" t="str">
        <f>IFERROR(SEARCH($G$3,'Categories ID'!$J1405)+ROW()/100000,"")</f>
        <v/>
      </c>
      <c r="E1405" s="166" t="str">
        <f>IFERROR(SEARCH($G$3,'Categories ID'!$K1405)+ROW()/100000,"")</f>
        <v/>
      </c>
      <c r="F1405" s="166" t="str">
        <f>IFERROR(SEARCH($G$3,'Categories ID'!$L1405)+ROW()/100000,"")</f>
        <v/>
      </c>
      <c r="G1405" s="73">
        <v>3426.0</v>
      </c>
      <c r="H1405" s="10" t="s">
        <v>2860</v>
      </c>
      <c r="I1405" s="10" t="s">
        <v>2861</v>
      </c>
      <c r="J1405" s="10" t="s">
        <v>3002</v>
      </c>
      <c r="K1405" s="10" t="s">
        <v>3137</v>
      </c>
      <c r="L1405" s="10" t="s">
        <v>22</v>
      </c>
      <c r="M1405" s="10" t="s">
        <v>22</v>
      </c>
      <c r="N1405" s="3"/>
      <c r="O1405" s="3"/>
      <c r="P1405" s="3"/>
      <c r="Q1405" s="3"/>
      <c r="R1405" s="3"/>
      <c r="S1405" s="3"/>
      <c r="T1405" s="3"/>
    </row>
    <row r="1406" ht="19.5" customHeight="1">
      <c r="A1406" s="3"/>
      <c r="B1406" s="163" t="str">
        <f>IFERROR(RANK('Categories ID'!$C1406,'Categories ID'!$C$20:$C$1937,1),"")</f>
        <v/>
      </c>
      <c r="C1406" s="164" t="str">
        <f>IF(MIN('Categories ID'!$D1406:$F1406)&lt;&gt;0,MIN('Categories ID'!$D1406:$F1406),"")</f>
        <v/>
      </c>
      <c r="D1406" s="164" t="str">
        <f>IFERROR(SEARCH($G$3,'Categories ID'!$J1406)+ROW()/100000,"")</f>
        <v/>
      </c>
      <c r="E1406" s="164" t="str">
        <f>IFERROR(SEARCH($G$3,'Categories ID'!$K1406)+ROW()/100000,"")</f>
        <v/>
      </c>
      <c r="F1406" s="164" t="str">
        <f>IFERROR(SEARCH($G$3,'Categories ID'!$L1406)+ROW()/100000,"")</f>
        <v/>
      </c>
      <c r="G1406" s="73">
        <v>2502.0</v>
      </c>
      <c r="H1406" s="10" t="s">
        <v>2860</v>
      </c>
      <c r="I1406" s="10" t="s">
        <v>2861</v>
      </c>
      <c r="J1406" s="10" t="s">
        <v>3002</v>
      </c>
      <c r="K1406" s="10" t="s">
        <v>3083</v>
      </c>
      <c r="L1406" s="10" t="s">
        <v>22</v>
      </c>
      <c r="M1406" s="10" t="s">
        <v>22</v>
      </c>
      <c r="N1406" s="3"/>
      <c r="O1406" s="3"/>
      <c r="P1406" s="3"/>
      <c r="Q1406" s="3"/>
      <c r="R1406" s="3"/>
      <c r="S1406" s="3"/>
      <c r="T1406" s="3"/>
    </row>
    <row r="1407" ht="19.5" customHeight="1">
      <c r="A1407" s="3"/>
      <c r="B1407" s="165" t="str">
        <f>IFERROR(RANK('Categories ID'!$C1407,'Categories ID'!$C$20:$C$1937,1),"")</f>
        <v/>
      </c>
      <c r="C1407" s="166" t="str">
        <f>IF(MIN('Categories ID'!$D1407:$F1407)&lt;&gt;0,MIN('Categories ID'!$D1407:$F1407),"")</f>
        <v/>
      </c>
      <c r="D1407" s="166" t="str">
        <f>IFERROR(SEARCH($G$3,'Categories ID'!$J1407)+ROW()/100000,"")</f>
        <v/>
      </c>
      <c r="E1407" s="166" t="str">
        <f>IFERROR(SEARCH($G$3,'Categories ID'!$K1407)+ROW()/100000,"")</f>
        <v/>
      </c>
      <c r="F1407" s="166" t="str">
        <f>IFERROR(SEARCH($G$3,'Categories ID'!$L1407)+ROW()/100000,"")</f>
        <v/>
      </c>
      <c r="G1407" s="73">
        <v>2501.0</v>
      </c>
      <c r="H1407" s="10" t="s">
        <v>2860</v>
      </c>
      <c r="I1407" s="10" t="s">
        <v>2861</v>
      </c>
      <c r="J1407" s="10" t="s">
        <v>3002</v>
      </c>
      <c r="K1407" s="10" t="s">
        <v>3081</v>
      </c>
      <c r="L1407" s="10" t="s">
        <v>22</v>
      </c>
      <c r="M1407" s="10" t="s">
        <v>22</v>
      </c>
      <c r="N1407" s="3"/>
      <c r="O1407" s="3"/>
      <c r="P1407" s="3"/>
      <c r="Q1407" s="3"/>
      <c r="R1407" s="3"/>
      <c r="S1407" s="3"/>
      <c r="T1407" s="3"/>
    </row>
    <row r="1408" ht="19.5" customHeight="1">
      <c r="A1408" s="3"/>
      <c r="B1408" s="163" t="str">
        <f>IFERROR(RANK('Categories ID'!$C1408,'Categories ID'!$C$20:$C$1937,1),"")</f>
        <v/>
      </c>
      <c r="C1408" s="164" t="str">
        <f>IF(MIN('Categories ID'!$D1408:$F1408)&lt;&gt;0,MIN('Categories ID'!$D1408:$F1408),"")</f>
        <v/>
      </c>
      <c r="D1408" s="164" t="str">
        <f>IFERROR(SEARCH($G$3,'Categories ID'!$J1408)+ROW()/100000,"")</f>
        <v/>
      </c>
      <c r="E1408" s="164" t="str">
        <f>IFERROR(SEARCH($G$3,'Categories ID'!$K1408)+ROW()/100000,"")</f>
        <v/>
      </c>
      <c r="F1408" s="164" t="str">
        <f>IFERROR(SEARCH($G$3,'Categories ID'!$L1408)+ROW()/100000,"")</f>
        <v/>
      </c>
      <c r="G1408" s="73">
        <v>2505.0</v>
      </c>
      <c r="H1408" s="10" t="s">
        <v>2860</v>
      </c>
      <c r="I1408" s="10" t="s">
        <v>2861</v>
      </c>
      <c r="J1408" s="10" t="s">
        <v>3002</v>
      </c>
      <c r="K1408" s="10" t="s">
        <v>3087</v>
      </c>
      <c r="L1408" s="10" t="s">
        <v>22</v>
      </c>
      <c r="M1408" s="10" t="s">
        <v>22</v>
      </c>
      <c r="N1408" s="3"/>
      <c r="O1408" s="3"/>
      <c r="P1408" s="3"/>
      <c r="Q1408" s="3"/>
      <c r="R1408" s="3"/>
      <c r="S1408" s="3"/>
      <c r="T1408" s="3"/>
    </row>
    <row r="1409" ht="19.5" customHeight="1">
      <c r="A1409" s="3"/>
      <c r="B1409" s="165" t="str">
        <f>IFERROR(RANK('Categories ID'!$C1409,'Categories ID'!$C$20:$C$1937,1),"")</f>
        <v/>
      </c>
      <c r="C1409" s="166" t="str">
        <f>IF(MIN('Categories ID'!$D1409:$F1409)&lt;&gt;0,MIN('Categories ID'!$D1409:$F1409),"")</f>
        <v/>
      </c>
      <c r="D1409" s="166" t="str">
        <f>IFERROR(SEARCH($G$3,'Categories ID'!$J1409)+ROW()/100000,"")</f>
        <v/>
      </c>
      <c r="E1409" s="166" t="str">
        <f>IFERROR(SEARCH($G$3,'Categories ID'!$K1409)+ROW()/100000,"")</f>
        <v/>
      </c>
      <c r="F1409" s="166" t="str">
        <f>IFERROR(SEARCH($G$3,'Categories ID'!$L1409)+ROW()/100000,"")</f>
        <v/>
      </c>
      <c r="G1409" s="73">
        <v>1324.0</v>
      </c>
      <c r="H1409" s="10" t="s">
        <v>2860</v>
      </c>
      <c r="I1409" s="10" t="s">
        <v>2861</v>
      </c>
      <c r="J1409" s="10" t="s">
        <v>3271</v>
      </c>
      <c r="K1409" s="10" t="s">
        <v>3277</v>
      </c>
      <c r="L1409" s="10" t="s">
        <v>22</v>
      </c>
      <c r="M1409" s="10" t="s">
        <v>22</v>
      </c>
      <c r="N1409" s="3"/>
      <c r="O1409" s="3"/>
      <c r="P1409" s="3"/>
      <c r="Q1409" s="3"/>
      <c r="R1409" s="3"/>
      <c r="S1409" s="3"/>
      <c r="T1409" s="3"/>
    </row>
    <row r="1410" ht="19.5" customHeight="1">
      <c r="A1410" s="3"/>
      <c r="B1410" s="163" t="str">
        <f>IFERROR(RANK('Categories ID'!$C1410,'Categories ID'!$C$20:$C$1937,1),"")</f>
        <v/>
      </c>
      <c r="C1410" s="164" t="str">
        <f>IF(MIN('Categories ID'!$D1410:$F1410)&lt;&gt;0,MIN('Categories ID'!$D1410:$F1410),"")</f>
        <v/>
      </c>
      <c r="D1410" s="164" t="str">
        <f>IFERROR(SEARCH($G$3,'Categories ID'!$J1410)+ROW()/100000,"")</f>
        <v/>
      </c>
      <c r="E1410" s="164" t="str">
        <f>IFERROR(SEARCH($G$3,'Categories ID'!$K1410)+ROW()/100000,"")</f>
        <v/>
      </c>
      <c r="F1410" s="164" t="str">
        <f>IFERROR(SEARCH($G$3,'Categories ID'!$L1410)+ROW()/100000,"")</f>
        <v/>
      </c>
      <c r="G1410" s="73">
        <v>3103.0</v>
      </c>
      <c r="H1410" s="10" t="s">
        <v>2860</v>
      </c>
      <c r="I1410" s="10" t="s">
        <v>2861</v>
      </c>
      <c r="J1410" s="10" t="s">
        <v>3271</v>
      </c>
      <c r="K1410" s="10" t="s">
        <v>3321</v>
      </c>
      <c r="L1410" s="10" t="s">
        <v>3322</v>
      </c>
      <c r="M1410" s="10" t="s">
        <v>22</v>
      </c>
      <c r="N1410" s="3"/>
      <c r="O1410" s="3"/>
      <c r="P1410" s="3"/>
      <c r="Q1410" s="3"/>
      <c r="R1410" s="3"/>
      <c r="S1410" s="3"/>
      <c r="T1410" s="3"/>
    </row>
    <row r="1411" ht="19.5" customHeight="1">
      <c r="A1411" s="3"/>
      <c r="B1411" s="165" t="str">
        <f>IFERROR(RANK('Categories ID'!$C1411,'Categories ID'!$C$20:$C$1937,1),"")</f>
        <v/>
      </c>
      <c r="C1411" s="166" t="str">
        <f>IF(MIN('Categories ID'!$D1411:$F1411)&lt;&gt;0,MIN('Categories ID'!$D1411:$F1411),"")</f>
        <v/>
      </c>
      <c r="D1411" s="166" t="str">
        <f>IFERROR(SEARCH($G$3,'Categories ID'!$J1411)+ROW()/100000,"")</f>
        <v/>
      </c>
      <c r="E1411" s="166" t="str">
        <f>IFERROR(SEARCH($G$3,'Categories ID'!$K1411)+ROW()/100000,"")</f>
        <v/>
      </c>
      <c r="F1411" s="166" t="str">
        <f>IFERROR(SEARCH($G$3,'Categories ID'!$L1411)+ROW()/100000,"")</f>
        <v/>
      </c>
      <c r="G1411" s="73">
        <v>3109.0</v>
      </c>
      <c r="H1411" s="10" t="s">
        <v>2860</v>
      </c>
      <c r="I1411" s="10" t="s">
        <v>2861</v>
      </c>
      <c r="J1411" s="10" t="s">
        <v>3271</v>
      </c>
      <c r="K1411" s="10" t="s">
        <v>3321</v>
      </c>
      <c r="L1411" s="10" t="s">
        <v>3329</v>
      </c>
      <c r="M1411" s="10" t="s">
        <v>22</v>
      </c>
      <c r="N1411" s="3"/>
      <c r="O1411" s="3"/>
      <c r="P1411" s="3"/>
      <c r="Q1411" s="3"/>
      <c r="R1411" s="3"/>
      <c r="S1411" s="3"/>
      <c r="T1411" s="3"/>
    </row>
    <row r="1412" ht="19.5" customHeight="1">
      <c r="A1412" s="3"/>
      <c r="B1412" s="163" t="str">
        <f>IFERROR(RANK('Categories ID'!$C1412,'Categories ID'!$C$20:$C$1937,1),"")</f>
        <v/>
      </c>
      <c r="C1412" s="164" t="str">
        <f>IF(MIN('Categories ID'!$D1412:$F1412)&lt;&gt;0,MIN('Categories ID'!$D1412:$F1412),"")</f>
        <v/>
      </c>
      <c r="D1412" s="164" t="str">
        <f>IFERROR(SEARCH($G$3,'Categories ID'!$J1412)+ROW()/100000,"")</f>
        <v/>
      </c>
      <c r="E1412" s="164" t="str">
        <f>IFERROR(SEARCH($G$3,'Categories ID'!$K1412)+ROW()/100000,"")</f>
        <v/>
      </c>
      <c r="F1412" s="164" t="str">
        <f>IFERROR(SEARCH($G$3,'Categories ID'!$L1412)+ROW()/100000,"")</f>
        <v/>
      </c>
      <c r="G1412" s="73">
        <v>3111.0</v>
      </c>
      <c r="H1412" s="10" t="s">
        <v>2860</v>
      </c>
      <c r="I1412" s="10" t="s">
        <v>2861</v>
      </c>
      <c r="J1412" s="10" t="s">
        <v>3271</v>
      </c>
      <c r="K1412" s="10" t="s">
        <v>3321</v>
      </c>
      <c r="L1412" s="10" t="s">
        <v>3331</v>
      </c>
      <c r="M1412" s="10" t="s">
        <v>22</v>
      </c>
      <c r="N1412" s="3"/>
      <c r="O1412" s="3"/>
      <c r="P1412" s="3"/>
      <c r="Q1412" s="3"/>
      <c r="R1412" s="3"/>
      <c r="S1412" s="3"/>
      <c r="T1412" s="3"/>
    </row>
    <row r="1413" ht="19.5" customHeight="1">
      <c r="A1413" s="3"/>
      <c r="B1413" s="165" t="str">
        <f>IFERROR(RANK('Categories ID'!$C1413,'Categories ID'!$C$20:$C$1937,1),"")</f>
        <v/>
      </c>
      <c r="C1413" s="166" t="str">
        <f>IF(MIN('Categories ID'!$D1413:$F1413)&lt;&gt;0,MIN('Categories ID'!$D1413:$F1413),"")</f>
        <v/>
      </c>
      <c r="D1413" s="166" t="str">
        <f>IFERROR(SEARCH($G$3,'Categories ID'!$J1413)+ROW()/100000,"")</f>
        <v/>
      </c>
      <c r="E1413" s="166" t="str">
        <f>IFERROR(SEARCH($G$3,'Categories ID'!$K1413)+ROW()/100000,"")</f>
        <v/>
      </c>
      <c r="F1413" s="166" t="str">
        <f>IFERROR(SEARCH($G$3,'Categories ID'!$L1413)+ROW()/100000,"")</f>
        <v/>
      </c>
      <c r="G1413" s="73">
        <v>3106.0</v>
      </c>
      <c r="H1413" s="10" t="s">
        <v>2860</v>
      </c>
      <c r="I1413" s="10" t="s">
        <v>2861</v>
      </c>
      <c r="J1413" s="10" t="s">
        <v>3271</v>
      </c>
      <c r="K1413" s="10" t="s">
        <v>3321</v>
      </c>
      <c r="L1413" s="10" t="s">
        <v>3325</v>
      </c>
      <c r="M1413" s="10" t="s">
        <v>22</v>
      </c>
      <c r="N1413" s="3"/>
      <c r="O1413" s="3"/>
      <c r="P1413" s="3"/>
      <c r="Q1413" s="3"/>
      <c r="R1413" s="3"/>
      <c r="S1413" s="3"/>
      <c r="T1413" s="3"/>
    </row>
    <row r="1414" ht="19.5" customHeight="1">
      <c r="A1414" s="3"/>
      <c r="B1414" s="163" t="str">
        <f>IFERROR(RANK('Categories ID'!$C1414,'Categories ID'!$C$20:$C$1937,1),"")</f>
        <v/>
      </c>
      <c r="C1414" s="164" t="str">
        <f>IF(MIN('Categories ID'!$D1414:$F1414)&lt;&gt;0,MIN('Categories ID'!$D1414:$F1414),"")</f>
        <v/>
      </c>
      <c r="D1414" s="164" t="str">
        <f>IFERROR(SEARCH($G$3,'Categories ID'!$J1414)+ROW()/100000,"")</f>
        <v/>
      </c>
      <c r="E1414" s="164" t="str">
        <f>IFERROR(SEARCH($G$3,'Categories ID'!$K1414)+ROW()/100000,"")</f>
        <v/>
      </c>
      <c r="F1414" s="164" t="str">
        <f>IFERROR(SEARCH($G$3,'Categories ID'!$L1414)+ROW()/100000,"")</f>
        <v/>
      </c>
      <c r="G1414" s="73">
        <v>3107.0</v>
      </c>
      <c r="H1414" s="10" t="s">
        <v>2860</v>
      </c>
      <c r="I1414" s="10" t="s">
        <v>2861</v>
      </c>
      <c r="J1414" s="10" t="s">
        <v>3271</v>
      </c>
      <c r="K1414" s="10" t="s">
        <v>3321</v>
      </c>
      <c r="L1414" s="10" t="s">
        <v>3327</v>
      </c>
      <c r="M1414" s="10" t="s">
        <v>22</v>
      </c>
      <c r="N1414" s="3"/>
      <c r="O1414" s="3"/>
      <c r="P1414" s="3"/>
      <c r="Q1414" s="3"/>
      <c r="R1414" s="3"/>
      <c r="S1414" s="3"/>
      <c r="T1414" s="3"/>
    </row>
    <row r="1415" ht="19.5" customHeight="1">
      <c r="A1415" s="3"/>
      <c r="B1415" s="165" t="str">
        <f>IFERROR(RANK('Categories ID'!$C1415,'Categories ID'!$C$20:$C$1937,1),"")</f>
        <v/>
      </c>
      <c r="C1415" s="166" t="str">
        <f>IF(MIN('Categories ID'!$D1415:$F1415)&lt;&gt;0,MIN('Categories ID'!$D1415:$F1415),"")</f>
        <v/>
      </c>
      <c r="D1415" s="166" t="str">
        <f>IFERROR(SEARCH($G$3,'Categories ID'!$J1415)+ROW()/100000,"")</f>
        <v/>
      </c>
      <c r="E1415" s="166" t="str">
        <f>IFERROR(SEARCH($G$3,'Categories ID'!$K1415)+ROW()/100000,"")</f>
        <v/>
      </c>
      <c r="F1415" s="166" t="str">
        <f>IFERROR(SEARCH($G$3,'Categories ID'!$L1415)+ROW()/100000,"")</f>
        <v/>
      </c>
      <c r="G1415" s="73">
        <v>2446.0</v>
      </c>
      <c r="H1415" s="10" t="s">
        <v>2860</v>
      </c>
      <c r="I1415" s="10" t="s">
        <v>2861</v>
      </c>
      <c r="J1415" s="10" t="s">
        <v>3271</v>
      </c>
      <c r="K1415" s="10" t="s">
        <v>3287</v>
      </c>
      <c r="L1415" s="10" t="s">
        <v>22</v>
      </c>
      <c r="M1415" s="10" t="s">
        <v>22</v>
      </c>
      <c r="N1415" s="3"/>
      <c r="O1415" s="3"/>
      <c r="P1415" s="3"/>
      <c r="Q1415" s="3"/>
      <c r="R1415" s="3"/>
      <c r="S1415" s="3"/>
      <c r="T1415" s="3"/>
    </row>
    <row r="1416" ht="19.5" customHeight="1">
      <c r="A1416" s="3"/>
      <c r="B1416" s="163" t="str">
        <f>IFERROR(RANK('Categories ID'!$C1416,'Categories ID'!$C$20:$C$1937,1),"")</f>
        <v/>
      </c>
      <c r="C1416" s="164" t="str">
        <f>IF(MIN('Categories ID'!$D1416:$F1416)&lt;&gt;0,MIN('Categories ID'!$D1416:$F1416),"")</f>
        <v/>
      </c>
      <c r="D1416" s="164" t="str">
        <f>IFERROR(SEARCH($G$3,'Categories ID'!$J1416)+ROW()/100000,"")</f>
        <v/>
      </c>
      <c r="E1416" s="164" t="str">
        <f>IFERROR(SEARCH($G$3,'Categories ID'!$K1416)+ROW()/100000,"")</f>
        <v/>
      </c>
      <c r="F1416" s="164" t="str">
        <f>IFERROR(SEARCH($G$3,'Categories ID'!$L1416)+ROW()/100000,"")</f>
        <v/>
      </c>
      <c r="G1416" s="73">
        <v>2448.0</v>
      </c>
      <c r="H1416" s="10" t="s">
        <v>2860</v>
      </c>
      <c r="I1416" s="10" t="s">
        <v>2861</v>
      </c>
      <c r="J1416" s="10" t="s">
        <v>3271</v>
      </c>
      <c r="K1416" s="10" t="s">
        <v>3291</v>
      </c>
      <c r="L1416" s="10" t="s">
        <v>22</v>
      </c>
      <c r="M1416" s="10" t="s">
        <v>22</v>
      </c>
      <c r="N1416" s="3"/>
      <c r="O1416" s="3"/>
      <c r="P1416" s="3"/>
      <c r="Q1416" s="3"/>
      <c r="R1416" s="3"/>
      <c r="S1416" s="3"/>
      <c r="T1416" s="3"/>
    </row>
    <row r="1417" ht="19.5" customHeight="1">
      <c r="A1417" s="3"/>
      <c r="B1417" s="165" t="str">
        <f>IFERROR(RANK('Categories ID'!$C1417,'Categories ID'!$C$20:$C$1937,1),"")</f>
        <v/>
      </c>
      <c r="C1417" s="166" t="str">
        <f>IF(MIN('Categories ID'!$D1417:$F1417)&lt;&gt;0,MIN('Categories ID'!$D1417:$F1417),"")</f>
        <v/>
      </c>
      <c r="D1417" s="166" t="str">
        <f>IFERROR(SEARCH($G$3,'Categories ID'!$J1417)+ROW()/100000,"")</f>
        <v/>
      </c>
      <c r="E1417" s="166" t="str">
        <f>IFERROR(SEARCH($G$3,'Categories ID'!$K1417)+ROW()/100000,"")</f>
        <v/>
      </c>
      <c r="F1417" s="166" t="str">
        <f>IFERROR(SEARCH($G$3,'Categories ID'!$L1417)+ROW()/100000,"")</f>
        <v/>
      </c>
      <c r="G1417" s="73">
        <v>3093.0</v>
      </c>
      <c r="H1417" s="10" t="s">
        <v>2860</v>
      </c>
      <c r="I1417" s="10" t="s">
        <v>2861</v>
      </c>
      <c r="J1417" s="10" t="s">
        <v>3271</v>
      </c>
      <c r="K1417" s="10" t="s">
        <v>3305</v>
      </c>
      <c r="L1417" s="10" t="s">
        <v>3306</v>
      </c>
      <c r="M1417" s="10" t="s">
        <v>22</v>
      </c>
      <c r="N1417" s="3"/>
      <c r="O1417" s="3"/>
      <c r="P1417" s="3"/>
      <c r="Q1417" s="3"/>
      <c r="R1417" s="3"/>
      <c r="S1417" s="3"/>
      <c r="T1417" s="3"/>
    </row>
    <row r="1418" ht="19.5" customHeight="1">
      <c r="A1418" s="3"/>
      <c r="B1418" s="163" t="str">
        <f>IFERROR(RANK('Categories ID'!$C1418,'Categories ID'!$C$20:$C$1937,1),"")</f>
        <v/>
      </c>
      <c r="C1418" s="164" t="str">
        <f>IF(MIN('Categories ID'!$D1418:$F1418)&lt;&gt;0,MIN('Categories ID'!$D1418:$F1418),"")</f>
        <v/>
      </c>
      <c r="D1418" s="164" t="str">
        <f>IFERROR(SEARCH($G$3,'Categories ID'!$J1418)+ROW()/100000,"")</f>
        <v/>
      </c>
      <c r="E1418" s="164" t="str">
        <f>IFERROR(SEARCH($G$3,'Categories ID'!$K1418)+ROW()/100000,"")</f>
        <v/>
      </c>
      <c r="F1418" s="164" t="str">
        <f>IFERROR(SEARCH($G$3,'Categories ID'!$L1418)+ROW()/100000,"")</f>
        <v/>
      </c>
      <c r="G1418" s="73">
        <v>3094.0</v>
      </c>
      <c r="H1418" s="10" t="s">
        <v>2860</v>
      </c>
      <c r="I1418" s="10" t="s">
        <v>2861</v>
      </c>
      <c r="J1418" s="10" t="s">
        <v>3271</v>
      </c>
      <c r="K1418" s="10" t="s">
        <v>3305</v>
      </c>
      <c r="L1418" s="10" t="s">
        <v>3309</v>
      </c>
      <c r="M1418" s="10" t="s">
        <v>22</v>
      </c>
      <c r="N1418" s="3"/>
      <c r="O1418" s="3"/>
      <c r="P1418" s="3"/>
      <c r="Q1418" s="3"/>
      <c r="R1418" s="3"/>
      <c r="S1418" s="3"/>
      <c r="T1418" s="3"/>
    </row>
    <row r="1419" ht="19.5" customHeight="1">
      <c r="A1419" s="3"/>
      <c r="B1419" s="165" t="str">
        <f>IFERROR(RANK('Categories ID'!$C1419,'Categories ID'!$C$20:$C$1937,1),"")</f>
        <v/>
      </c>
      <c r="C1419" s="166" t="str">
        <f>IF(MIN('Categories ID'!$D1419:$F1419)&lt;&gt;0,MIN('Categories ID'!$D1419:$F1419),"")</f>
        <v/>
      </c>
      <c r="D1419" s="166" t="str">
        <f>IFERROR(SEARCH($G$3,'Categories ID'!$J1419)+ROW()/100000,"")</f>
        <v/>
      </c>
      <c r="E1419" s="166" t="str">
        <f>IFERROR(SEARCH($G$3,'Categories ID'!$K1419)+ROW()/100000,"")</f>
        <v/>
      </c>
      <c r="F1419" s="166" t="str">
        <f>IFERROR(SEARCH($G$3,'Categories ID'!$L1419)+ROW()/100000,"")</f>
        <v/>
      </c>
      <c r="G1419" s="73">
        <v>3095.0</v>
      </c>
      <c r="H1419" s="10" t="s">
        <v>2860</v>
      </c>
      <c r="I1419" s="10" t="s">
        <v>2861</v>
      </c>
      <c r="J1419" s="10" t="s">
        <v>3271</v>
      </c>
      <c r="K1419" s="10" t="s">
        <v>3305</v>
      </c>
      <c r="L1419" s="10" t="s">
        <v>3311</v>
      </c>
      <c r="M1419" s="10" t="s">
        <v>22</v>
      </c>
      <c r="N1419" s="3"/>
      <c r="O1419" s="3"/>
      <c r="P1419" s="3"/>
      <c r="Q1419" s="3"/>
      <c r="R1419" s="3"/>
      <c r="S1419" s="3"/>
      <c r="T1419" s="3"/>
    </row>
    <row r="1420" ht="19.5" customHeight="1">
      <c r="A1420" s="3"/>
      <c r="B1420" s="163" t="str">
        <f>IFERROR(RANK('Categories ID'!$C1420,'Categories ID'!$C$20:$C$1937,1),"")</f>
        <v/>
      </c>
      <c r="C1420" s="164" t="str">
        <f>IF(MIN('Categories ID'!$D1420:$F1420)&lt;&gt;0,MIN('Categories ID'!$D1420:$F1420),"")</f>
        <v/>
      </c>
      <c r="D1420" s="164" t="str">
        <f>IFERROR(SEARCH($G$3,'Categories ID'!$J1420)+ROW()/100000,"")</f>
        <v/>
      </c>
      <c r="E1420" s="164" t="str">
        <f>IFERROR(SEARCH($G$3,'Categories ID'!$K1420)+ROW()/100000,"")</f>
        <v/>
      </c>
      <c r="F1420" s="164" t="str">
        <f>IFERROR(SEARCH($G$3,'Categories ID'!$L1420)+ROW()/100000,"")</f>
        <v/>
      </c>
      <c r="G1420" s="73">
        <v>3096.0</v>
      </c>
      <c r="H1420" s="10" t="s">
        <v>2860</v>
      </c>
      <c r="I1420" s="10" t="s">
        <v>2861</v>
      </c>
      <c r="J1420" s="10" t="s">
        <v>3271</v>
      </c>
      <c r="K1420" s="10" t="s">
        <v>3305</v>
      </c>
      <c r="L1420" s="10" t="s">
        <v>3313</v>
      </c>
      <c r="M1420" s="10" t="s">
        <v>22</v>
      </c>
      <c r="N1420" s="3"/>
      <c r="O1420" s="3"/>
      <c r="P1420" s="3"/>
      <c r="Q1420" s="3"/>
      <c r="R1420" s="3"/>
      <c r="S1420" s="3"/>
      <c r="T1420" s="3"/>
    </row>
    <row r="1421" ht="19.5" customHeight="1">
      <c r="A1421" s="3"/>
      <c r="B1421" s="165" t="str">
        <f>IFERROR(RANK('Categories ID'!$C1421,'Categories ID'!$C$20:$C$1937,1),"")</f>
        <v/>
      </c>
      <c r="C1421" s="166" t="str">
        <f>IF(MIN('Categories ID'!$D1421:$F1421)&lt;&gt;0,MIN('Categories ID'!$D1421:$F1421),"")</f>
        <v/>
      </c>
      <c r="D1421" s="166" t="str">
        <f>IFERROR(SEARCH($G$3,'Categories ID'!$J1421)+ROW()/100000,"")</f>
        <v/>
      </c>
      <c r="E1421" s="166" t="str">
        <f>IFERROR(SEARCH($G$3,'Categories ID'!$K1421)+ROW()/100000,"")</f>
        <v/>
      </c>
      <c r="F1421" s="166" t="str">
        <f>IFERROR(SEARCH($G$3,'Categories ID'!$L1421)+ROW()/100000,"")</f>
        <v/>
      </c>
      <c r="G1421" s="73">
        <v>3097.0</v>
      </c>
      <c r="H1421" s="10" t="s">
        <v>2860</v>
      </c>
      <c r="I1421" s="10" t="s">
        <v>2861</v>
      </c>
      <c r="J1421" s="10" t="s">
        <v>3271</v>
      </c>
      <c r="K1421" s="10" t="s">
        <v>3305</v>
      </c>
      <c r="L1421" s="10" t="s">
        <v>3315</v>
      </c>
      <c r="M1421" s="10" t="s">
        <v>22</v>
      </c>
      <c r="N1421" s="3"/>
      <c r="O1421" s="3"/>
      <c r="P1421" s="3"/>
      <c r="Q1421" s="3"/>
      <c r="R1421" s="3"/>
      <c r="S1421" s="3"/>
      <c r="T1421" s="3"/>
    </row>
    <row r="1422" ht="19.5" customHeight="1">
      <c r="A1422" s="3"/>
      <c r="B1422" s="163" t="str">
        <f>IFERROR(RANK('Categories ID'!$C1422,'Categories ID'!$C$20:$C$1937,1),"")</f>
        <v/>
      </c>
      <c r="C1422" s="164" t="str">
        <f>IF(MIN('Categories ID'!$D1422:$F1422)&lt;&gt;0,MIN('Categories ID'!$D1422:$F1422),"")</f>
        <v/>
      </c>
      <c r="D1422" s="164" t="str">
        <f>IFERROR(SEARCH($G$3,'Categories ID'!$J1422)+ROW()/100000,"")</f>
        <v/>
      </c>
      <c r="E1422" s="164" t="str">
        <f>IFERROR(SEARCH($G$3,'Categories ID'!$K1422)+ROW()/100000,"")</f>
        <v/>
      </c>
      <c r="F1422" s="164" t="str">
        <f>IFERROR(SEARCH($G$3,'Categories ID'!$L1422)+ROW()/100000,"")</f>
        <v/>
      </c>
      <c r="G1422" s="73">
        <v>1089.0</v>
      </c>
      <c r="H1422" s="10" t="s">
        <v>2860</v>
      </c>
      <c r="I1422" s="10" t="s">
        <v>2861</v>
      </c>
      <c r="J1422" s="10" t="s">
        <v>3271</v>
      </c>
      <c r="K1422" s="10" t="s">
        <v>3275</v>
      </c>
      <c r="L1422" s="10" t="s">
        <v>22</v>
      </c>
      <c r="M1422" s="10" t="s">
        <v>22</v>
      </c>
      <c r="N1422" s="3"/>
      <c r="O1422" s="3"/>
      <c r="P1422" s="3"/>
      <c r="Q1422" s="3"/>
      <c r="R1422" s="3"/>
      <c r="S1422" s="3"/>
      <c r="T1422" s="3"/>
    </row>
    <row r="1423" ht="19.5" customHeight="1">
      <c r="A1423" s="3"/>
      <c r="B1423" s="165" t="str">
        <f>IFERROR(RANK('Categories ID'!$C1423,'Categories ID'!$C$20:$C$1937,1),"")</f>
        <v/>
      </c>
      <c r="C1423" s="166" t="str">
        <f>IF(MIN('Categories ID'!$D1423:$F1423)&lt;&gt;0,MIN('Categories ID'!$D1423:$F1423),"")</f>
        <v/>
      </c>
      <c r="D1423" s="166" t="str">
        <f>IFERROR(SEARCH($G$3,'Categories ID'!$J1423)+ROW()/100000,"")</f>
        <v/>
      </c>
      <c r="E1423" s="166" t="str">
        <f>IFERROR(SEARCH($G$3,'Categories ID'!$K1423)+ROW()/100000,"")</f>
        <v/>
      </c>
      <c r="F1423" s="166" t="str">
        <f>IFERROR(SEARCH($G$3,'Categories ID'!$L1423)+ROW()/100000,"")</f>
        <v/>
      </c>
      <c r="G1423" s="73">
        <v>2447.0</v>
      </c>
      <c r="H1423" s="10" t="s">
        <v>2860</v>
      </c>
      <c r="I1423" s="10" t="s">
        <v>2861</v>
      </c>
      <c r="J1423" s="10" t="s">
        <v>3271</v>
      </c>
      <c r="K1423" s="10" t="s">
        <v>3289</v>
      </c>
      <c r="L1423" s="10" t="s">
        <v>22</v>
      </c>
      <c r="M1423" s="10" t="s">
        <v>22</v>
      </c>
      <c r="N1423" s="3"/>
      <c r="O1423" s="3"/>
      <c r="P1423" s="3"/>
      <c r="Q1423" s="3"/>
      <c r="R1423" s="3"/>
      <c r="S1423" s="3"/>
      <c r="T1423" s="3"/>
    </row>
    <row r="1424" ht="19.5" customHeight="1">
      <c r="A1424" s="3"/>
      <c r="B1424" s="163" t="str">
        <f>IFERROR(RANK('Categories ID'!$C1424,'Categories ID'!$C$20:$C$1937,1),"")</f>
        <v/>
      </c>
      <c r="C1424" s="164" t="str">
        <f>IF(MIN('Categories ID'!$D1424:$F1424)&lt;&gt;0,MIN('Categories ID'!$D1424:$F1424),"")</f>
        <v/>
      </c>
      <c r="D1424" s="164" t="str">
        <f>IFERROR(SEARCH($G$3,'Categories ID'!$J1424)+ROW()/100000,"")</f>
        <v/>
      </c>
      <c r="E1424" s="164" t="str">
        <f>IFERROR(SEARCH($G$3,'Categories ID'!$K1424)+ROW()/100000,"")</f>
        <v/>
      </c>
      <c r="F1424" s="164" t="str">
        <f>IFERROR(SEARCH($G$3,'Categories ID'!$L1424)+ROW()/100000,"")</f>
        <v/>
      </c>
      <c r="G1424" s="73">
        <v>3088.0</v>
      </c>
      <c r="H1424" s="10" t="s">
        <v>2860</v>
      </c>
      <c r="I1424" s="10" t="s">
        <v>2861</v>
      </c>
      <c r="J1424" s="10" t="s">
        <v>3271</v>
      </c>
      <c r="K1424" s="10" t="s">
        <v>3295</v>
      </c>
      <c r="L1424" s="10" t="s">
        <v>3296</v>
      </c>
      <c r="M1424" s="10" t="s">
        <v>22</v>
      </c>
      <c r="N1424" s="3"/>
      <c r="O1424" s="3"/>
      <c r="P1424" s="3"/>
      <c r="Q1424" s="3"/>
      <c r="R1424" s="3"/>
      <c r="S1424" s="3"/>
      <c r="T1424" s="3"/>
    </row>
    <row r="1425" ht="19.5" customHeight="1">
      <c r="A1425" s="3"/>
      <c r="B1425" s="165" t="str">
        <f>IFERROR(RANK('Categories ID'!$C1425,'Categories ID'!$C$20:$C$1937,1),"")</f>
        <v/>
      </c>
      <c r="C1425" s="166" t="str">
        <f>IF(MIN('Categories ID'!$D1425:$F1425)&lt;&gt;0,MIN('Categories ID'!$D1425:$F1425),"")</f>
        <v/>
      </c>
      <c r="D1425" s="166" t="str">
        <f>IFERROR(SEARCH($G$3,'Categories ID'!$J1425)+ROW()/100000,"")</f>
        <v/>
      </c>
      <c r="E1425" s="166" t="str">
        <f>IFERROR(SEARCH($G$3,'Categories ID'!$K1425)+ROW()/100000,"")</f>
        <v/>
      </c>
      <c r="F1425" s="166" t="str">
        <f>IFERROR(SEARCH($G$3,'Categories ID'!$L1425)+ROW()/100000,"")</f>
        <v/>
      </c>
      <c r="G1425" s="73">
        <v>3090.0</v>
      </c>
      <c r="H1425" s="10" t="s">
        <v>2860</v>
      </c>
      <c r="I1425" s="10" t="s">
        <v>2861</v>
      </c>
      <c r="J1425" s="10" t="s">
        <v>3271</v>
      </c>
      <c r="K1425" s="10" t="s">
        <v>3295</v>
      </c>
      <c r="L1425" s="10" t="s">
        <v>3299</v>
      </c>
      <c r="M1425" s="10" t="s">
        <v>22</v>
      </c>
      <c r="N1425" s="3"/>
      <c r="O1425" s="3"/>
      <c r="P1425" s="3"/>
      <c r="Q1425" s="3"/>
      <c r="R1425" s="3"/>
      <c r="S1425" s="3"/>
      <c r="T1425" s="3"/>
    </row>
    <row r="1426" ht="19.5" customHeight="1">
      <c r="A1426" s="3"/>
      <c r="B1426" s="163" t="str">
        <f>IFERROR(RANK('Categories ID'!$C1426,'Categories ID'!$C$20:$C$1937,1),"")</f>
        <v/>
      </c>
      <c r="C1426" s="164" t="str">
        <f>IF(MIN('Categories ID'!$D1426:$F1426)&lt;&gt;0,MIN('Categories ID'!$D1426:$F1426),"")</f>
        <v/>
      </c>
      <c r="D1426" s="164" t="str">
        <f>IFERROR(SEARCH($G$3,'Categories ID'!$J1426)+ROW()/100000,"")</f>
        <v/>
      </c>
      <c r="E1426" s="164" t="str">
        <f>IFERROR(SEARCH($G$3,'Categories ID'!$K1426)+ROW()/100000,"")</f>
        <v/>
      </c>
      <c r="F1426" s="164" t="str">
        <f>IFERROR(SEARCH($G$3,'Categories ID'!$L1426)+ROW()/100000,"")</f>
        <v/>
      </c>
      <c r="G1426" s="73">
        <v>3091.0</v>
      </c>
      <c r="H1426" s="10" t="s">
        <v>2860</v>
      </c>
      <c r="I1426" s="10" t="s">
        <v>2861</v>
      </c>
      <c r="J1426" s="10" t="s">
        <v>3271</v>
      </c>
      <c r="K1426" s="10" t="s">
        <v>3295</v>
      </c>
      <c r="L1426" s="10" t="s">
        <v>3301</v>
      </c>
      <c r="M1426" s="10" t="s">
        <v>22</v>
      </c>
      <c r="N1426" s="3"/>
      <c r="O1426" s="3"/>
      <c r="P1426" s="3"/>
      <c r="Q1426" s="3"/>
      <c r="R1426" s="3"/>
      <c r="S1426" s="3"/>
      <c r="T1426" s="3"/>
    </row>
    <row r="1427" ht="19.5" customHeight="1">
      <c r="A1427" s="3"/>
      <c r="B1427" s="165" t="str">
        <f>IFERROR(RANK('Categories ID'!$C1427,'Categories ID'!$C$20:$C$1937,1),"")</f>
        <v/>
      </c>
      <c r="C1427" s="166" t="str">
        <f>IF(MIN('Categories ID'!$D1427:$F1427)&lt;&gt;0,MIN('Categories ID'!$D1427:$F1427),"")</f>
        <v/>
      </c>
      <c r="D1427" s="166" t="str">
        <f>IFERROR(SEARCH($G$3,'Categories ID'!$J1427)+ROW()/100000,"")</f>
        <v/>
      </c>
      <c r="E1427" s="166" t="str">
        <f>IFERROR(SEARCH($G$3,'Categories ID'!$K1427)+ROW()/100000,"")</f>
        <v/>
      </c>
      <c r="F1427" s="166" t="str">
        <f>IFERROR(SEARCH($G$3,'Categories ID'!$L1427)+ROW()/100000,"")</f>
        <v/>
      </c>
      <c r="G1427" s="73">
        <v>3092.0</v>
      </c>
      <c r="H1427" s="10" t="s">
        <v>2860</v>
      </c>
      <c r="I1427" s="10" t="s">
        <v>2861</v>
      </c>
      <c r="J1427" s="10" t="s">
        <v>3271</v>
      </c>
      <c r="K1427" s="10" t="s">
        <v>3295</v>
      </c>
      <c r="L1427" s="10" t="s">
        <v>3303</v>
      </c>
      <c r="M1427" s="10" t="s">
        <v>22</v>
      </c>
      <c r="N1427" s="3"/>
      <c r="O1427" s="3"/>
      <c r="P1427" s="3"/>
      <c r="Q1427" s="3"/>
      <c r="R1427" s="3"/>
      <c r="S1427" s="3"/>
      <c r="T1427" s="3"/>
    </row>
    <row r="1428" ht="19.5" customHeight="1">
      <c r="A1428" s="3"/>
      <c r="B1428" s="163" t="str">
        <f>IFERROR(RANK('Categories ID'!$C1428,'Categories ID'!$C$20:$C$1937,1),"")</f>
        <v/>
      </c>
      <c r="C1428" s="164" t="str">
        <f>IF(MIN('Categories ID'!$D1428:$F1428)&lt;&gt;0,MIN('Categories ID'!$D1428:$F1428),"")</f>
        <v/>
      </c>
      <c r="D1428" s="164" t="str">
        <f>IFERROR(SEARCH($G$3,'Categories ID'!$J1428)+ROW()/100000,"")</f>
        <v/>
      </c>
      <c r="E1428" s="164" t="str">
        <f>IFERROR(SEARCH($G$3,'Categories ID'!$K1428)+ROW()/100000,"")</f>
        <v/>
      </c>
      <c r="F1428" s="164" t="str">
        <f>IFERROR(SEARCH($G$3,'Categories ID'!$L1428)+ROW()/100000,"")</f>
        <v/>
      </c>
      <c r="G1428" s="73">
        <v>3101.0</v>
      </c>
      <c r="H1428" s="10" t="s">
        <v>2860</v>
      </c>
      <c r="I1428" s="10" t="s">
        <v>2861</v>
      </c>
      <c r="J1428" s="10" t="s">
        <v>3271</v>
      </c>
      <c r="K1428" s="10" t="s">
        <v>3317</v>
      </c>
      <c r="L1428" s="10" t="s">
        <v>3318</v>
      </c>
      <c r="M1428" s="10" t="s">
        <v>22</v>
      </c>
      <c r="N1428" s="3"/>
      <c r="O1428" s="3"/>
      <c r="P1428" s="3"/>
      <c r="Q1428" s="3"/>
      <c r="R1428" s="3"/>
      <c r="S1428" s="3"/>
      <c r="T1428" s="3"/>
    </row>
    <row r="1429" ht="19.5" customHeight="1">
      <c r="A1429" s="3"/>
      <c r="B1429" s="165" t="str">
        <f>IFERROR(RANK('Categories ID'!$C1429,'Categories ID'!$C$20:$C$1937,1),"")</f>
        <v/>
      </c>
      <c r="C1429" s="166" t="str">
        <f>IF(MIN('Categories ID'!$D1429:$F1429)&lt;&gt;0,MIN('Categories ID'!$D1429:$F1429),"")</f>
        <v/>
      </c>
      <c r="D1429" s="166" t="str">
        <f>IFERROR(SEARCH($G$3,'Categories ID'!$J1429)+ROW()/100000,"")</f>
        <v/>
      </c>
      <c r="E1429" s="166" t="str">
        <f>IFERROR(SEARCH($G$3,'Categories ID'!$K1429)+ROW()/100000,"")</f>
        <v/>
      </c>
      <c r="F1429" s="166" t="str">
        <f>IFERROR(SEARCH($G$3,'Categories ID'!$L1429)+ROW()/100000,"")</f>
        <v/>
      </c>
      <c r="G1429" s="73">
        <v>1445.0</v>
      </c>
      <c r="H1429" s="10" t="s">
        <v>2860</v>
      </c>
      <c r="I1429" s="10" t="s">
        <v>2861</v>
      </c>
      <c r="J1429" s="10" t="s">
        <v>3271</v>
      </c>
      <c r="K1429" s="10" t="s">
        <v>3281</v>
      </c>
      <c r="L1429" s="10" t="s">
        <v>22</v>
      </c>
      <c r="M1429" s="10" t="s">
        <v>22</v>
      </c>
      <c r="N1429" s="3"/>
      <c r="O1429" s="3"/>
      <c r="P1429" s="3"/>
      <c r="Q1429" s="3"/>
      <c r="R1429" s="3"/>
      <c r="S1429" s="3"/>
      <c r="T1429" s="3"/>
    </row>
    <row r="1430" ht="19.5" customHeight="1">
      <c r="A1430" s="3"/>
      <c r="B1430" s="163" t="str">
        <f>IFERROR(RANK('Categories ID'!$C1430,'Categories ID'!$C$20:$C$1937,1),"")</f>
        <v/>
      </c>
      <c r="C1430" s="164" t="str">
        <f>IF(MIN('Categories ID'!$D1430:$F1430)&lt;&gt;0,MIN('Categories ID'!$D1430:$F1430),"")</f>
        <v/>
      </c>
      <c r="D1430" s="164" t="str">
        <f>IFERROR(SEARCH($G$3,'Categories ID'!$J1430)+ROW()/100000,"")</f>
        <v/>
      </c>
      <c r="E1430" s="164" t="str">
        <f>IFERROR(SEARCH($G$3,'Categories ID'!$K1430)+ROW()/100000,"")</f>
        <v/>
      </c>
      <c r="F1430" s="164" t="str">
        <f>IFERROR(SEARCH($G$3,'Categories ID'!$L1430)+ROW()/100000,"")</f>
        <v/>
      </c>
      <c r="G1430" s="73">
        <v>2444.0</v>
      </c>
      <c r="H1430" s="10" t="s">
        <v>2860</v>
      </c>
      <c r="I1430" s="10" t="s">
        <v>2861</v>
      </c>
      <c r="J1430" s="10" t="s">
        <v>3271</v>
      </c>
      <c r="K1430" s="10" t="s">
        <v>3283</v>
      </c>
      <c r="L1430" s="10" t="s">
        <v>22</v>
      </c>
      <c r="M1430" s="10" t="s">
        <v>22</v>
      </c>
      <c r="N1430" s="3"/>
      <c r="O1430" s="3"/>
      <c r="P1430" s="3"/>
      <c r="Q1430" s="3"/>
      <c r="R1430" s="3"/>
      <c r="S1430" s="3"/>
      <c r="T1430" s="3"/>
    </row>
    <row r="1431" ht="19.5" customHeight="1">
      <c r="A1431" s="3"/>
      <c r="B1431" s="165" t="str">
        <f>IFERROR(RANK('Categories ID'!$C1431,'Categories ID'!$C$20:$C$1937,1),"")</f>
        <v/>
      </c>
      <c r="C1431" s="166" t="str">
        <f>IF(MIN('Categories ID'!$D1431:$F1431)&lt;&gt;0,MIN('Categories ID'!$D1431:$F1431),"")</f>
        <v/>
      </c>
      <c r="D1431" s="166" t="str">
        <f>IFERROR(SEARCH($G$3,'Categories ID'!$J1431)+ROW()/100000,"")</f>
        <v/>
      </c>
      <c r="E1431" s="166" t="str">
        <f>IFERROR(SEARCH($G$3,'Categories ID'!$K1431)+ROW()/100000,"")</f>
        <v/>
      </c>
      <c r="F1431" s="166" t="str">
        <f>IFERROR(SEARCH($G$3,'Categories ID'!$L1431)+ROW()/100000,"")</f>
        <v/>
      </c>
      <c r="G1431" s="73">
        <v>509.0</v>
      </c>
      <c r="H1431" s="10" t="s">
        <v>2860</v>
      </c>
      <c r="I1431" s="10" t="s">
        <v>2861</v>
      </c>
      <c r="J1431" s="10" t="s">
        <v>3271</v>
      </c>
      <c r="K1431" s="10" t="s">
        <v>3272</v>
      </c>
      <c r="L1431" s="10" t="s">
        <v>22</v>
      </c>
      <c r="M1431" s="10" t="s">
        <v>22</v>
      </c>
      <c r="N1431" s="3"/>
      <c r="O1431" s="3"/>
      <c r="P1431" s="3"/>
      <c r="Q1431" s="3"/>
      <c r="R1431" s="3"/>
      <c r="S1431" s="3"/>
      <c r="T1431" s="3"/>
    </row>
    <row r="1432" ht="19.5" customHeight="1">
      <c r="A1432" s="3"/>
      <c r="B1432" s="163" t="str">
        <f>IFERROR(RANK('Categories ID'!$C1432,'Categories ID'!$C$20:$C$1937,1),"")</f>
        <v/>
      </c>
      <c r="C1432" s="164" t="str">
        <f>IF(MIN('Categories ID'!$D1432:$F1432)&lt;&gt;0,MIN('Categories ID'!$D1432:$F1432),"")</f>
        <v/>
      </c>
      <c r="D1432" s="164" t="str">
        <f>IFERROR(SEARCH($G$3,'Categories ID'!$J1432)+ROW()/100000,"")</f>
        <v/>
      </c>
      <c r="E1432" s="164" t="str">
        <f>IFERROR(SEARCH($G$3,'Categories ID'!$K1432)+ROW()/100000,"")</f>
        <v/>
      </c>
      <c r="F1432" s="164" t="str">
        <f>IFERROR(SEARCH($G$3,'Categories ID'!$L1432)+ROW()/100000,"")</f>
        <v/>
      </c>
      <c r="G1432" s="73">
        <v>2445.0</v>
      </c>
      <c r="H1432" s="10" t="s">
        <v>2860</v>
      </c>
      <c r="I1432" s="10" t="s">
        <v>2861</v>
      </c>
      <c r="J1432" s="10" t="s">
        <v>3271</v>
      </c>
      <c r="K1432" s="10" t="s">
        <v>3285</v>
      </c>
      <c r="L1432" s="10" t="s">
        <v>22</v>
      </c>
      <c r="M1432" s="10" t="s">
        <v>22</v>
      </c>
      <c r="N1432" s="3"/>
      <c r="O1432" s="3"/>
      <c r="P1432" s="3"/>
      <c r="Q1432" s="3"/>
      <c r="R1432" s="3"/>
      <c r="S1432" s="3"/>
      <c r="T1432" s="3"/>
    </row>
    <row r="1433" ht="19.5" customHeight="1">
      <c r="A1433" s="3"/>
      <c r="B1433" s="165" t="str">
        <f>IFERROR(RANK('Categories ID'!$C1433,'Categories ID'!$C$20:$C$1937,1),"")</f>
        <v/>
      </c>
      <c r="C1433" s="166" t="str">
        <f>IF(MIN('Categories ID'!$D1433:$F1433)&lt;&gt;0,MIN('Categories ID'!$D1433:$F1433),"")</f>
        <v/>
      </c>
      <c r="D1433" s="166" t="str">
        <f>IFERROR(SEARCH($G$3,'Categories ID'!$J1433)+ROW()/100000,"")</f>
        <v/>
      </c>
      <c r="E1433" s="166" t="str">
        <f>IFERROR(SEARCH($G$3,'Categories ID'!$K1433)+ROW()/100000,"")</f>
        <v/>
      </c>
      <c r="F1433" s="166" t="str">
        <f>IFERROR(SEARCH($G$3,'Categories ID'!$L1433)+ROW()/100000,"")</f>
        <v/>
      </c>
      <c r="G1433" s="73">
        <v>2449.0</v>
      </c>
      <c r="H1433" s="10" t="s">
        <v>2860</v>
      </c>
      <c r="I1433" s="10" t="s">
        <v>2861</v>
      </c>
      <c r="J1433" s="10" t="s">
        <v>3271</v>
      </c>
      <c r="K1433" s="10" t="s">
        <v>3293</v>
      </c>
      <c r="L1433" s="10" t="s">
        <v>22</v>
      </c>
      <c r="M1433" s="10" t="s">
        <v>22</v>
      </c>
      <c r="N1433" s="3"/>
      <c r="O1433" s="3"/>
      <c r="P1433" s="3"/>
      <c r="Q1433" s="3"/>
      <c r="R1433" s="3"/>
      <c r="S1433" s="3"/>
      <c r="T1433" s="3"/>
    </row>
    <row r="1434" ht="19.5" customHeight="1">
      <c r="A1434" s="3"/>
      <c r="B1434" s="163" t="str">
        <f>IFERROR(RANK('Categories ID'!$C1434,'Categories ID'!$C$20:$C$1937,1),"")</f>
        <v/>
      </c>
      <c r="C1434" s="164" t="str">
        <f>IF(MIN('Categories ID'!$D1434:$F1434)&lt;&gt;0,MIN('Categories ID'!$D1434:$F1434),"")</f>
        <v/>
      </c>
      <c r="D1434" s="164" t="str">
        <f>IFERROR(SEARCH($G$3,'Categories ID'!$J1434)+ROW()/100000,"")</f>
        <v/>
      </c>
      <c r="E1434" s="164" t="str">
        <f>IFERROR(SEARCH($G$3,'Categories ID'!$K1434)+ROW()/100000,"")</f>
        <v/>
      </c>
      <c r="F1434" s="164" t="str">
        <f>IFERROR(SEARCH($G$3,'Categories ID'!$L1434)+ROW()/100000,"")</f>
        <v/>
      </c>
      <c r="G1434" s="73">
        <v>1325.0</v>
      </c>
      <c r="H1434" s="10" t="s">
        <v>2860</v>
      </c>
      <c r="I1434" s="10" t="s">
        <v>2861</v>
      </c>
      <c r="J1434" s="10" t="s">
        <v>3271</v>
      </c>
      <c r="K1434" s="10" t="s">
        <v>3279</v>
      </c>
      <c r="L1434" s="10" t="s">
        <v>22</v>
      </c>
      <c r="M1434" s="10" t="s">
        <v>22</v>
      </c>
      <c r="N1434" s="3"/>
      <c r="O1434" s="3"/>
      <c r="P1434" s="3"/>
      <c r="Q1434" s="3"/>
      <c r="R1434" s="3"/>
      <c r="S1434" s="3"/>
      <c r="T1434" s="3"/>
    </row>
    <row r="1435" ht="19.5" customHeight="1">
      <c r="A1435" s="3"/>
      <c r="B1435" s="165" t="str">
        <f>IFERROR(RANK('Categories ID'!$C1435,'Categories ID'!$C$20:$C$1937,1),"")</f>
        <v/>
      </c>
      <c r="C1435" s="166" t="str">
        <f>IF(MIN('Categories ID'!$D1435:$F1435)&lt;&gt;0,MIN('Categories ID'!$D1435:$F1435),"")</f>
        <v/>
      </c>
      <c r="D1435" s="166" t="str">
        <f>IFERROR(SEARCH($G$3,'Categories ID'!$J1435)+ROW()/100000,"")</f>
        <v/>
      </c>
      <c r="E1435" s="166" t="str">
        <f>IFERROR(SEARCH($G$3,'Categories ID'!$K1435)+ROW()/100000,"")</f>
        <v/>
      </c>
      <c r="F1435" s="166" t="str">
        <f>IFERROR(SEARCH($G$3,'Categories ID'!$L1435)+ROW()/100000,"")</f>
        <v/>
      </c>
      <c r="G1435" s="73">
        <v>1940.0</v>
      </c>
      <c r="H1435" s="10" t="s">
        <v>2860</v>
      </c>
      <c r="I1435" s="10" t="s">
        <v>2861</v>
      </c>
      <c r="J1435" s="10" t="s">
        <v>3333</v>
      </c>
      <c r="K1435" s="10" t="s">
        <v>3345</v>
      </c>
      <c r="L1435" s="10" t="s">
        <v>22</v>
      </c>
      <c r="M1435" s="10" t="s">
        <v>22</v>
      </c>
      <c r="N1435" s="3"/>
      <c r="O1435" s="3"/>
      <c r="P1435" s="3"/>
      <c r="Q1435" s="3"/>
      <c r="R1435" s="3"/>
      <c r="S1435" s="3"/>
      <c r="T1435" s="3"/>
    </row>
    <row r="1436" ht="19.5" customHeight="1">
      <c r="A1436" s="3"/>
      <c r="B1436" s="163" t="str">
        <f>IFERROR(RANK('Categories ID'!$C1436,'Categories ID'!$C$20:$C$1937,1),"")</f>
        <v/>
      </c>
      <c r="C1436" s="164" t="str">
        <f>IF(MIN('Categories ID'!$D1436:$F1436)&lt;&gt;0,MIN('Categories ID'!$D1436:$F1436),"")</f>
        <v/>
      </c>
      <c r="D1436" s="164" t="str">
        <f>IFERROR(SEARCH($G$3,'Categories ID'!$J1436)+ROW()/100000,"")</f>
        <v/>
      </c>
      <c r="E1436" s="164" t="str">
        <f>IFERROR(SEARCH($G$3,'Categories ID'!$K1436)+ROW()/100000,"")</f>
        <v/>
      </c>
      <c r="F1436" s="164" t="str">
        <f>IFERROR(SEARCH($G$3,'Categories ID'!$L1436)+ROW()/100000,"")</f>
        <v/>
      </c>
      <c r="G1436" s="73">
        <v>2463.0</v>
      </c>
      <c r="H1436" s="10" t="s">
        <v>2860</v>
      </c>
      <c r="I1436" s="10" t="s">
        <v>2861</v>
      </c>
      <c r="J1436" s="10" t="s">
        <v>3333</v>
      </c>
      <c r="K1436" s="10" t="s">
        <v>3353</v>
      </c>
      <c r="L1436" s="10" t="s">
        <v>22</v>
      </c>
      <c r="M1436" s="10" t="s">
        <v>22</v>
      </c>
      <c r="N1436" s="3"/>
      <c r="O1436" s="3"/>
      <c r="P1436" s="3"/>
      <c r="Q1436" s="3"/>
      <c r="R1436" s="3"/>
      <c r="S1436" s="3"/>
      <c r="T1436" s="3"/>
    </row>
    <row r="1437" ht="19.5" customHeight="1">
      <c r="A1437" s="3"/>
      <c r="B1437" s="165" t="str">
        <f>IFERROR(RANK('Categories ID'!$C1437,'Categories ID'!$C$20:$C$1937,1),"")</f>
        <v/>
      </c>
      <c r="C1437" s="166" t="str">
        <f>IF(MIN('Categories ID'!$D1437:$F1437)&lt;&gt;0,MIN('Categories ID'!$D1437:$F1437),"")</f>
        <v/>
      </c>
      <c r="D1437" s="166" t="str">
        <f>IFERROR(SEARCH($G$3,'Categories ID'!$J1437)+ROW()/100000,"")</f>
        <v/>
      </c>
      <c r="E1437" s="166" t="str">
        <f>IFERROR(SEARCH($G$3,'Categories ID'!$K1437)+ROW()/100000,"")</f>
        <v/>
      </c>
      <c r="F1437" s="166" t="str">
        <f>IFERROR(SEARCH($G$3,'Categories ID'!$L1437)+ROW()/100000,"")</f>
        <v/>
      </c>
      <c r="G1437" s="73">
        <v>2644.0</v>
      </c>
      <c r="H1437" s="10" t="s">
        <v>2860</v>
      </c>
      <c r="I1437" s="10" t="s">
        <v>2861</v>
      </c>
      <c r="J1437" s="10" t="s">
        <v>3333</v>
      </c>
      <c r="K1437" s="10" t="s">
        <v>3375</v>
      </c>
      <c r="L1437" s="10" t="s">
        <v>22</v>
      </c>
      <c r="M1437" s="10" t="s">
        <v>22</v>
      </c>
      <c r="N1437" s="3"/>
      <c r="O1437" s="3"/>
      <c r="P1437" s="3"/>
      <c r="Q1437" s="3"/>
      <c r="R1437" s="3"/>
      <c r="S1437" s="3"/>
      <c r="T1437" s="3"/>
    </row>
    <row r="1438" ht="19.5" customHeight="1">
      <c r="A1438" s="3"/>
      <c r="B1438" s="163" t="str">
        <f>IFERROR(RANK('Categories ID'!$C1438,'Categories ID'!$C$20:$C$1937,1),"")</f>
        <v/>
      </c>
      <c r="C1438" s="164" t="str">
        <f>IF(MIN('Categories ID'!$D1438:$F1438)&lt;&gt;0,MIN('Categories ID'!$D1438:$F1438),"")</f>
        <v/>
      </c>
      <c r="D1438" s="164" t="str">
        <f>IFERROR(SEARCH($G$3,'Categories ID'!$J1438)+ROW()/100000,"")</f>
        <v/>
      </c>
      <c r="E1438" s="164" t="str">
        <f>IFERROR(SEARCH($G$3,'Categories ID'!$K1438)+ROW()/100000,"")</f>
        <v/>
      </c>
      <c r="F1438" s="164" t="str">
        <f>IFERROR(SEARCH($G$3,'Categories ID'!$L1438)+ROW()/100000,"")</f>
        <v/>
      </c>
      <c r="G1438" s="73">
        <v>3321.0</v>
      </c>
      <c r="H1438" s="10" t="s">
        <v>2860</v>
      </c>
      <c r="I1438" s="10" t="s">
        <v>2861</v>
      </c>
      <c r="J1438" s="10" t="s">
        <v>3333</v>
      </c>
      <c r="K1438" s="10" t="s">
        <v>3393</v>
      </c>
      <c r="L1438" s="10" t="s">
        <v>22</v>
      </c>
      <c r="M1438" s="10" t="s">
        <v>22</v>
      </c>
      <c r="N1438" s="3"/>
      <c r="O1438" s="3"/>
      <c r="P1438" s="3"/>
      <c r="Q1438" s="3"/>
      <c r="R1438" s="3"/>
      <c r="S1438" s="3"/>
      <c r="T1438" s="3"/>
    </row>
    <row r="1439" ht="19.5" customHeight="1">
      <c r="A1439" s="3"/>
      <c r="B1439" s="165" t="str">
        <f>IFERROR(RANK('Categories ID'!$C1439,'Categories ID'!$C$20:$C$1937,1),"")</f>
        <v/>
      </c>
      <c r="C1439" s="166" t="str">
        <f>IF(MIN('Categories ID'!$D1439:$F1439)&lt;&gt;0,MIN('Categories ID'!$D1439:$F1439),"")</f>
        <v/>
      </c>
      <c r="D1439" s="166" t="str">
        <f>IFERROR(SEARCH($G$3,'Categories ID'!$J1439)+ROW()/100000,"")</f>
        <v/>
      </c>
      <c r="E1439" s="166" t="str">
        <f>IFERROR(SEARCH($G$3,'Categories ID'!$K1439)+ROW()/100000,"")</f>
        <v/>
      </c>
      <c r="F1439" s="166" t="str">
        <f>IFERROR(SEARCH($G$3,'Categories ID'!$L1439)+ROW()/100000,"")</f>
        <v/>
      </c>
      <c r="G1439" s="73">
        <v>2461.0</v>
      </c>
      <c r="H1439" s="10" t="s">
        <v>2860</v>
      </c>
      <c r="I1439" s="10" t="s">
        <v>2861</v>
      </c>
      <c r="J1439" s="10" t="s">
        <v>3333</v>
      </c>
      <c r="K1439" s="10" t="s">
        <v>4755</v>
      </c>
      <c r="L1439" s="10" t="s">
        <v>22</v>
      </c>
      <c r="M1439" s="10" t="s">
        <v>22</v>
      </c>
      <c r="N1439" s="3"/>
      <c r="O1439" s="3"/>
      <c r="P1439" s="3"/>
      <c r="Q1439" s="3"/>
      <c r="R1439" s="3"/>
      <c r="S1439" s="3"/>
      <c r="T1439" s="3"/>
    </row>
    <row r="1440" ht="19.5" customHeight="1">
      <c r="A1440" s="3"/>
      <c r="B1440" s="163" t="str">
        <f>IFERROR(RANK('Categories ID'!$C1440,'Categories ID'!$C$20:$C$1937,1),"")</f>
        <v/>
      </c>
      <c r="C1440" s="164" t="str">
        <f>IF(MIN('Categories ID'!$D1440:$F1440)&lt;&gt;0,MIN('Categories ID'!$D1440:$F1440),"")</f>
        <v/>
      </c>
      <c r="D1440" s="164" t="str">
        <f>IFERROR(SEARCH($G$3,'Categories ID'!$J1440)+ROW()/100000,"")</f>
        <v/>
      </c>
      <c r="E1440" s="164" t="str">
        <f>IFERROR(SEARCH($G$3,'Categories ID'!$K1440)+ROW()/100000,"")</f>
        <v/>
      </c>
      <c r="F1440" s="164" t="str">
        <f>IFERROR(SEARCH($G$3,'Categories ID'!$L1440)+ROW()/100000,"")</f>
        <v/>
      </c>
      <c r="G1440" s="73">
        <v>2331.0</v>
      </c>
      <c r="H1440" s="10" t="s">
        <v>2860</v>
      </c>
      <c r="I1440" s="10" t="s">
        <v>2861</v>
      </c>
      <c r="J1440" s="10" t="s">
        <v>3333</v>
      </c>
      <c r="K1440" s="10" t="s">
        <v>3347</v>
      </c>
      <c r="L1440" s="10" t="s">
        <v>22</v>
      </c>
      <c r="M1440" s="10" t="s">
        <v>22</v>
      </c>
      <c r="N1440" s="3"/>
      <c r="O1440" s="3"/>
      <c r="P1440" s="3"/>
      <c r="Q1440" s="3"/>
      <c r="R1440" s="3"/>
      <c r="S1440" s="3"/>
      <c r="T1440" s="3"/>
    </row>
    <row r="1441" ht="19.5" customHeight="1">
      <c r="A1441" s="3"/>
      <c r="B1441" s="165" t="str">
        <f>IFERROR(RANK('Categories ID'!$C1441,'Categories ID'!$C$20:$C$1937,1),"")</f>
        <v/>
      </c>
      <c r="C1441" s="166" t="str">
        <f>IF(MIN('Categories ID'!$D1441:$F1441)&lt;&gt;0,MIN('Categories ID'!$D1441:$F1441),"")</f>
        <v/>
      </c>
      <c r="D1441" s="166" t="str">
        <f>IFERROR(SEARCH($G$3,'Categories ID'!$J1441)+ROW()/100000,"")</f>
        <v/>
      </c>
      <c r="E1441" s="166" t="str">
        <f>IFERROR(SEARCH($G$3,'Categories ID'!$K1441)+ROW()/100000,"")</f>
        <v/>
      </c>
      <c r="F1441" s="166" t="str">
        <f>IFERROR(SEARCH($G$3,'Categories ID'!$L1441)+ROW()/100000,"")</f>
        <v/>
      </c>
      <c r="G1441" s="73">
        <v>3404.0</v>
      </c>
      <c r="H1441" s="10" t="s">
        <v>2860</v>
      </c>
      <c r="I1441" s="10" t="s">
        <v>2861</v>
      </c>
      <c r="J1441" s="10" t="s">
        <v>3333</v>
      </c>
      <c r="K1441" s="10" t="s">
        <v>3411</v>
      </c>
      <c r="L1441" s="10" t="s">
        <v>3415</v>
      </c>
      <c r="M1441" s="10" t="s">
        <v>22</v>
      </c>
      <c r="N1441" s="3"/>
      <c r="O1441" s="3"/>
      <c r="P1441" s="3"/>
      <c r="Q1441" s="3"/>
      <c r="R1441" s="3"/>
      <c r="S1441" s="3"/>
      <c r="T1441" s="3"/>
    </row>
    <row r="1442" ht="19.5" customHeight="1">
      <c r="A1442" s="3"/>
      <c r="B1442" s="163" t="str">
        <f>IFERROR(RANK('Categories ID'!$C1442,'Categories ID'!$C$20:$C$1937,1),"")</f>
        <v/>
      </c>
      <c r="C1442" s="164" t="str">
        <f>IF(MIN('Categories ID'!$D1442:$F1442)&lt;&gt;0,MIN('Categories ID'!$D1442:$F1442),"")</f>
        <v/>
      </c>
      <c r="D1442" s="164" t="str">
        <f>IFERROR(SEARCH($G$3,'Categories ID'!$J1442)+ROW()/100000,"")</f>
        <v/>
      </c>
      <c r="E1442" s="164" t="str">
        <f>IFERROR(SEARCH($G$3,'Categories ID'!$K1442)+ROW()/100000,"")</f>
        <v/>
      </c>
      <c r="F1442" s="164" t="str">
        <f>IFERROR(SEARCH($G$3,'Categories ID'!$L1442)+ROW()/100000,"")</f>
        <v/>
      </c>
      <c r="G1442" s="73">
        <v>3386.0</v>
      </c>
      <c r="H1442" s="10" t="s">
        <v>2860</v>
      </c>
      <c r="I1442" s="10" t="s">
        <v>2861</v>
      </c>
      <c r="J1442" s="10" t="s">
        <v>3333</v>
      </c>
      <c r="K1442" s="10" t="s">
        <v>3411</v>
      </c>
      <c r="L1442" s="10" t="s">
        <v>3412</v>
      </c>
      <c r="M1442" s="10" t="s">
        <v>22</v>
      </c>
      <c r="N1442" s="3"/>
      <c r="O1442" s="3"/>
      <c r="P1442" s="3"/>
      <c r="Q1442" s="3"/>
      <c r="R1442" s="3"/>
      <c r="S1442" s="3"/>
      <c r="T1442" s="3"/>
    </row>
    <row r="1443" ht="19.5" customHeight="1">
      <c r="A1443" s="3"/>
      <c r="B1443" s="165" t="str">
        <f>IFERROR(RANK('Categories ID'!$C1443,'Categories ID'!$C$20:$C$1937,1),"")</f>
        <v/>
      </c>
      <c r="C1443" s="166" t="str">
        <f>IF(MIN('Categories ID'!$D1443:$F1443)&lt;&gt;0,MIN('Categories ID'!$D1443:$F1443),"")</f>
        <v/>
      </c>
      <c r="D1443" s="166" t="str">
        <f>IFERROR(SEARCH($G$3,'Categories ID'!$J1443)+ROW()/100000,"")</f>
        <v/>
      </c>
      <c r="E1443" s="166" t="str">
        <f>IFERROR(SEARCH($G$3,'Categories ID'!$K1443)+ROW()/100000,"")</f>
        <v/>
      </c>
      <c r="F1443" s="166" t="str">
        <f>IFERROR(SEARCH($G$3,'Categories ID'!$L1443)+ROW()/100000,"")</f>
        <v/>
      </c>
      <c r="G1443" s="73">
        <v>3233.0</v>
      </c>
      <c r="H1443" s="10" t="s">
        <v>2860</v>
      </c>
      <c r="I1443" s="10" t="s">
        <v>2861</v>
      </c>
      <c r="J1443" s="10" t="s">
        <v>3333</v>
      </c>
      <c r="K1443" s="10" t="s">
        <v>3411</v>
      </c>
      <c r="L1443" s="10" t="s">
        <v>3911</v>
      </c>
      <c r="M1443" s="10" t="s">
        <v>22</v>
      </c>
      <c r="N1443" s="3"/>
      <c r="O1443" s="3"/>
      <c r="P1443" s="3"/>
      <c r="Q1443" s="3"/>
      <c r="R1443" s="3"/>
      <c r="S1443" s="3"/>
      <c r="T1443" s="3"/>
    </row>
    <row r="1444" ht="19.5" customHeight="1">
      <c r="A1444" s="3"/>
      <c r="B1444" s="163" t="str">
        <f>IFERROR(RANK('Categories ID'!$C1444,'Categories ID'!$C$20:$C$1937,1),"")</f>
        <v/>
      </c>
      <c r="C1444" s="164" t="str">
        <f>IF(MIN('Categories ID'!$D1444:$F1444)&lt;&gt;0,MIN('Categories ID'!$D1444:$F1444),"")</f>
        <v/>
      </c>
      <c r="D1444" s="164" t="str">
        <f>IFERROR(SEARCH($G$3,'Categories ID'!$J1444)+ROW()/100000,"")</f>
        <v/>
      </c>
      <c r="E1444" s="164" t="str">
        <f>IFERROR(SEARCH($G$3,'Categories ID'!$K1444)+ROW()/100000,"")</f>
        <v/>
      </c>
      <c r="F1444" s="164" t="str">
        <f>IFERROR(SEARCH($G$3,'Categories ID'!$L1444)+ROW()/100000,"")</f>
        <v/>
      </c>
      <c r="G1444" s="73">
        <v>2643.0</v>
      </c>
      <c r="H1444" s="10" t="s">
        <v>2860</v>
      </c>
      <c r="I1444" s="10" t="s">
        <v>2861</v>
      </c>
      <c r="J1444" s="10" t="s">
        <v>3333</v>
      </c>
      <c r="K1444" s="10" t="s">
        <v>3373</v>
      </c>
      <c r="L1444" s="10" t="s">
        <v>22</v>
      </c>
      <c r="M1444" s="10" t="s">
        <v>22</v>
      </c>
      <c r="N1444" s="3"/>
      <c r="O1444" s="3"/>
      <c r="P1444" s="3"/>
      <c r="Q1444" s="3"/>
      <c r="R1444" s="3"/>
      <c r="S1444" s="3"/>
      <c r="T1444" s="3"/>
    </row>
    <row r="1445" ht="19.5" customHeight="1">
      <c r="A1445" s="3"/>
      <c r="B1445" s="165" t="str">
        <f>IFERROR(RANK('Categories ID'!$C1445,'Categories ID'!$C$20:$C$1937,1),"")</f>
        <v/>
      </c>
      <c r="C1445" s="166" t="str">
        <f>IF(MIN('Categories ID'!$D1445:$F1445)&lt;&gt;0,MIN('Categories ID'!$D1445:$F1445),"")</f>
        <v/>
      </c>
      <c r="D1445" s="166" t="str">
        <f>IFERROR(SEARCH($G$3,'Categories ID'!$J1445)+ROW()/100000,"")</f>
        <v/>
      </c>
      <c r="E1445" s="166" t="str">
        <f>IFERROR(SEARCH($G$3,'Categories ID'!$K1445)+ROW()/100000,"")</f>
        <v/>
      </c>
      <c r="F1445" s="166" t="str">
        <f>IFERROR(SEARCH($G$3,'Categories ID'!$L1445)+ROW()/100000,"")</f>
        <v/>
      </c>
      <c r="G1445" s="73">
        <v>1315.0</v>
      </c>
      <c r="H1445" s="10" t="s">
        <v>2860</v>
      </c>
      <c r="I1445" s="10" t="s">
        <v>2861</v>
      </c>
      <c r="J1445" s="10" t="s">
        <v>3333</v>
      </c>
      <c r="K1445" s="10" t="s">
        <v>3343</v>
      </c>
      <c r="L1445" s="10" t="s">
        <v>22</v>
      </c>
      <c r="M1445" s="10" t="s">
        <v>22</v>
      </c>
      <c r="N1445" s="3"/>
      <c r="O1445" s="3"/>
      <c r="P1445" s="3"/>
      <c r="Q1445" s="3"/>
      <c r="R1445" s="3"/>
      <c r="S1445" s="3"/>
      <c r="T1445" s="3"/>
    </row>
    <row r="1446" ht="19.5" customHeight="1">
      <c r="A1446" s="3"/>
      <c r="B1446" s="163" t="str">
        <f>IFERROR(RANK('Categories ID'!$C1446,'Categories ID'!$C$20:$C$1937,1),"")</f>
        <v/>
      </c>
      <c r="C1446" s="164" t="str">
        <f>IF(MIN('Categories ID'!$D1446:$F1446)&lt;&gt;0,MIN('Categories ID'!$D1446:$F1446),"")</f>
        <v/>
      </c>
      <c r="D1446" s="164" t="str">
        <f>IFERROR(SEARCH($G$3,'Categories ID'!$J1446)+ROW()/100000,"")</f>
        <v/>
      </c>
      <c r="E1446" s="164" t="str">
        <f>IFERROR(SEARCH($G$3,'Categories ID'!$K1446)+ROW()/100000,"")</f>
        <v/>
      </c>
      <c r="F1446" s="164" t="str">
        <f>IFERROR(SEARCH($G$3,'Categories ID'!$L1446)+ROW()/100000,"")</f>
        <v/>
      </c>
      <c r="G1446" s="73">
        <v>3322.0</v>
      </c>
      <c r="H1446" s="10" t="s">
        <v>2860</v>
      </c>
      <c r="I1446" s="10" t="s">
        <v>2861</v>
      </c>
      <c r="J1446" s="10" t="s">
        <v>3333</v>
      </c>
      <c r="K1446" s="10" t="s">
        <v>3395</v>
      </c>
      <c r="L1446" s="10" t="s">
        <v>22</v>
      </c>
      <c r="M1446" s="10" t="s">
        <v>22</v>
      </c>
      <c r="N1446" s="3"/>
      <c r="O1446" s="3"/>
      <c r="P1446" s="3"/>
      <c r="Q1446" s="3"/>
      <c r="R1446" s="3"/>
      <c r="S1446" s="3"/>
      <c r="T1446" s="3"/>
    </row>
    <row r="1447" ht="19.5" customHeight="1">
      <c r="A1447" s="3"/>
      <c r="B1447" s="165" t="str">
        <f>IFERROR(RANK('Categories ID'!$C1447,'Categories ID'!$C$20:$C$1937,1),"")</f>
        <v/>
      </c>
      <c r="C1447" s="166" t="str">
        <f>IF(MIN('Categories ID'!$D1447:$F1447)&lt;&gt;0,MIN('Categories ID'!$D1447:$F1447),"")</f>
        <v/>
      </c>
      <c r="D1447" s="166" t="str">
        <f>IFERROR(SEARCH($G$3,'Categories ID'!$J1447)+ROW()/100000,"")</f>
        <v/>
      </c>
      <c r="E1447" s="166" t="str">
        <f>IFERROR(SEARCH($G$3,'Categories ID'!$K1447)+ROW()/100000,"")</f>
        <v/>
      </c>
      <c r="F1447" s="166" t="str">
        <f>IFERROR(SEARCH($G$3,'Categories ID'!$L1447)+ROW()/100000,"")</f>
        <v/>
      </c>
      <c r="G1447" s="73">
        <v>3335.0</v>
      </c>
      <c r="H1447" s="10" t="s">
        <v>2860</v>
      </c>
      <c r="I1447" s="10" t="s">
        <v>2861</v>
      </c>
      <c r="J1447" s="10" t="s">
        <v>3333</v>
      </c>
      <c r="K1447" s="10" t="s">
        <v>3334</v>
      </c>
      <c r="L1447" s="10" t="s">
        <v>3403</v>
      </c>
      <c r="M1447" s="10" t="s">
        <v>22</v>
      </c>
      <c r="N1447" s="3"/>
      <c r="O1447" s="3"/>
      <c r="P1447" s="3"/>
      <c r="Q1447" s="3"/>
      <c r="R1447" s="3"/>
      <c r="S1447" s="3"/>
      <c r="T1447" s="3"/>
    </row>
    <row r="1448" ht="19.5" customHeight="1">
      <c r="A1448" s="3"/>
      <c r="B1448" s="163" t="str">
        <f>IFERROR(RANK('Categories ID'!$C1448,'Categories ID'!$C$20:$C$1937,1),"")</f>
        <v/>
      </c>
      <c r="C1448" s="164" t="str">
        <f>IF(MIN('Categories ID'!$D1448:$F1448)&lt;&gt;0,MIN('Categories ID'!$D1448:$F1448),"")</f>
        <v/>
      </c>
      <c r="D1448" s="164" t="str">
        <f>IFERROR(SEARCH($G$3,'Categories ID'!$J1448)+ROW()/100000,"")</f>
        <v/>
      </c>
      <c r="E1448" s="164" t="str">
        <f>IFERROR(SEARCH($G$3,'Categories ID'!$K1448)+ROW()/100000,"")</f>
        <v/>
      </c>
      <c r="F1448" s="164" t="str">
        <f>IFERROR(SEARCH($G$3,'Categories ID'!$L1448)+ROW()/100000,"")</f>
        <v/>
      </c>
      <c r="G1448" s="73">
        <v>2679.0</v>
      </c>
      <c r="H1448" s="10" t="s">
        <v>2860</v>
      </c>
      <c r="I1448" s="10" t="s">
        <v>2861</v>
      </c>
      <c r="J1448" s="10" t="s">
        <v>3333</v>
      </c>
      <c r="K1448" s="10" t="s">
        <v>3334</v>
      </c>
      <c r="L1448" s="10" t="s">
        <v>3379</v>
      </c>
      <c r="M1448" s="10" t="s">
        <v>22</v>
      </c>
      <c r="N1448" s="3"/>
      <c r="O1448" s="3"/>
      <c r="P1448" s="3"/>
      <c r="Q1448" s="3"/>
      <c r="R1448" s="3"/>
      <c r="S1448" s="3"/>
      <c r="T1448" s="3"/>
    </row>
    <row r="1449" ht="19.5" customHeight="1">
      <c r="A1449" s="3"/>
      <c r="B1449" s="165" t="str">
        <f>IFERROR(RANK('Categories ID'!$C1449,'Categories ID'!$C$20:$C$1937,1),"")</f>
        <v/>
      </c>
      <c r="C1449" s="166" t="str">
        <f>IF(MIN('Categories ID'!$D1449:$F1449)&lt;&gt;0,MIN('Categories ID'!$D1449:$F1449),"")</f>
        <v/>
      </c>
      <c r="D1449" s="166" t="str">
        <f>IFERROR(SEARCH($G$3,'Categories ID'!$J1449)+ROW()/100000,"")</f>
        <v/>
      </c>
      <c r="E1449" s="166" t="str">
        <f>IFERROR(SEARCH($G$3,'Categories ID'!$K1449)+ROW()/100000,"")</f>
        <v/>
      </c>
      <c r="F1449" s="166" t="str">
        <f>IFERROR(SEARCH($G$3,'Categories ID'!$L1449)+ROW()/100000,"")</f>
        <v/>
      </c>
      <c r="G1449" s="73">
        <v>2645.0</v>
      </c>
      <c r="H1449" s="10" t="s">
        <v>2860</v>
      </c>
      <c r="I1449" s="10" t="s">
        <v>2861</v>
      </c>
      <c r="J1449" s="10" t="s">
        <v>3333</v>
      </c>
      <c r="K1449" s="10" t="s">
        <v>3334</v>
      </c>
      <c r="L1449" s="10" t="s">
        <v>3377</v>
      </c>
      <c r="M1449" s="10" t="s">
        <v>22</v>
      </c>
      <c r="N1449" s="3"/>
      <c r="O1449" s="3"/>
      <c r="P1449" s="3"/>
      <c r="Q1449" s="3"/>
      <c r="R1449" s="3"/>
      <c r="S1449" s="3"/>
      <c r="T1449" s="3"/>
    </row>
    <row r="1450" ht="19.5" customHeight="1">
      <c r="A1450" s="3"/>
      <c r="B1450" s="163" t="str">
        <f>IFERROR(RANK('Categories ID'!$C1450,'Categories ID'!$C$20:$C$1937,1),"")</f>
        <v/>
      </c>
      <c r="C1450" s="164" t="str">
        <f>IF(MIN('Categories ID'!$D1450:$F1450)&lt;&gt;0,MIN('Categories ID'!$D1450:$F1450),"")</f>
        <v/>
      </c>
      <c r="D1450" s="164" t="str">
        <f>IFERROR(SEARCH($G$3,'Categories ID'!$J1450)+ROW()/100000,"")</f>
        <v/>
      </c>
      <c r="E1450" s="164" t="str">
        <f>IFERROR(SEARCH($G$3,'Categories ID'!$K1450)+ROW()/100000,"")</f>
        <v/>
      </c>
      <c r="F1450" s="164" t="str">
        <f>IFERROR(SEARCH($G$3,'Categories ID'!$L1450)+ROW()/100000,"")</f>
        <v/>
      </c>
      <c r="G1450" s="73">
        <v>2637.0</v>
      </c>
      <c r="H1450" s="10" t="s">
        <v>2860</v>
      </c>
      <c r="I1450" s="10" t="s">
        <v>2861</v>
      </c>
      <c r="J1450" s="10" t="s">
        <v>3333</v>
      </c>
      <c r="K1450" s="10" t="s">
        <v>3334</v>
      </c>
      <c r="L1450" s="10" t="s">
        <v>3361</v>
      </c>
      <c r="M1450" s="10" t="s">
        <v>22</v>
      </c>
      <c r="N1450" s="3"/>
      <c r="O1450" s="3"/>
      <c r="P1450" s="3"/>
      <c r="Q1450" s="3"/>
      <c r="R1450" s="3"/>
      <c r="S1450" s="3"/>
      <c r="T1450" s="3"/>
    </row>
    <row r="1451" ht="19.5" customHeight="1">
      <c r="A1451" s="3"/>
      <c r="B1451" s="165" t="str">
        <f>IFERROR(RANK('Categories ID'!$C1451,'Categories ID'!$C$20:$C$1937,1),"")</f>
        <v/>
      </c>
      <c r="C1451" s="166" t="str">
        <f>IF(MIN('Categories ID'!$D1451:$F1451)&lt;&gt;0,MIN('Categories ID'!$D1451:$F1451),"")</f>
        <v/>
      </c>
      <c r="D1451" s="166" t="str">
        <f>IFERROR(SEARCH($G$3,'Categories ID'!$J1451)+ROW()/100000,"")</f>
        <v/>
      </c>
      <c r="E1451" s="166" t="str">
        <f>IFERROR(SEARCH($G$3,'Categories ID'!$K1451)+ROW()/100000,"")</f>
        <v/>
      </c>
      <c r="F1451" s="166" t="str">
        <f>IFERROR(SEARCH($G$3,'Categories ID'!$L1451)+ROW()/100000,"")</f>
        <v/>
      </c>
      <c r="G1451" s="73">
        <v>2638.0</v>
      </c>
      <c r="H1451" s="10" t="s">
        <v>2860</v>
      </c>
      <c r="I1451" s="10" t="s">
        <v>2861</v>
      </c>
      <c r="J1451" s="10" t="s">
        <v>3333</v>
      </c>
      <c r="K1451" s="10" t="s">
        <v>3334</v>
      </c>
      <c r="L1451" s="10" t="s">
        <v>3363</v>
      </c>
      <c r="M1451" s="10" t="s">
        <v>22</v>
      </c>
      <c r="N1451" s="3"/>
      <c r="O1451" s="3"/>
      <c r="P1451" s="3"/>
      <c r="Q1451" s="3"/>
      <c r="R1451" s="3"/>
      <c r="S1451" s="3"/>
      <c r="T1451" s="3"/>
    </row>
    <row r="1452" ht="19.5" customHeight="1">
      <c r="A1452" s="3"/>
      <c r="B1452" s="163" t="str">
        <f>IFERROR(RANK('Categories ID'!$C1452,'Categories ID'!$C$20:$C$1937,1),"")</f>
        <v/>
      </c>
      <c r="C1452" s="164" t="str">
        <f>IF(MIN('Categories ID'!$D1452:$F1452)&lt;&gt;0,MIN('Categories ID'!$D1452:$F1452),"")</f>
        <v/>
      </c>
      <c r="D1452" s="164" t="str">
        <f>IFERROR(SEARCH($G$3,'Categories ID'!$J1452)+ROW()/100000,"")</f>
        <v/>
      </c>
      <c r="E1452" s="164" t="str">
        <f>IFERROR(SEARCH($G$3,'Categories ID'!$K1452)+ROW()/100000,"")</f>
        <v/>
      </c>
      <c r="F1452" s="164" t="str">
        <f>IFERROR(SEARCH($G$3,'Categories ID'!$L1452)+ROW()/100000,"")</f>
        <v/>
      </c>
      <c r="G1452" s="73">
        <v>2639.0</v>
      </c>
      <c r="H1452" s="10" t="s">
        <v>2860</v>
      </c>
      <c r="I1452" s="10" t="s">
        <v>2861</v>
      </c>
      <c r="J1452" s="10" t="s">
        <v>3333</v>
      </c>
      <c r="K1452" s="10" t="s">
        <v>3334</v>
      </c>
      <c r="L1452" s="10" t="s">
        <v>3365</v>
      </c>
      <c r="M1452" s="10" t="s">
        <v>22</v>
      </c>
      <c r="N1452" s="3"/>
      <c r="O1452" s="3"/>
      <c r="P1452" s="3"/>
      <c r="Q1452" s="3"/>
      <c r="R1452" s="3"/>
      <c r="S1452" s="3"/>
      <c r="T1452" s="3"/>
    </row>
    <row r="1453" ht="19.5" customHeight="1">
      <c r="A1453" s="3"/>
      <c r="B1453" s="165" t="str">
        <f>IFERROR(RANK('Categories ID'!$C1453,'Categories ID'!$C$20:$C$1937,1),"")</f>
        <v/>
      </c>
      <c r="C1453" s="166" t="str">
        <f>IF(MIN('Categories ID'!$D1453:$F1453)&lt;&gt;0,MIN('Categories ID'!$D1453:$F1453),"")</f>
        <v/>
      </c>
      <c r="D1453" s="166" t="str">
        <f>IFERROR(SEARCH($G$3,'Categories ID'!$J1453)+ROW()/100000,"")</f>
        <v/>
      </c>
      <c r="E1453" s="166" t="str">
        <f>IFERROR(SEARCH($G$3,'Categories ID'!$K1453)+ROW()/100000,"")</f>
        <v/>
      </c>
      <c r="F1453" s="166" t="str">
        <f>IFERROR(SEARCH($G$3,'Categories ID'!$L1453)+ROW()/100000,"")</f>
        <v/>
      </c>
      <c r="G1453" s="73">
        <v>2640.0</v>
      </c>
      <c r="H1453" s="10" t="s">
        <v>2860</v>
      </c>
      <c r="I1453" s="10" t="s">
        <v>2861</v>
      </c>
      <c r="J1453" s="10" t="s">
        <v>3333</v>
      </c>
      <c r="K1453" s="10" t="s">
        <v>3334</v>
      </c>
      <c r="L1453" s="10" t="s">
        <v>3367</v>
      </c>
      <c r="M1453" s="10" t="s">
        <v>22</v>
      </c>
      <c r="N1453" s="3"/>
      <c r="O1453" s="3"/>
      <c r="P1453" s="3"/>
      <c r="Q1453" s="3"/>
      <c r="R1453" s="3"/>
      <c r="S1453" s="3"/>
      <c r="T1453" s="3"/>
    </row>
    <row r="1454" ht="19.5" customHeight="1">
      <c r="A1454" s="3"/>
      <c r="B1454" s="163" t="str">
        <f>IFERROR(RANK('Categories ID'!$C1454,'Categories ID'!$C$20:$C$1937,1),"")</f>
        <v/>
      </c>
      <c r="C1454" s="164" t="str">
        <f>IF(MIN('Categories ID'!$D1454:$F1454)&lt;&gt;0,MIN('Categories ID'!$D1454:$F1454),"")</f>
        <v/>
      </c>
      <c r="D1454" s="164" t="str">
        <f>IFERROR(SEARCH($G$3,'Categories ID'!$J1454)+ROW()/100000,"")</f>
        <v/>
      </c>
      <c r="E1454" s="164" t="str">
        <f>IFERROR(SEARCH($G$3,'Categories ID'!$K1454)+ROW()/100000,"")</f>
        <v/>
      </c>
      <c r="F1454" s="164" t="str">
        <f>IFERROR(SEARCH($G$3,'Categories ID'!$L1454)+ROW()/100000,"")</f>
        <v/>
      </c>
      <c r="G1454" s="73">
        <v>2641.0</v>
      </c>
      <c r="H1454" s="10" t="s">
        <v>2860</v>
      </c>
      <c r="I1454" s="10" t="s">
        <v>2861</v>
      </c>
      <c r="J1454" s="10" t="s">
        <v>3333</v>
      </c>
      <c r="K1454" s="10" t="s">
        <v>3334</v>
      </c>
      <c r="L1454" s="10" t="s">
        <v>3369</v>
      </c>
      <c r="M1454" s="10" t="s">
        <v>22</v>
      </c>
      <c r="N1454" s="3"/>
      <c r="O1454" s="3"/>
      <c r="P1454" s="3"/>
      <c r="Q1454" s="3"/>
      <c r="R1454" s="3"/>
      <c r="S1454" s="3"/>
      <c r="T1454" s="3"/>
    </row>
    <row r="1455" ht="19.5" customHeight="1">
      <c r="A1455" s="3"/>
      <c r="B1455" s="165" t="str">
        <f>IFERROR(RANK('Categories ID'!$C1455,'Categories ID'!$C$20:$C$1937,1),"")</f>
        <v/>
      </c>
      <c r="C1455" s="166" t="str">
        <f>IF(MIN('Categories ID'!$D1455:$F1455)&lt;&gt;0,MIN('Categories ID'!$D1455:$F1455),"")</f>
        <v/>
      </c>
      <c r="D1455" s="166" t="str">
        <f>IFERROR(SEARCH($G$3,'Categories ID'!$J1455)+ROW()/100000,"")</f>
        <v/>
      </c>
      <c r="E1455" s="166" t="str">
        <f>IFERROR(SEARCH($G$3,'Categories ID'!$K1455)+ROW()/100000,"")</f>
        <v/>
      </c>
      <c r="F1455" s="166" t="str">
        <f>IFERROR(SEARCH($G$3,'Categories ID'!$L1455)+ROW()/100000,"")</f>
        <v/>
      </c>
      <c r="G1455" s="73">
        <v>2642.0</v>
      </c>
      <c r="H1455" s="10" t="s">
        <v>2860</v>
      </c>
      <c r="I1455" s="10" t="s">
        <v>2861</v>
      </c>
      <c r="J1455" s="10" t="s">
        <v>3333</v>
      </c>
      <c r="K1455" s="10" t="s">
        <v>3334</v>
      </c>
      <c r="L1455" s="10" t="s">
        <v>3371</v>
      </c>
      <c r="M1455" s="10" t="s">
        <v>22</v>
      </c>
      <c r="N1455" s="3"/>
      <c r="O1455" s="3"/>
      <c r="P1455" s="3"/>
      <c r="Q1455" s="3"/>
      <c r="R1455" s="3"/>
      <c r="S1455" s="3"/>
      <c r="T1455" s="3"/>
    </row>
    <row r="1456" ht="19.5" customHeight="1">
      <c r="A1456" s="3"/>
      <c r="B1456" s="163" t="str">
        <f>IFERROR(RANK('Categories ID'!$C1456,'Categories ID'!$C$20:$C$1937,1),"")</f>
        <v/>
      </c>
      <c r="C1456" s="164" t="str">
        <f>IF(MIN('Categories ID'!$D1456:$F1456)&lt;&gt;0,MIN('Categories ID'!$D1456:$F1456),"")</f>
        <v/>
      </c>
      <c r="D1456" s="164" t="str">
        <f>IFERROR(SEARCH($G$3,'Categories ID'!$J1456)+ROW()/100000,"")</f>
        <v/>
      </c>
      <c r="E1456" s="164" t="str">
        <f>IFERROR(SEARCH($G$3,'Categories ID'!$K1456)+ROW()/100000,"")</f>
        <v/>
      </c>
      <c r="F1456" s="164" t="str">
        <f>IFERROR(SEARCH($G$3,'Categories ID'!$L1456)+ROW()/100000,"")</f>
        <v/>
      </c>
      <c r="G1456" s="73">
        <v>2602.0</v>
      </c>
      <c r="H1456" s="10" t="s">
        <v>2860</v>
      </c>
      <c r="I1456" s="10" t="s">
        <v>2861</v>
      </c>
      <c r="J1456" s="10" t="s">
        <v>3333</v>
      </c>
      <c r="K1456" s="10" t="s">
        <v>3334</v>
      </c>
      <c r="L1456" s="10" t="s">
        <v>3359</v>
      </c>
      <c r="M1456" s="10" t="s">
        <v>22</v>
      </c>
      <c r="N1456" s="3"/>
      <c r="O1456" s="3"/>
      <c r="P1456" s="3"/>
      <c r="Q1456" s="3"/>
      <c r="R1456" s="3"/>
      <c r="S1456" s="3"/>
      <c r="T1456" s="3"/>
    </row>
    <row r="1457" ht="19.5" customHeight="1">
      <c r="A1457" s="3"/>
      <c r="B1457" s="165" t="str">
        <f>IFERROR(RANK('Categories ID'!$C1457,'Categories ID'!$C$20:$C$1937,1),"")</f>
        <v/>
      </c>
      <c r="C1457" s="166" t="str">
        <f>IF(MIN('Categories ID'!$D1457:$F1457)&lt;&gt;0,MIN('Categories ID'!$D1457:$F1457),"")</f>
        <v/>
      </c>
      <c r="D1457" s="166" t="str">
        <f>IFERROR(SEARCH($G$3,'Categories ID'!$J1457)+ROW()/100000,"")</f>
        <v/>
      </c>
      <c r="E1457" s="166" t="str">
        <f>IFERROR(SEARCH($G$3,'Categories ID'!$K1457)+ROW()/100000,"")</f>
        <v/>
      </c>
      <c r="F1457" s="166" t="str">
        <f>IFERROR(SEARCH($G$3,'Categories ID'!$L1457)+ROW()/100000,"")</f>
        <v/>
      </c>
      <c r="G1457" s="73">
        <v>2734.0</v>
      </c>
      <c r="H1457" s="10" t="s">
        <v>2860</v>
      </c>
      <c r="I1457" s="10" t="s">
        <v>2861</v>
      </c>
      <c r="J1457" s="10" t="s">
        <v>3333</v>
      </c>
      <c r="K1457" s="10" t="s">
        <v>3381</v>
      </c>
      <c r="L1457" s="10" t="s">
        <v>3382</v>
      </c>
      <c r="M1457" s="10" t="s">
        <v>22</v>
      </c>
      <c r="N1457" s="3"/>
      <c r="O1457" s="3"/>
      <c r="P1457" s="3"/>
      <c r="Q1457" s="3"/>
      <c r="R1457" s="3"/>
      <c r="S1457" s="3"/>
      <c r="T1457" s="3"/>
    </row>
    <row r="1458" ht="19.5" customHeight="1">
      <c r="A1458" s="3"/>
      <c r="B1458" s="163" t="str">
        <f>IFERROR(RANK('Categories ID'!$C1458,'Categories ID'!$C$20:$C$1937,1),"")</f>
        <v/>
      </c>
      <c r="C1458" s="164" t="str">
        <f>IF(MIN('Categories ID'!$D1458:$F1458)&lt;&gt;0,MIN('Categories ID'!$D1458:$F1458),"")</f>
        <v/>
      </c>
      <c r="D1458" s="164" t="str">
        <f>IFERROR(SEARCH($G$3,'Categories ID'!$J1458)+ROW()/100000,"")</f>
        <v/>
      </c>
      <c r="E1458" s="164" t="str">
        <f>IFERROR(SEARCH($G$3,'Categories ID'!$K1458)+ROW()/100000,"")</f>
        <v/>
      </c>
      <c r="F1458" s="164" t="str">
        <f>IFERROR(SEARCH($G$3,'Categories ID'!$L1458)+ROW()/100000,"")</f>
        <v/>
      </c>
      <c r="G1458" s="73">
        <v>2735.0</v>
      </c>
      <c r="H1458" s="10" t="s">
        <v>2860</v>
      </c>
      <c r="I1458" s="10" t="s">
        <v>2861</v>
      </c>
      <c r="J1458" s="10" t="s">
        <v>3333</v>
      </c>
      <c r="K1458" s="10" t="s">
        <v>3381</v>
      </c>
      <c r="L1458" s="10" t="s">
        <v>3385</v>
      </c>
      <c r="M1458" s="10" t="s">
        <v>22</v>
      </c>
      <c r="N1458" s="3"/>
      <c r="O1458" s="3"/>
      <c r="P1458" s="3"/>
      <c r="Q1458" s="3"/>
      <c r="R1458" s="3"/>
      <c r="S1458" s="3"/>
      <c r="T1458" s="3"/>
    </row>
    <row r="1459" ht="19.5" customHeight="1">
      <c r="A1459" s="3"/>
      <c r="B1459" s="165" t="str">
        <f>IFERROR(RANK('Categories ID'!$C1459,'Categories ID'!$C$20:$C$1937,1),"")</f>
        <v/>
      </c>
      <c r="C1459" s="166" t="str">
        <f>IF(MIN('Categories ID'!$D1459:$F1459)&lt;&gt;0,MIN('Categories ID'!$D1459:$F1459),"")</f>
        <v/>
      </c>
      <c r="D1459" s="166" t="str">
        <f>IFERROR(SEARCH($G$3,'Categories ID'!$J1459)+ROW()/100000,"")</f>
        <v/>
      </c>
      <c r="E1459" s="166" t="str">
        <f>IFERROR(SEARCH($G$3,'Categories ID'!$K1459)+ROW()/100000,"")</f>
        <v/>
      </c>
      <c r="F1459" s="166" t="str">
        <f>IFERROR(SEARCH($G$3,'Categories ID'!$L1459)+ROW()/100000,"")</f>
        <v/>
      </c>
      <c r="G1459" s="73">
        <v>3326.0</v>
      </c>
      <c r="H1459" s="10" t="s">
        <v>2860</v>
      </c>
      <c r="I1459" s="10" t="s">
        <v>2861</v>
      </c>
      <c r="J1459" s="10" t="s">
        <v>3333</v>
      </c>
      <c r="K1459" s="10" t="s">
        <v>3381</v>
      </c>
      <c r="L1459" s="10" t="s">
        <v>3399</v>
      </c>
      <c r="M1459" s="10" t="s">
        <v>22</v>
      </c>
      <c r="N1459" s="3"/>
      <c r="O1459" s="3"/>
      <c r="P1459" s="3"/>
      <c r="Q1459" s="3"/>
      <c r="R1459" s="3"/>
      <c r="S1459" s="3"/>
      <c r="T1459" s="3"/>
    </row>
    <row r="1460" ht="19.5" customHeight="1">
      <c r="A1460" s="3"/>
      <c r="B1460" s="163" t="str">
        <f>IFERROR(RANK('Categories ID'!$C1460,'Categories ID'!$C$20:$C$1937,1),"")</f>
        <v/>
      </c>
      <c r="C1460" s="164" t="str">
        <f>IF(MIN('Categories ID'!$D1460:$F1460)&lt;&gt;0,MIN('Categories ID'!$D1460:$F1460),"")</f>
        <v/>
      </c>
      <c r="D1460" s="164" t="str">
        <f>IFERROR(SEARCH($G$3,'Categories ID'!$J1460)+ROW()/100000,"")</f>
        <v/>
      </c>
      <c r="E1460" s="164" t="str">
        <f>IFERROR(SEARCH($G$3,'Categories ID'!$K1460)+ROW()/100000,"")</f>
        <v/>
      </c>
      <c r="F1460" s="164" t="str">
        <f>IFERROR(SEARCH($G$3,'Categories ID'!$L1460)+ROW()/100000,"")</f>
        <v/>
      </c>
      <c r="G1460" s="73">
        <v>3351.0</v>
      </c>
      <c r="H1460" s="10" t="s">
        <v>2860</v>
      </c>
      <c r="I1460" s="10" t="s">
        <v>2861</v>
      </c>
      <c r="J1460" s="10" t="s">
        <v>3333</v>
      </c>
      <c r="K1460" s="10" t="s">
        <v>3381</v>
      </c>
      <c r="L1460" s="10" t="s">
        <v>3405</v>
      </c>
      <c r="M1460" s="10" t="s">
        <v>22</v>
      </c>
      <c r="N1460" s="3"/>
      <c r="O1460" s="3"/>
      <c r="P1460" s="3"/>
      <c r="Q1460" s="3"/>
      <c r="R1460" s="3"/>
      <c r="S1460" s="3"/>
      <c r="T1460" s="3"/>
    </row>
    <row r="1461" ht="19.5" customHeight="1">
      <c r="A1461" s="3"/>
      <c r="B1461" s="165" t="str">
        <f>IFERROR(RANK('Categories ID'!$C1461,'Categories ID'!$C$20:$C$1937,1),"")</f>
        <v/>
      </c>
      <c r="C1461" s="166" t="str">
        <f>IF(MIN('Categories ID'!$D1461:$F1461)&lt;&gt;0,MIN('Categories ID'!$D1461:$F1461),"")</f>
        <v/>
      </c>
      <c r="D1461" s="166" t="str">
        <f>IFERROR(SEARCH($G$3,'Categories ID'!$J1461)+ROW()/100000,"")</f>
        <v/>
      </c>
      <c r="E1461" s="166" t="str">
        <f>IFERROR(SEARCH($G$3,'Categories ID'!$K1461)+ROW()/100000,"")</f>
        <v/>
      </c>
      <c r="F1461" s="166" t="str">
        <f>IFERROR(SEARCH($G$3,'Categories ID'!$L1461)+ROW()/100000,"")</f>
        <v/>
      </c>
      <c r="G1461" s="73">
        <v>3352.0</v>
      </c>
      <c r="H1461" s="10" t="s">
        <v>2860</v>
      </c>
      <c r="I1461" s="10" t="s">
        <v>2861</v>
      </c>
      <c r="J1461" s="10" t="s">
        <v>3333</v>
      </c>
      <c r="K1461" s="10" t="s">
        <v>3381</v>
      </c>
      <c r="L1461" s="10" t="s">
        <v>3407</v>
      </c>
      <c r="M1461" s="10" t="s">
        <v>22</v>
      </c>
      <c r="N1461" s="3"/>
      <c r="O1461" s="3"/>
      <c r="P1461" s="3"/>
      <c r="Q1461" s="3"/>
      <c r="R1461" s="3"/>
      <c r="S1461" s="3"/>
      <c r="T1461" s="3"/>
    </row>
    <row r="1462" ht="19.5" customHeight="1">
      <c r="A1462" s="3"/>
      <c r="B1462" s="163" t="str">
        <f>IFERROR(RANK('Categories ID'!$C1462,'Categories ID'!$C$20:$C$1937,1),"")</f>
        <v/>
      </c>
      <c r="C1462" s="164" t="str">
        <f>IF(MIN('Categories ID'!$D1462:$F1462)&lt;&gt;0,MIN('Categories ID'!$D1462:$F1462),"")</f>
        <v/>
      </c>
      <c r="D1462" s="164" t="str">
        <f>IFERROR(SEARCH($G$3,'Categories ID'!$J1462)+ROW()/100000,"")</f>
        <v/>
      </c>
      <c r="E1462" s="164" t="str">
        <f>IFERROR(SEARCH($G$3,'Categories ID'!$K1462)+ROW()/100000,"")</f>
        <v/>
      </c>
      <c r="F1462" s="164" t="str">
        <f>IFERROR(SEARCH($G$3,'Categories ID'!$L1462)+ROW()/100000,"")</f>
        <v/>
      </c>
      <c r="G1462" s="73">
        <v>1314.0</v>
      </c>
      <c r="H1462" s="10" t="s">
        <v>2860</v>
      </c>
      <c r="I1462" s="10" t="s">
        <v>2861</v>
      </c>
      <c r="J1462" s="10" t="s">
        <v>3333</v>
      </c>
      <c r="K1462" s="10" t="s">
        <v>3341</v>
      </c>
      <c r="L1462" s="10" t="s">
        <v>22</v>
      </c>
      <c r="M1462" s="10" t="s">
        <v>22</v>
      </c>
      <c r="N1462" s="3"/>
      <c r="O1462" s="3"/>
      <c r="P1462" s="3"/>
      <c r="Q1462" s="3"/>
      <c r="R1462" s="3"/>
      <c r="S1462" s="3"/>
      <c r="T1462" s="3"/>
    </row>
    <row r="1463" ht="19.5" customHeight="1">
      <c r="A1463" s="3"/>
      <c r="B1463" s="165" t="str">
        <f>IFERROR(RANK('Categories ID'!$C1463,'Categories ID'!$C$20:$C$1937,1),"")</f>
        <v/>
      </c>
      <c r="C1463" s="166" t="str">
        <f>IF(MIN('Categories ID'!$D1463:$F1463)&lt;&gt;0,MIN('Categories ID'!$D1463:$F1463),"")</f>
        <v/>
      </c>
      <c r="D1463" s="166" t="str">
        <f>IFERROR(SEARCH($G$3,'Categories ID'!$J1463)+ROW()/100000,"")</f>
        <v/>
      </c>
      <c r="E1463" s="166" t="str">
        <f>IFERROR(SEARCH($G$3,'Categories ID'!$K1463)+ROW()/100000,"")</f>
        <v/>
      </c>
      <c r="F1463" s="166" t="str">
        <f>IFERROR(SEARCH($G$3,'Categories ID'!$L1463)+ROW()/100000,"")</f>
        <v/>
      </c>
      <c r="G1463" s="73">
        <v>1667.0</v>
      </c>
      <c r="H1463" s="10" t="s">
        <v>2860</v>
      </c>
      <c r="I1463" s="10" t="s">
        <v>2861</v>
      </c>
      <c r="J1463" s="10" t="s">
        <v>3333</v>
      </c>
      <c r="K1463" s="10" t="s">
        <v>4756</v>
      </c>
      <c r="L1463" s="10" t="s">
        <v>22</v>
      </c>
      <c r="M1463" s="10" t="s">
        <v>22</v>
      </c>
      <c r="N1463" s="3"/>
      <c r="O1463" s="3"/>
      <c r="P1463" s="3"/>
      <c r="Q1463" s="3"/>
      <c r="R1463" s="3"/>
      <c r="S1463" s="3"/>
      <c r="T1463" s="3"/>
    </row>
    <row r="1464" ht="19.5" customHeight="1">
      <c r="A1464" s="3"/>
      <c r="B1464" s="163" t="str">
        <f>IFERROR(RANK('Categories ID'!$C1464,'Categories ID'!$C$20:$C$1937,1),"")</f>
        <v/>
      </c>
      <c r="C1464" s="164" t="str">
        <f>IF(MIN('Categories ID'!$D1464:$F1464)&lt;&gt;0,MIN('Categories ID'!$D1464:$F1464),"")</f>
        <v/>
      </c>
      <c r="D1464" s="164" t="str">
        <f>IFERROR(SEARCH($G$3,'Categories ID'!$J1464)+ROW()/100000,"")</f>
        <v/>
      </c>
      <c r="E1464" s="164" t="str">
        <f>IFERROR(SEARCH($G$3,'Categories ID'!$K1464)+ROW()/100000,"")</f>
        <v/>
      </c>
      <c r="F1464" s="164" t="str">
        <f>IFERROR(SEARCH($G$3,'Categories ID'!$L1464)+ROW()/100000,"")</f>
        <v/>
      </c>
      <c r="G1464" s="73">
        <v>3365.0</v>
      </c>
      <c r="H1464" s="10" t="s">
        <v>2860</v>
      </c>
      <c r="I1464" s="10" t="s">
        <v>2861</v>
      </c>
      <c r="J1464" s="10" t="s">
        <v>3333</v>
      </c>
      <c r="K1464" s="10" t="s">
        <v>3409</v>
      </c>
      <c r="L1464" s="10" t="s">
        <v>22</v>
      </c>
      <c r="M1464" s="10" t="s">
        <v>22</v>
      </c>
      <c r="N1464" s="3"/>
      <c r="O1464" s="3"/>
      <c r="P1464" s="3"/>
      <c r="Q1464" s="3"/>
      <c r="R1464" s="3"/>
      <c r="S1464" s="3"/>
      <c r="T1464" s="3"/>
    </row>
    <row r="1465" ht="19.5" customHeight="1">
      <c r="A1465" s="3"/>
      <c r="B1465" s="165" t="str">
        <f>IFERROR(RANK('Categories ID'!$C1465,'Categories ID'!$C$20:$C$1937,1),"")</f>
        <v/>
      </c>
      <c r="C1465" s="166" t="str">
        <f>IF(MIN('Categories ID'!$D1465:$F1465)&lt;&gt;0,MIN('Categories ID'!$D1465:$F1465),"")</f>
        <v/>
      </c>
      <c r="D1465" s="166" t="str">
        <f>IFERROR(SEARCH($G$3,'Categories ID'!$J1465)+ROW()/100000,"")</f>
        <v/>
      </c>
      <c r="E1465" s="166" t="str">
        <f>IFERROR(SEARCH($G$3,'Categories ID'!$K1465)+ROW()/100000,"")</f>
        <v/>
      </c>
      <c r="F1465" s="166" t="str">
        <f>IFERROR(SEARCH($G$3,'Categories ID'!$L1465)+ROW()/100000,"")</f>
        <v/>
      </c>
      <c r="G1465" s="73">
        <v>3333.0</v>
      </c>
      <c r="H1465" s="10" t="s">
        <v>2860</v>
      </c>
      <c r="I1465" s="10" t="s">
        <v>2861</v>
      </c>
      <c r="J1465" s="10" t="s">
        <v>3333</v>
      </c>
      <c r="K1465" s="10" t="s">
        <v>3401</v>
      </c>
      <c r="L1465" s="10" t="s">
        <v>22</v>
      </c>
      <c r="M1465" s="10" t="s">
        <v>22</v>
      </c>
      <c r="N1465" s="3"/>
      <c r="O1465" s="3"/>
      <c r="P1465" s="3"/>
      <c r="Q1465" s="3"/>
      <c r="R1465" s="3"/>
      <c r="S1465" s="3"/>
      <c r="T1465" s="3"/>
    </row>
    <row r="1466" ht="19.5" customHeight="1">
      <c r="A1466" s="3"/>
      <c r="B1466" s="163" t="str">
        <f>IFERROR(RANK('Categories ID'!$C1466,'Categories ID'!$C$20:$C$1937,1),"")</f>
        <v/>
      </c>
      <c r="C1466" s="164" t="str">
        <f>IF(MIN('Categories ID'!$D1466:$F1466)&lt;&gt;0,MIN('Categories ID'!$D1466:$F1466),"")</f>
        <v/>
      </c>
      <c r="D1466" s="164" t="str">
        <f>IFERROR(SEARCH($G$3,'Categories ID'!$J1466)+ROW()/100000,"")</f>
        <v/>
      </c>
      <c r="E1466" s="164" t="str">
        <f>IFERROR(SEARCH($G$3,'Categories ID'!$K1466)+ROW()/100000,"")</f>
        <v/>
      </c>
      <c r="F1466" s="164" t="str">
        <f>IFERROR(SEARCH($G$3,'Categories ID'!$L1466)+ROW()/100000,"")</f>
        <v/>
      </c>
      <c r="G1466" s="73">
        <v>3303.0</v>
      </c>
      <c r="H1466" s="10" t="s">
        <v>2860</v>
      </c>
      <c r="I1466" s="10" t="s">
        <v>2861</v>
      </c>
      <c r="J1466" s="10" t="s">
        <v>3333</v>
      </c>
      <c r="K1466" s="10" t="s">
        <v>3387</v>
      </c>
      <c r="L1466" s="10" t="s">
        <v>22</v>
      </c>
      <c r="M1466" s="10" t="s">
        <v>22</v>
      </c>
      <c r="N1466" s="3"/>
      <c r="O1466" s="3"/>
      <c r="P1466" s="3"/>
      <c r="Q1466" s="3"/>
      <c r="R1466" s="3"/>
      <c r="S1466" s="3"/>
      <c r="T1466" s="3"/>
    </row>
    <row r="1467" ht="19.5" customHeight="1">
      <c r="A1467" s="3"/>
      <c r="B1467" s="165" t="str">
        <f>IFERROR(RANK('Categories ID'!$C1467,'Categories ID'!$C$20:$C$1937,1),"")</f>
        <v/>
      </c>
      <c r="C1467" s="166" t="str">
        <f>IF(MIN('Categories ID'!$D1467:$F1467)&lt;&gt;0,MIN('Categories ID'!$D1467:$F1467),"")</f>
        <v/>
      </c>
      <c r="D1467" s="166" t="str">
        <f>IFERROR(SEARCH($G$3,'Categories ID'!$J1467)+ROW()/100000,"")</f>
        <v/>
      </c>
      <c r="E1467" s="166" t="str">
        <f>IFERROR(SEARCH($G$3,'Categories ID'!$K1467)+ROW()/100000,"")</f>
        <v/>
      </c>
      <c r="F1467" s="166" t="str">
        <f>IFERROR(SEARCH($G$3,'Categories ID'!$L1467)+ROW()/100000,"")</f>
        <v/>
      </c>
      <c r="G1467" s="73">
        <v>2478.0</v>
      </c>
      <c r="H1467" s="10" t="s">
        <v>2860</v>
      </c>
      <c r="I1467" s="10" t="s">
        <v>2861</v>
      </c>
      <c r="J1467" s="10" t="s">
        <v>3333</v>
      </c>
      <c r="K1467" s="10" t="s">
        <v>3357</v>
      </c>
      <c r="L1467" s="10" t="s">
        <v>22</v>
      </c>
      <c r="M1467" s="10" t="s">
        <v>22</v>
      </c>
      <c r="N1467" s="3"/>
      <c r="O1467" s="3"/>
      <c r="P1467" s="3"/>
      <c r="Q1467" s="3"/>
      <c r="R1467" s="3"/>
      <c r="S1467" s="3"/>
      <c r="T1467" s="3"/>
    </row>
    <row r="1468" ht="19.5" customHeight="1">
      <c r="A1468" s="3"/>
      <c r="B1468" s="163" t="str">
        <f>IFERROR(RANK('Categories ID'!$C1468,'Categories ID'!$C$20:$C$1937,1),"")</f>
        <v/>
      </c>
      <c r="C1468" s="164" t="str">
        <f>IF(MIN('Categories ID'!$D1468:$F1468)&lt;&gt;0,MIN('Categories ID'!$D1468:$F1468),"")</f>
        <v/>
      </c>
      <c r="D1468" s="164" t="str">
        <f>IFERROR(SEARCH($G$3,'Categories ID'!$J1468)+ROW()/100000,"")</f>
        <v/>
      </c>
      <c r="E1468" s="164" t="str">
        <f>IFERROR(SEARCH($G$3,'Categories ID'!$K1468)+ROW()/100000,"")</f>
        <v/>
      </c>
      <c r="F1468" s="164" t="str">
        <f>IFERROR(SEARCH($G$3,'Categories ID'!$L1468)+ROW()/100000,"")</f>
        <v/>
      </c>
      <c r="G1468" s="73">
        <v>3319.0</v>
      </c>
      <c r="H1468" s="10" t="s">
        <v>2860</v>
      </c>
      <c r="I1468" s="10" t="s">
        <v>2861</v>
      </c>
      <c r="J1468" s="10" t="s">
        <v>3333</v>
      </c>
      <c r="K1468" s="10" t="s">
        <v>3389</v>
      </c>
      <c r="L1468" s="10" t="s">
        <v>22</v>
      </c>
      <c r="M1468" s="10" t="s">
        <v>22</v>
      </c>
      <c r="N1468" s="3"/>
      <c r="O1468" s="3"/>
      <c r="P1468" s="3"/>
      <c r="Q1468" s="3"/>
      <c r="R1468" s="3"/>
      <c r="S1468" s="3"/>
      <c r="T1468" s="3"/>
    </row>
    <row r="1469" ht="19.5" customHeight="1">
      <c r="A1469" s="3"/>
      <c r="B1469" s="165" t="str">
        <f>IFERROR(RANK('Categories ID'!$C1469,'Categories ID'!$C$20:$C$1937,1),"")</f>
        <v/>
      </c>
      <c r="C1469" s="166" t="str">
        <f>IF(MIN('Categories ID'!$D1469:$F1469)&lt;&gt;0,MIN('Categories ID'!$D1469:$F1469),"")</f>
        <v/>
      </c>
      <c r="D1469" s="166" t="str">
        <f>IFERROR(SEARCH($G$3,'Categories ID'!$J1469)+ROW()/100000,"")</f>
        <v/>
      </c>
      <c r="E1469" s="166" t="str">
        <f>IFERROR(SEARCH($G$3,'Categories ID'!$K1469)+ROW()/100000,"")</f>
        <v/>
      </c>
      <c r="F1469" s="166" t="str">
        <f>IFERROR(SEARCH($G$3,'Categories ID'!$L1469)+ROW()/100000,"")</f>
        <v/>
      </c>
      <c r="G1469" s="73">
        <v>3471.0</v>
      </c>
      <c r="H1469" s="10" t="s">
        <v>2860</v>
      </c>
      <c r="I1469" s="10" t="s">
        <v>2861</v>
      </c>
      <c r="J1469" s="10" t="s">
        <v>3333</v>
      </c>
      <c r="K1469" s="10" t="s">
        <v>3417</v>
      </c>
      <c r="L1469" s="10" t="s">
        <v>22</v>
      </c>
      <c r="M1469" s="10" t="s">
        <v>22</v>
      </c>
      <c r="N1469" s="3"/>
      <c r="O1469" s="3"/>
      <c r="P1469" s="3"/>
      <c r="Q1469" s="3"/>
      <c r="R1469" s="3"/>
      <c r="S1469" s="3"/>
      <c r="T1469" s="3"/>
    </row>
    <row r="1470" ht="19.5" customHeight="1">
      <c r="A1470" s="3"/>
      <c r="B1470" s="163" t="str">
        <f>IFERROR(RANK('Categories ID'!$C1470,'Categories ID'!$C$20:$C$1937,1),"")</f>
        <v/>
      </c>
      <c r="C1470" s="164" t="str">
        <f>IF(MIN('Categories ID'!$D1470:$F1470)&lt;&gt;0,MIN('Categories ID'!$D1470:$F1470),"")</f>
        <v/>
      </c>
      <c r="D1470" s="164" t="str">
        <f>IFERROR(SEARCH($G$3,'Categories ID'!$J1470)+ROW()/100000,"")</f>
        <v/>
      </c>
      <c r="E1470" s="164" t="str">
        <f>IFERROR(SEARCH($G$3,'Categories ID'!$K1470)+ROW()/100000,"")</f>
        <v/>
      </c>
      <c r="F1470" s="164" t="str">
        <f>IFERROR(SEARCH($G$3,'Categories ID'!$L1470)+ROW()/100000,"")</f>
        <v/>
      </c>
      <c r="G1470" s="73">
        <v>2406.0</v>
      </c>
      <c r="H1470" s="10" t="s">
        <v>2860</v>
      </c>
      <c r="I1470" s="10" t="s">
        <v>2861</v>
      </c>
      <c r="J1470" s="10" t="s">
        <v>3333</v>
      </c>
      <c r="K1470" s="10" t="s">
        <v>3349</v>
      </c>
      <c r="L1470" s="10" t="s">
        <v>22</v>
      </c>
      <c r="M1470" s="10" t="s">
        <v>22</v>
      </c>
      <c r="N1470" s="3"/>
      <c r="O1470" s="3"/>
      <c r="P1470" s="3"/>
      <c r="Q1470" s="3"/>
      <c r="R1470" s="3"/>
      <c r="S1470" s="3"/>
      <c r="T1470" s="3"/>
    </row>
    <row r="1471" ht="19.5" customHeight="1">
      <c r="A1471" s="3"/>
      <c r="B1471" s="165" t="str">
        <f>IFERROR(RANK('Categories ID'!$C1471,'Categories ID'!$C$20:$C$1937,1),"")</f>
        <v/>
      </c>
      <c r="C1471" s="166" t="str">
        <f>IF(MIN('Categories ID'!$D1471:$F1471)&lt;&gt;0,MIN('Categories ID'!$D1471:$F1471),"")</f>
        <v/>
      </c>
      <c r="D1471" s="166" t="str">
        <f>IFERROR(SEARCH($G$3,'Categories ID'!$J1471)+ROW()/100000,"")</f>
        <v/>
      </c>
      <c r="E1471" s="166" t="str">
        <f>IFERROR(SEARCH($G$3,'Categories ID'!$K1471)+ROW()/100000,"")</f>
        <v/>
      </c>
      <c r="F1471" s="166" t="str">
        <f>IFERROR(SEARCH($G$3,'Categories ID'!$L1471)+ROW()/100000,"")</f>
        <v/>
      </c>
      <c r="G1471" s="73">
        <v>3320.0</v>
      </c>
      <c r="H1471" s="10" t="s">
        <v>2860</v>
      </c>
      <c r="I1471" s="10" t="s">
        <v>2861</v>
      </c>
      <c r="J1471" s="10" t="s">
        <v>3333</v>
      </c>
      <c r="K1471" s="10" t="s">
        <v>3391</v>
      </c>
      <c r="L1471" s="10" t="s">
        <v>22</v>
      </c>
      <c r="M1471" s="10" t="s">
        <v>22</v>
      </c>
      <c r="N1471" s="3"/>
      <c r="O1471" s="3"/>
      <c r="P1471" s="3"/>
      <c r="Q1471" s="3"/>
      <c r="R1471" s="3"/>
      <c r="S1471" s="3"/>
      <c r="T1471" s="3"/>
    </row>
    <row r="1472" ht="19.5" customHeight="1">
      <c r="A1472" s="3"/>
      <c r="B1472" s="163" t="str">
        <f>IFERROR(RANK('Categories ID'!$C1472,'Categories ID'!$C$20:$C$1937,1),"")</f>
        <v/>
      </c>
      <c r="C1472" s="164" t="str">
        <f>IF(MIN('Categories ID'!$D1472:$F1472)&lt;&gt;0,MIN('Categories ID'!$D1472:$F1472),"")</f>
        <v/>
      </c>
      <c r="D1472" s="164" t="str">
        <f>IFERROR(SEARCH($G$3,'Categories ID'!$J1472)+ROW()/100000,"")</f>
        <v/>
      </c>
      <c r="E1472" s="164" t="str">
        <f>IFERROR(SEARCH($G$3,'Categories ID'!$K1472)+ROW()/100000,"")</f>
        <v/>
      </c>
      <c r="F1472" s="164" t="str">
        <f>IFERROR(SEARCH($G$3,'Categories ID'!$L1472)+ROW()/100000,"")</f>
        <v/>
      </c>
      <c r="G1472" s="73">
        <v>3323.0</v>
      </c>
      <c r="H1472" s="10" t="s">
        <v>2860</v>
      </c>
      <c r="I1472" s="10" t="s">
        <v>2861</v>
      </c>
      <c r="J1472" s="10" t="s">
        <v>3333</v>
      </c>
      <c r="K1472" s="10" t="s">
        <v>3397</v>
      </c>
      <c r="L1472" s="10" t="s">
        <v>22</v>
      </c>
      <c r="M1472" s="10" t="s">
        <v>22</v>
      </c>
      <c r="N1472" s="3"/>
      <c r="O1472" s="3"/>
      <c r="P1472" s="3"/>
      <c r="Q1472" s="3"/>
      <c r="R1472" s="3"/>
      <c r="S1472" s="3"/>
      <c r="T1472" s="3"/>
    </row>
    <row r="1473" ht="19.5" customHeight="1">
      <c r="A1473" s="3"/>
      <c r="B1473" s="165" t="str">
        <f>IFERROR(RANK('Categories ID'!$C1473,'Categories ID'!$C$20:$C$1937,1),"")</f>
        <v/>
      </c>
      <c r="C1473" s="166" t="str">
        <f>IF(MIN('Categories ID'!$D1473:$F1473)&lt;&gt;0,MIN('Categories ID'!$D1473:$F1473),"")</f>
        <v/>
      </c>
      <c r="D1473" s="166" t="str">
        <f>IFERROR(SEARCH($G$3,'Categories ID'!$J1473)+ROW()/100000,"")</f>
        <v/>
      </c>
      <c r="E1473" s="166" t="str">
        <f>IFERROR(SEARCH($G$3,'Categories ID'!$K1473)+ROW()/100000,"")</f>
        <v/>
      </c>
      <c r="F1473" s="166" t="str">
        <f>IFERROR(SEARCH($G$3,'Categories ID'!$L1473)+ROW()/100000,"")</f>
        <v/>
      </c>
      <c r="G1473" s="73">
        <v>2464.0</v>
      </c>
      <c r="H1473" s="10" t="s">
        <v>2860</v>
      </c>
      <c r="I1473" s="10" t="s">
        <v>2861</v>
      </c>
      <c r="J1473" s="10" t="s">
        <v>3333</v>
      </c>
      <c r="K1473" s="10" t="s">
        <v>3355</v>
      </c>
      <c r="L1473" s="10" t="s">
        <v>22</v>
      </c>
      <c r="M1473" s="10" t="s">
        <v>22</v>
      </c>
      <c r="N1473" s="3"/>
      <c r="O1473" s="3"/>
      <c r="P1473" s="3"/>
      <c r="Q1473" s="3"/>
      <c r="R1473" s="3"/>
      <c r="S1473" s="3"/>
      <c r="T1473" s="3"/>
    </row>
    <row r="1474" ht="19.5" customHeight="1">
      <c r="A1474" s="3"/>
      <c r="B1474" s="163" t="str">
        <f>IFERROR(RANK('Categories ID'!$C1474,'Categories ID'!$C$20:$C$1937,1),"")</f>
        <v/>
      </c>
      <c r="C1474" s="164" t="str">
        <f>IF(MIN('Categories ID'!$D1474:$F1474)&lt;&gt;0,MIN('Categories ID'!$D1474:$F1474),"")</f>
        <v/>
      </c>
      <c r="D1474" s="164" t="str">
        <f>IFERROR(SEARCH($G$3,'Categories ID'!$J1474)+ROW()/100000,"")</f>
        <v/>
      </c>
      <c r="E1474" s="164" t="str">
        <f>IFERROR(SEARCH($G$3,'Categories ID'!$K1474)+ROW()/100000,"")</f>
        <v/>
      </c>
      <c r="F1474" s="164" t="str">
        <f>IFERROR(SEARCH($G$3,'Categories ID'!$L1474)+ROW()/100000,"")</f>
        <v/>
      </c>
      <c r="G1474" s="73">
        <v>3337.0</v>
      </c>
      <c r="H1474" s="10" t="s">
        <v>2860</v>
      </c>
      <c r="I1474" s="10" t="s">
        <v>3429</v>
      </c>
      <c r="J1474" s="10" t="s">
        <v>3433</v>
      </c>
      <c r="K1474" s="10" t="s">
        <v>3452</v>
      </c>
      <c r="L1474" s="10" t="s">
        <v>3482</v>
      </c>
      <c r="M1474" s="10" t="s">
        <v>22</v>
      </c>
      <c r="N1474" s="3"/>
      <c r="O1474" s="3"/>
      <c r="P1474" s="3"/>
      <c r="Q1474" s="3"/>
      <c r="R1474" s="3"/>
      <c r="S1474" s="3"/>
      <c r="T1474" s="3"/>
    </row>
    <row r="1475" ht="19.5" customHeight="1">
      <c r="A1475" s="3"/>
      <c r="B1475" s="165" t="str">
        <f>IFERROR(RANK('Categories ID'!$C1475,'Categories ID'!$C$20:$C$1937,1),"")</f>
        <v/>
      </c>
      <c r="C1475" s="166" t="str">
        <f>IF(MIN('Categories ID'!$D1475:$F1475)&lt;&gt;0,MIN('Categories ID'!$D1475:$F1475),"")</f>
        <v/>
      </c>
      <c r="D1475" s="166" t="str">
        <f>IFERROR(SEARCH($G$3,'Categories ID'!$J1475)+ROW()/100000,"")</f>
        <v/>
      </c>
      <c r="E1475" s="166" t="str">
        <f>IFERROR(SEARCH($G$3,'Categories ID'!$K1475)+ROW()/100000,"")</f>
        <v/>
      </c>
      <c r="F1475" s="166" t="str">
        <f>IFERROR(SEARCH($G$3,'Categories ID'!$L1475)+ROW()/100000,"")</f>
        <v/>
      </c>
      <c r="G1475" s="73">
        <v>3338.0</v>
      </c>
      <c r="H1475" s="10" t="s">
        <v>2860</v>
      </c>
      <c r="I1475" s="10" t="s">
        <v>3429</v>
      </c>
      <c r="J1475" s="10" t="s">
        <v>3433</v>
      </c>
      <c r="K1475" s="10" t="s">
        <v>3452</v>
      </c>
      <c r="L1475" s="10" t="s">
        <v>3484</v>
      </c>
      <c r="M1475" s="10" t="s">
        <v>22</v>
      </c>
      <c r="N1475" s="3"/>
      <c r="O1475" s="3"/>
      <c r="P1475" s="3"/>
      <c r="Q1475" s="3"/>
      <c r="R1475" s="3"/>
      <c r="S1475" s="3"/>
      <c r="T1475" s="3"/>
    </row>
    <row r="1476" ht="19.5" customHeight="1">
      <c r="A1476" s="3"/>
      <c r="B1476" s="163" t="str">
        <f>IFERROR(RANK('Categories ID'!$C1476,'Categories ID'!$C$20:$C$1937,1),"")</f>
        <v/>
      </c>
      <c r="C1476" s="164" t="str">
        <f>IF(MIN('Categories ID'!$D1476:$F1476)&lt;&gt;0,MIN('Categories ID'!$D1476:$F1476),"")</f>
        <v/>
      </c>
      <c r="D1476" s="164" t="str">
        <f>IFERROR(SEARCH($G$3,'Categories ID'!$J1476)+ROW()/100000,"")</f>
        <v/>
      </c>
      <c r="E1476" s="164" t="str">
        <f>IFERROR(SEARCH($G$3,'Categories ID'!$K1476)+ROW()/100000,"")</f>
        <v/>
      </c>
      <c r="F1476" s="164" t="str">
        <f>IFERROR(SEARCH($G$3,'Categories ID'!$L1476)+ROW()/100000,"")</f>
        <v/>
      </c>
      <c r="G1476" s="73">
        <v>3339.0</v>
      </c>
      <c r="H1476" s="10" t="s">
        <v>2860</v>
      </c>
      <c r="I1476" s="10" t="s">
        <v>3429</v>
      </c>
      <c r="J1476" s="10" t="s">
        <v>3433</v>
      </c>
      <c r="K1476" s="10" t="s">
        <v>3452</v>
      </c>
      <c r="L1476" s="10" t="s">
        <v>3486</v>
      </c>
      <c r="M1476" s="10" t="s">
        <v>22</v>
      </c>
      <c r="N1476" s="3"/>
      <c r="O1476" s="3"/>
      <c r="P1476" s="3"/>
      <c r="Q1476" s="3"/>
      <c r="R1476" s="3"/>
      <c r="S1476" s="3"/>
      <c r="T1476" s="3"/>
    </row>
    <row r="1477" ht="19.5" customHeight="1">
      <c r="A1477" s="3"/>
      <c r="B1477" s="165" t="str">
        <f>IFERROR(RANK('Categories ID'!$C1477,'Categories ID'!$C$20:$C$1937,1),"")</f>
        <v/>
      </c>
      <c r="C1477" s="166" t="str">
        <f>IF(MIN('Categories ID'!$D1477:$F1477)&lt;&gt;0,MIN('Categories ID'!$D1477:$F1477),"")</f>
        <v/>
      </c>
      <c r="D1477" s="166" t="str">
        <f>IFERROR(SEARCH($G$3,'Categories ID'!$J1477)+ROW()/100000,"")</f>
        <v/>
      </c>
      <c r="E1477" s="166" t="str">
        <f>IFERROR(SEARCH($G$3,'Categories ID'!$K1477)+ROW()/100000,"")</f>
        <v/>
      </c>
      <c r="F1477" s="166" t="str">
        <f>IFERROR(SEARCH($G$3,'Categories ID'!$L1477)+ROW()/100000,"")</f>
        <v/>
      </c>
      <c r="G1477" s="73">
        <v>2599.0</v>
      </c>
      <c r="H1477" s="10" t="s">
        <v>2860</v>
      </c>
      <c r="I1477" s="10" t="s">
        <v>3429</v>
      </c>
      <c r="J1477" s="10" t="s">
        <v>3433</v>
      </c>
      <c r="K1477" s="10" t="s">
        <v>3452</v>
      </c>
      <c r="L1477" s="10" t="s">
        <v>3472</v>
      </c>
      <c r="M1477" s="10" t="s">
        <v>22</v>
      </c>
      <c r="N1477" s="3"/>
      <c r="O1477" s="3"/>
      <c r="P1477" s="3"/>
      <c r="Q1477" s="3"/>
      <c r="R1477" s="3"/>
      <c r="S1477" s="3"/>
      <c r="T1477" s="3"/>
    </row>
    <row r="1478" ht="19.5" customHeight="1">
      <c r="A1478" s="3"/>
      <c r="B1478" s="163" t="str">
        <f>IFERROR(RANK('Categories ID'!$C1478,'Categories ID'!$C$20:$C$1937,1),"")</f>
        <v/>
      </c>
      <c r="C1478" s="164" t="str">
        <f>IF(MIN('Categories ID'!$D1478:$F1478)&lt;&gt;0,MIN('Categories ID'!$D1478:$F1478),"")</f>
        <v/>
      </c>
      <c r="D1478" s="164" t="str">
        <f>IFERROR(SEARCH($G$3,'Categories ID'!$J1478)+ROW()/100000,"")</f>
        <v/>
      </c>
      <c r="E1478" s="164" t="str">
        <f>IFERROR(SEARCH($G$3,'Categories ID'!$K1478)+ROW()/100000,"")</f>
        <v/>
      </c>
      <c r="F1478" s="164" t="str">
        <f>IFERROR(SEARCH($G$3,'Categories ID'!$L1478)+ROW()/100000,"")</f>
        <v/>
      </c>
      <c r="G1478" s="73">
        <v>1546.0</v>
      </c>
      <c r="H1478" s="10" t="s">
        <v>2860</v>
      </c>
      <c r="I1478" s="10" t="s">
        <v>3429</v>
      </c>
      <c r="J1478" s="10" t="s">
        <v>3433</v>
      </c>
      <c r="K1478" s="10" t="s">
        <v>3452</v>
      </c>
      <c r="L1478" s="10" t="s">
        <v>3456</v>
      </c>
      <c r="M1478" s="10" t="s">
        <v>22</v>
      </c>
      <c r="N1478" s="3"/>
      <c r="O1478" s="3"/>
      <c r="P1478" s="3"/>
      <c r="Q1478" s="3"/>
      <c r="R1478" s="3"/>
      <c r="S1478" s="3"/>
      <c r="T1478" s="3"/>
    </row>
    <row r="1479" ht="19.5" customHeight="1">
      <c r="A1479" s="3"/>
      <c r="B1479" s="165" t="str">
        <f>IFERROR(RANK('Categories ID'!$C1479,'Categories ID'!$C$20:$C$1937,1),"")</f>
        <v/>
      </c>
      <c r="C1479" s="166" t="str">
        <f>IF(MIN('Categories ID'!$D1479:$F1479)&lt;&gt;0,MIN('Categories ID'!$D1479:$F1479),"")</f>
        <v/>
      </c>
      <c r="D1479" s="166" t="str">
        <f>IFERROR(SEARCH($G$3,'Categories ID'!$J1479)+ROW()/100000,"")</f>
        <v/>
      </c>
      <c r="E1479" s="166" t="str">
        <f>IFERROR(SEARCH($G$3,'Categories ID'!$K1479)+ROW()/100000,"")</f>
        <v/>
      </c>
      <c r="F1479" s="166" t="str">
        <f>IFERROR(SEARCH($G$3,'Categories ID'!$L1479)+ROW()/100000,"")</f>
        <v/>
      </c>
      <c r="G1479" s="73">
        <v>1547.0</v>
      </c>
      <c r="H1479" s="10" t="s">
        <v>2860</v>
      </c>
      <c r="I1479" s="10" t="s">
        <v>3429</v>
      </c>
      <c r="J1479" s="10" t="s">
        <v>3433</v>
      </c>
      <c r="K1479" s="10" t="s">
        <v>3452</v>
      </c>
      <c r="L1479" s="10" t="s">
        <v>3458</v>
      </c>
      <c r="M1479" s="10" t="s">
        <v>22</v>
      </c>
      <c r="N1479" s="3"/>
      <c r="O1479" s="3"/>
      <c r="P1479" s="3"/>
      <c r="Q1479" s="3"/>
      <c r="R1479" s="3"/>
      <c r="S1479" s="3"/>
      <c r="T1479" s="3"/>
    </row>
    <row r="1480" ht="19.5" customHeight="1">
      <c r="A1480" s="3"/>
      <c r="B1480" s="163" t="str">
        <f>IFERROR(RANK('Categories ID'!$C1480,'Categories ID'!$C$20:$C$1937,1),"")</f>
        <v/>
      </c>
      <c r="C1480" s="164" t="str">
        <f>IF(MIN('Categories ID'!$D1480:$F1480)&lt;&gt;0,MIN('Categories ID'!$D1480:$F1480),"")</f>
        <v/>
      </c>
      <c r="D1480" s="164" t="str">
        <f>IFERROR(SEARCH($G$3,'Categories ID'!$J1480)+ROW()/100000,"")</f>
        <v/>
      </c>
      <c r="E1480" s="164" t="str">
        <f>IFERROR(SEARCH($G$3,'Categories ID'!$K1480)+ROW()/100000,"")</f>
        <v/>
      </c>
      <c r="F1480" s="164" t="str">
        <f>IFERROR(SEARCH($G$3,'Categories ID'!$L1480)+ROW()/100000,"")</f>
        <v/>
      </c>
      <c r="G1480" s="73">
        <v>1548.0</v>
      </c>
      <c r="H1480" s="10" t="s">
        <v>2860</v>
      </c>
      <c r="I1480" s="10" t="s">
        <v>3429</v>
      </c>
      <c r="J1480" s="10" t="s">
        <v>3433</v>
      </c>
      <c r="K1480" s="10" t="s">
        <v>3452</v>
      </c>
      <c r="L1480" s="10" t="s">
        <v>3460</v>
      </c>
      <c r="M1480" s="10" t="s">
        <v>22</v>
      </c>
      <c r="N1480" s="3"/>
      <c r="O1480" s="3"/>
      <c r="P1480" s="3"/>
      <c r="Q1480" s="3"/>
      <c r="R1480" s="3"/>
      <c r="S1480" s="3"/>
      <c r="T1480" s="3"/>
    </row>
    <row r="1481" ht="19.5" customHeight="1">
      <c r="A1481" s="3"/>
      <c r="B1481" s="165" t="str">
        <f>IFERROR(RANK('Categories ID'!$C1481,'Categories ID'!$C$20:$C$1937,1),"")</f>
        <v/>
      </c>
      <c r="C1481" s="166" t="str">
        <f>IF(MIN('Categories ID'!$D1481:$F1481)&lt;&gt;0,MIN('Categories ID'!$D1481:$F1481),"")</f>
        <v/>
      </c>
      <c r="D1481" s="166" t="str">
        <f>IFERROR(SEARCH($G$3,'Categories ID'!$J1481)+ROW()/100000,"")</f>
        <v/>
      </c>
      <c r="E1481" s="166" t="str">
        <f>IFERROR(SEARCH($G$3,'Categories ID'!$K1481)+ROW()/100000,"")</f>
        <v/>
      </c>
      <c r="F1481" s="166" t="str">
        <f>IFERROR(SEARCH($G$3,'Categories ID'!$L1481)+ROW()/100000,"")</f>
        <v/>
      </c>
      <c r="G1481" s="73">
        <v>1549.0</v>
      </c>
      <c r="H1481" s="10" t="s">
        <v>2860</v>
      </c>
      <c r="I1481" s="10" t="s">
        <v>3429</v>
      </c>
      <c r="J1481" s="10" t="s">
        <v>3433</v>
      </c>
      <c r="K1481" s="10" t="s">
        <v>3452</v>
      </c>
      <c r="L1481" s="10" t="s">
        <v>3462</v>
      </c>
      <c r="M1481" s="10" t="s">
        <v>22</v>
      </c>
      <c r="N1481" s="3"/>
      <c r="O1481" s="3"/>
      <c r="P1481" s="3"/>
      <c r="Q1481" s="3"/>
      <c r="R1481" s="3"/>
      <c r="S1481" s="3"/>
      <c r="T1481" s="3"/>
    </row>
    <row r="1482" ht="19.5" customHeight="1">
      <c r="A1482" s="3"/>
      <c r="B1482" s="163" t="str">
        <f>IFERROR(RANK('Categories ID'!$C1482,'Categories ID'!$C$20:$C$1937,1),"")</f>
        <v/>
      </c>
      <c r="C1482" s="164" t="str">
        <f>IF(MIN('Categories ID'!$D1482:$F1482)&lt;&gt;0,MIN('Categories ID'!$D1482:$F1482),"")</f>
        <v/>
      </c>
      <c r="D1482" s="164" t="str">
        <f>IFERROR(SEARCH($G$3,'Categories ID'!$J1482)+ROW()/100000,"")</f>
        <v/>
      </c>
      <c r="E1482" s="164" t="str">
        <f>IFERROR(SEARCH($G$3,'Categories ID'!$K1482)+ROW()/100000,"")</f>
        <v/>
      </c>
      <c r="F1482" s="164" t="str">
        <f>IFERROR(SEARCH($G$3,'Categories ID'!$L1482)+ROW()/100000,"")</f>
        <v/>
      </c>
      <c r="G1482" s="73">
        <v>3265.0</v>
      </c>
      <c r="H1482" s="10" t="s">
        <v>2860</v>
      </c>
      <c r="I1482" s="10" t="s">
        <v>3429</v>
      </c>
      <c r="J1482" s="10" t="s">
        <v>3433</v>
      </c>
      <c r="K1482" s="10" t="s">
        <v>3452</v>
      </c>
      <c r="L1482" s="10" t="s">
        <v>3478</v>
      </c>
      <c r="M1482" s="10" t="s">
        <v>22</v>
      </c>
      <c r="N1482" s="3"/>
      <c r="O1482" s="3"/>
      <c r="P1482" s="3"/>
      <c r="Q1482" s="3"/>
      <c r="R1482" s="3"/>
      <c r="S1482" s="3"/>
      <c r="T1482" s="3"/>
    </row>
    <row r="1483" ht="19.5" customHeight="1">
      <c r="A1483" s="3"/>
      <c r="B1483" s="165" t="str">
        <f>IFERROR(RANK('Categories ID'!$C1483,'Categories ID'!$C$20:$C$1937,1),"")</f>
        <v/>
      </c>
      <c r="C1483" s="166" t="str">
        <f>IF(MIN('Categories ID'!$D1483:$F1483)&lt;&gt;0,MIN('Categories ID'!$D1483:$F1483),"")</f>
        <v/>
      </c>
      <c r="D1483" s="166" t="str">
        <f>IFERROR(SEARCH($G$3,'Categories ID'!$J1483)+ROW()/100000,"")</f>
        <v/>
      </c>
      <c r="E1483" s="166" t="str">
        <f>IFERROR(SEARCH($G$3,'Categories ID'!$K1483)+ROW()/100000,"")</f>
        <v/>
      </c>
      <c r="F1483" s="166" t="str">
        <f>IFERROR(SEARCH($G$3,'Categories ID'!$L1483)+ROW()/100000,"")</f>
        <v/>
      </c>
      <c r="G1483" s="73">
        <v>3266.0</v>
      </c>
      <c r="H1483" s="10" t="s">
        <v>2860</v>
      </c>
      <c r="I1483" s="10" t="s">
        <v>3429</v>
      </c>
      <c r="J1483" s="10" t="s">
        <v>3433</v>
      </c>
      <c r="K1483" s="10" t="s">
        <v>3452</v>
      </c>
      <c r="L1483" s="10" t="s">
        <v>3480</v>
      </c>
      <c r="M1483" s="10" t="s">
        <v>22</v>
      </c>
      <c r="N1483" s="3"/>
      <c r="O1483" s="3"/>
      <c r="P1483" s="3"/>
      <c r="Q1483" s="3"/>
      <c r="R1483" s="3"/>
      <c r="S1483" s="3"/>
      <c r="T1483" s="3"/>
    </row>
    <row r="1484" ht="19.5" customHeight="1">
      <c r="A1484" s="3"/>
      <c r="B1484" s="163" t="str">
        <f>IFERROR(RANK('Categories ID'!$C1484,'Categories ID'!$C$20:$C$1937,1),"")</f>
        <v/>
      </c>
      <c r="C1484" s="164" t="str">
        <f>IF(MIN('Categories ID'!$D1484:$F1484)&lt;&gt;0,MIN('Categories ID'!$D1484:$F1484),"")</f>
        <v/>
      </c>
      <c r="D1484" s="164" t="str">
        <f>IFERROR(SEARCH($G$3,'Categories ID'!$J1484)+ROW()/100000,"")</f>
        <v/>
      </c>
      <c r="E1484" s="164" t="str">
        <f>IFERROR(SEARCH($G$3,'Categories ID'!$K1484)+ROW()/100000,"")</f>
        <v/>
      </c>
      <c r="F1484" s="164" t="str">
        <f>IFERROR(SEARCH($G$3,'Categories ID'!$L1484)+ROW()/100000,"")</f>
        <v/>
      </c>
      <c r="G1484" s="73">
        <v>3492.0</v>
      </c>
      <c r="H1484" s="10" t="s">
        <v>2860</v>
      </c>
      <c r="I1484" s="10" t="s">
        <v>3429</v>
      </c>
      <c r="J1484" s="10" t="s">
        <v>3433</v>
      </c>
      <c r="K1484" s="10" t="s">
        <v>3488</v>
      </c>
      <c r="L1484" s="10" t="s">
        <v>22</v>
      </c>
      <c r="M1484" s="10" t="s">
        <v>22</v>
      </c>
      <c r="N1484" s="3"/>
      <c r="O1484" s="3"/>
      <c r="P1484" s="3"/>
      <c r="Q1484" s="3"/>
      <c r="R1484" s="3"/>
      <c r="S1484" s="3"/>
      <c r="T1484" s="3"/>
    </row>
    <row r="1485" ht="19.5" customHeight="1">
      <c r="A1485" s="3"/>
      <c r="B1485" s="165" t="str">
        <f>IFERROR(RANK('Categories ID'!$C1485,'Categories ID'!$C$20:$C$1937,1),"")</f>
        <v/>
      </c>
      <c r="C1485" s="166" t="str">
        <f>IF(MIN('Categories ID'!$D1485:$F1485)&lt;&gt;0,MIN('Categories ID'!$D1485:$F1485),"")</f>
        <v/>
      </c>
      <c r="D1485" s="166" t="str">
        <f>IFERROR(SEARCH($G$3,'Categories ID'!$J1485)+ROW()/100000,"")</f>
        <v/>
      </c>
      <c r="E1485" s="166" t="str">
        <f>IFERROR(SEARCH($G$3,'Categories ID'!$K1485)+ROW()/100000,"")</f>
        <v/>
      </c>
      <c r="F1485" s="166" t="str">
        <f>IFERROR(SEARCH($G$3,'Categories ID'!$L1485)+ROW()/100000,"")</f>
        <v/>
      </c>
      <c r="G1485" s="73">
        <v>1553.0</v>
      </c>
      <c r="H1485" s="10" t="s">
        <v>2860</v>
      </c>
      <c r="I1485" s="10" t="s">
        <v>3429</v>
      </c>
      <c r="J1485" s="10" t="s">
        <v>3433</v>
      </c>
      <c r="K1485" s="10" t="s">
        <v>3431</v>
      </c>
      <c r="L1485" s="10" t="s">
        <v>3464</v>
      </c>
      <c r="M1485" s="10" t="s">
        <v>22</v>
      </c>
      <c r="N1485" s="3"/>
      <c r="O1485" s="3"/>
      <c r="P1485" s="3"/>
      <c r="Q1485" s="3"/>
      <c r="R1485" s="3"/>
      <c r="S1485" s="3"/>
      <c r="T1485" s="3"/>
    </row>
    <row r="1486" ht="19.5" customHeight="1">
      <c r="A1486" s="3"/>
      <c r="B1486" s="163" t="str">
        <f>IFERROR(RANK('Categories ID'!$C1486,'Categories ID'!$C$20:$C$1937,1),"")</f>
        <v/>
      </c>
      <c r="C1486" s="164" t="str">
        <f>IF(MIN('Categories ID'!$D1486:$F1486)&lt;&gt;0,MIN('Categories ID'!$D1486:$F1486),"")</f>
        <v/>
      </c>
      <c r="D1486" s="164" t="str">
        <f>IFERROR(SEARCH($G$3,'Categories ID'!$J1486)+ROW()/100000,"")</f>
        <v/>
      </c>
      <c r="E1486" s="164" t="str">
        <f>IFERROR(SEARCH($G$3,'Categories ID'!$K1486)+ROW()/100000,"")</f>
        <v/>
      </c>
      <c r="F1486" s="164" t="str">
        <f>IFERROR(SEARCH($G$3,'Categories ID'!$L1486)+ROW()/100000,"")</f>
        <v/>
      </c>
      <c r="G1486" s="73">
        <v>1555.0</v>
      </c>
      <c r="H1486" s="10" t="s">
        <v>2860</v>
      </c>
      <c r="I1486" s="10" t="s">
        <v>3429</v>
      </c>
      <c r="J1486" s="10" t="s">
        <v>3433</v>
      </c>
      <c r="K1486" s="10" t="s">
        <v>3431</v>
      </c>
      <c r="L1486" s="10" t="s">
        <v>3466</v>
      </c>
      <c r="M1486" s="10" t="s">
        <v>22</v>
      </c>
      <c r="N1486" s="3"/>
      <c r="O1486" s="3"/>
      <c r="P1486" s="3"/>
      <c r="Q1486" s="3"/>
      <c r="R1486" s="3"/>
      <c r="S1486" s="3"/>
      <c r="T1486" s="3"/>
    </row>
    <row r="1487" ht="19.5" customHeight="1">
      <c r="A1487" s="3"/>
      <c r="B1487" s="165" t="str">
        <f>IFERROR(RANK('Categories ID'!$C1487,'Categories ID'!$C$20:$C$1937,1),"")</f>
        <v/>
      </c>
      <c r="C1487" s="166" t="str">
        <f>IF(MIN('Categories ID'!$D1487:$F1487)&lt;&gt;0,MIN('Categories ID'!$D1487:$F1487),"")</f>
        <v/>
      </c>
      <c r="D1487" s="166" t="str">
        <f>IFERROR(SEARCH($G$3,'Categories ID'!$J1487)+ROW()/100000,"")</f>
        <v/>
      </c>
      <c r="E1487" s="166" t="str">
        <f>IFERROR(SEARCH($G$3,'Categories ID'!$K1487)+ROW()/100000,"")</f>
        <v/>
      </c>
      <c r="F1487" s="166" t="str">
        <f>IFERROR(SEARCH($G$3,'Categories ID'!$L1487)+ROW()/100000,"")</f>
        <v/>
      </c>
      <c r="G1487" s="73">
        <v>1536.0</v>
      </c>
      <c r="H1487" s="10" t="s">
        <v>2860</v>
      </c>
      <c r="I1487" s="10" t="s">
        <v>3429</v>
      </c>
      <c r="J1487" s="10" t="s">
        <v>3433</v>
      </c>
      <c r="K1487" s="10" t="s">
        <v>3436</v>
      </c>
      <c r="L1487" s="10" t="s">
        <v>4757</v>
      </c>
      <c r="M1487" s="10" t="s">
        <v>22</v>
      </c>
      <c r="N1487" s="3"/>
      <c r="O1487" s="3"/>
      <c r="P1487" s="3"/>
      <c r="Q1487" s="3"/>
      <c r="R1487" s="3"/>
      <c r="S1487" s="3"/>
      <c r="T1487" s="3"/>
    </row>
    <row r="1488" ht="19.5" customHeight="1">
      <c r="A1488" s="3"/>
      <c r="B1488" s="163" t="str">
        <f>IFERROR(RANK('Categories ID'!$C1488,'Categories ID'!$C$20:$C$1937,1),"")</f>
        <v/>
      </c>
      <c r="C1488" s="164" t="str">
        <f>IF(MIN('Categories ID'!$D1488:$F1488)&lt;&gt;0,MIN('Categories ID'!$D1488:$F1488),"")</f>
        <v/>
      </c>
      <c r="D1488" s="164" t="str">
        <f>IFERROR(SEARCH($G$3,'Categories ID'!$J1488)+ROW()/100000,"")</f>
        <v/>
      </c>
      <c r="E1488" s="164" t="str">
        <f>IFERROR(SEARCH($G$3,'Categories ID'!$K1488)+ROW()/100000,"")</f>
        <v/>
      </c>
      <c r="F1488" s="164" t="str">
        <f>IFERROR(SEARCH($G$3,'Categories ID'!$L1488)+ROW()/100000,"")</f>
        <v/>
      </c>
      <c r="G1488" s="73">
        <v>1537.0</v>
      </c>
      <c r="H1488" s="10" t="s">
        <v>2860</v>
      </c>
      <c r="I1488" s="10" t="s">
        <v>3429</v>
      </c>
      <c r="J1488" s="10" t="s">
        <v>3433</v>
      </c>
      <c r="K1488" s="10" t="s">
        <v>3436</v>
      </c>
      <c r="L1488" s="10" t="s">
        <v>3437</v>
      </c>
      <c r="M1488" s="10" t="s">
        <v>22</v>
      </c>
      <c r="N1488" s="3"/>
      <c r="O1488" s="3"/>
      <c r="P1488" s="3"/>
      <c r="Q1488" s="3"/>
      <c r="R1488" s="3"/>
      <c r="S1488" s="3"/>
      <c r="T1488" s="3"/>
    </row>
    <row r="1489" ht="19.5" customHeight="1">
      <c r="A1489" s="3"/>
      <c r="B1489" s="165" t="str">
        <f>IFERROR(RANK('Categories ID'!$C1489,'Categories ID'!$C$20:$C$1937,1),"")</f>
        <v/>
      </c>
      <c r="C1489" s="166" t="str">
        <f>IF(MIN('Categories ID'!$D1489:$F1489)&lt;&gt;0,MIN('Categories ID'!$D1489:$F1489),"")</f>
        <v/>
      </c>
      <c r="D1489" s="166" t="str">
        <f>IFERROR(SEARCH($G$3,'Categories ID'!$J1489)+ROW()/100000,"")</f>
        <v/>
      </c>
      <c r="E1489" s="166" t="str">
        <f>IFERROR(SEARCH($G$3,'Categories ID'!$K1489)+ROW()/100000,"")</f>
        <v/>
      </c>
      <c r="F1489" s="166" t="str">
        <f>IFERROR(SEARCH($G$3,'Categories ID'!$L1489)+ROW()/100000,"")</f>
        <v/>
      </c>
      <c r="G1489" s="73">
        <v>1538.0</v>
      </c>
      <c r="H1489" s="10" t="s">
        <v>2860</v>
      </c>
      <c r="I1489" s="10" t="s">
        <v>3429</v>
      </c>
      <c r="J1489" s="10" t="s">
        <v>3433</v>
      </c>
      <c r="K1489" s="10" t="s">
        <v>3436</v>
      </c>
      <c r="L1489" s="10" t="s">
        <v>4758</v>
      </c>
      <c r="M1489" s="10" t="s">
        <v>22</v>
      </c>
      <c r="N1489" s="3"/>
      <c r="O1489" s="3"/>
      <c r="P1489" s="3"/>
      <c r="Q1489" s="3"/>
      <c r="R1489" s="3"/>
      <c r="S1489" s="3"/>
      <c r="T1489" s="3"/>
    </row>
    <row r="1490" ht="19.5" customHeight="1">
      <c r="A1490" s="3"/>
      <c r="B1490" s="163" t="str">
        <f>IFERROR(RANK('Categories ID'!$C1490,'Categories ID'!$C$20:$C$1937,1),"")</f>
        <v/>
      </c>
      <c r="C1490" s="164" t="str">
        <f>IF(MIN('Categories ID'!$D1490:$F1490)&lt;&gt;0,MIN('Categories ID'!$D1490:$F1490),"")</f>
        <v/>
      </c>
      <c r="D1490" s="164" t="str">
        <f>IFERROR(SEARCH($G$3,'Categories ID'!$J1490)+ROW()/100000,"")</f>
        <v/>
      </c>
      <c r="E1490" s="164" t="str">
        <f>IFERROR(SEARCH($G$3,'Categories ID'!$K1490)+ROW()/100000,"")</f>
        <v/>
      </c>
      <c r="F1490" s="164" t="str">
        <f>IFERROR(SEARCH($G$3,'Categories ID'!$L1490)+ROW()/100000,"")</f>
        <v/>
      </c>
      <c r="G1490" s="73">
        <v>1539.0</v>
      </c>
      <c r="H1490" s="10" t="s">
        <v>2860</v>
      </c>
      <c r="I1490" s="10" t="s">
        <v>3429</v>
      </c>
      <c r="J1490" s="10" t="s">
        <v>3433</v>
      </c>
      <c r="K1490" s="10" t="s">
        <v>3436</v>
      </c>
      <c r="L1490" s="10" t="s">
        <v>3442</v>
      </c>
      <c r="M1490" s="10" t="s">
        <v>22</v>
      </c>
      <c r="N1490" s="3"/>
      <c r="O1490" s="3"/>
      <c r="P1490" s="3"/>
      <c r="Q1490" s="3"/>
      <c r="R1490" s="3"/>
      <c r="S1490" s="3"/>
      <c r="T1490" s="3"/>
    </row>
    <row r="1491" ht="19.5" customHeight="1">
      <c r="A1491" s="3"/>
      <c r="B1491" s="165" t="str">
        <f>IFERROR(RANK('Categories ID'!$C1491,'Categories ID'!$C$20:$C$1937,1),"")</f>
        <v/>
      </c>
      <c r="C1491" s="166" t="str">
        <f>IF(MIN('Categories ID'!$D1491:$F1491)&lt;&gt;0,MIN('Categories ID'!$D1491:$F1491),"")</f>
        <v/>
      </c>
      <c r="D1491" s="166" t="str">
        <f>IFERROR(SEARCH($G$3,'Categories ID'!$J1491)+ROW()/100000,"")</f>
        <v/>
      </c>
      <c r="E1491" s="166" t="str">
        <f>IFERROR(SEARCH($G$3,'Categories ID'!$K1491)+ROW()/100000,"")</f>
        <v/>
      </c>
      <c r="F1491" s="166" t="str">
        <f>IFERROR(SEARCH($G$3,'Categories ID'!$L1491)+ROW()/100000,"")</f>
        <v/>
      </c>
      <c r="G1491" s="73">
        <v>1540.0</v>
      </c>
      <c r="H1491" s="10" t="s">
        <v>2860</v>
      </c>
      <c r="I1491" s="10" t="s">
        <v>3429</v>
      </c>
      <c r="J1491" s="10" t="s">
        <v>3433</v>
      </c>
      <c r="K1491" s="10" t="s">
        <v>3436</v>
      </c>
      <c r="L1491" s="10" t="s">
        <v>3444</v>
      </c>
      <c r="M1491" s="10" t="s">
        <v>22</v>
      </c>
      <c r="N1491" s="3"/>
      <c r="O1491" s="3"/>
      <c r="P1491" s="3"/>
      <c r="Q1491" s="3"/>
      <c r="R1491" s="3"/>
      <c r="S1491" s="3"/>
      <c r="T1491" s="3"/>
    </row>
    <row r="1492" ht="19.5" customHeight="1">
      <c r="A1492" s="3"/>
      <c r="B1492" s="163" t="str">
        <f>IFERROR(RANK('Categories ID'!$C1492,'Categories ID'!$C$20:$C$1937,1),"")</f>
        <v/>
      </c>
      <c r="C1492" s="164" t="str">
        <f>IF(MIN('Categories ID'!$D1492:$F1492)&lt;&gt;0,MIN('Categories ID'!$D1492:$F1492),"")</f>
        <v/>
      </c>
      <c r="D1492" s="164" t="str">
        <f>IFERROR(SEARCH($G$3,'Categories ID'!$J1492)+ROW()/100000,"")</f>
        <v/>
      </c>
      <c r="E1492" s="164" t="str">
        <f>IFERROR(SEARCH($G$3,'Categories ID'!$K1492)+ROW()/100000,"")</f>
        <v/>
      </c>
      <c r="F1492" s="164" t="str">
        <f>IFERROR(SEARCH($G$3,'Categories ID'!$L1492)+ROW()/100000,"")</f>
        <v/>
      </c>
      <c r="G1492" s="73">
        <v>1541.0</v>
      </c>
      <c r="H1492" s="10" t="s">
        <v>2860</v>
      </c>
      <c r="I1492" s="10" t="s">
        <v>3429</v>
      </c>
      <c r="J1492" s="10" t="s">
        <v>3433</v>
      </c>
      <c r="K1492" s="10" t="s">
        <v>3436</v>
      </c>
      <c r="L1492" s="10" t="s">
        <v>3446</v>
      </c>
      <c r="M1492" s="10" t="s">
        <v>22</v>
      </c>
      <c r="N1492" s="3"/>
      <c r="O1492" s="3"/>
      <c r="P1492" s="3"/>
      <c r="Q1492" s="3"/>
      <c r="R1492" s="3"/>
      <c r="S1492" s="3"/>
      <c r="T1492" s="3"/>
    </row>
    <row r="1493" ht="19.5" customHeight="1">
      <c r="A1493" s="3"/>
      <c r="B1493" s="165" t="str">
        <f>IFERROR(RANK('Categories ID'!$C1493,'Categories ID'!$C$20:$C$1937,1),"")</f>
        <v/>
      </c>
      <c r="C1493" s="166" t="str">
        <f>IF(MIN('Categories ID'!$D1493:$F1493)&lt;&gt;0,MIN('Categories ID'!$D1493:$F1493),"")</f>
        <v/>
      </c>
      <c r="D1493" s="166" t="str">
        <f>IFERROR(SEARCH($G$3,'Categories ID'!$J1493)+ROW()/100000,"")</f>
        <v/>
      </c>
      <c r="E1493" s="166" t="str">
        <f>IFERROR(SEARCH($G$3,'Categories ID'!$K1493)+ROW()/100000,"")</f>
        <v/>
      </c>
      <c r="F1493" s="166" t="str">
        <f>IFERROR(SEARCH($G$3,'Categories ID'!$L1493)+ROW()/100000,"")</f>
        <v/>
      </c>
      <c r="G1493" s="73">
        <v>1543.0</v>
      </c>
      <c r="H1493" s="10" t="s">
        <v>2860</v>
      </c>
      <c r="I1493" s="10" t="s">
        <v>3429</v>
      </c>
      <c r="J1493" s="10" t="s">
        <v>3433</v>
      </c>
      <c r="K1493" s="10" t="s">
        <v>3436</v>
      </c>
      <c r="L1493" s="10" t="s">
        <v>3450</v>
      </c>
      <c r="M1493" s="10" t="s">
        <v>22</v>
      </c>
      <c r="N1493" s="3"/>
      <c r="O1493" s="3"/>
      <c r="P1493" s="3"/>
      <c r="Q1493" s="3"/>
      <c r="R1493" s="3"/>
      <c r="S1493" s="3"/>
      <c r="T1493" s="3"/>
    </row>
    <row r="1494" ht="19.5" customHeight="1">
      <c r="A1494" s="3"/>
      <c r="B1494" s="163" t="str">
        <f>IFERROR(RANK('Categories ID'!$C1494,'Categories ID'!$C$20:$C$1937,1),"")</f>
        <v/>
      </c>
      <c r="C1494" s="164" t="str">
        <f>IF(MIN('Categories ID'!$D1494:$F1494)&lt;&gt;0,MIN('Categories ID'!$D1494:$F1494),"")</f>
        <v/>
      </c>
      <c r="D1494" s="164" t="str">
        <f>IFERROR(SEARCH($G$3,'Categories ID'!$J1494)+ROW()/100000,"")</f>
        <v/>
      </c>
      <c r="E1494" s="164" t="str">
        <f>IFERROR(SEARCH($G$3,'Categories ID'!$K1494)+ROW()/100000,"")</f>
        <v/>
      </c>
      <c r="F1494" s="164" t="str">
        <f>IFERROR(SEARCH($G$3,'Categories ID'!$L1494)+ROW()/100000,"")</f>
        <v/>
      </c>
      <c r="G1494" s="73">
        <v>2601.0</v>
      </c>
      <c r="H1494" s="10" t="s">
        <v>2860</v>
      </c>
      <c r="I1494" s="10" t="s">
        <v>3429</v>
      </c>
      <c r="J1494" s="10" t="s">
        <v>3433</v>
      </c>
      <c r="K1494" s="10" t="s">
        <v>3436</v>
      </c>
      <c r="L1494" s="10" t="s">
        <v>3474</v>
      </c>
      <c r="M1494" s="10" t="s">
        <v>22</v>
      </c>
      <c r="N1494" s="3"/>
      <c r="O1494" s="3"/>
      <c r="P1494" s="3"/>
      <c r="Q1494" s="3"/>
      <c r="R1494" s="3"/>
      <c r="S1494" s="3"/>
      <c r="T1494" s="3"/>
    </row>
    <row r="1495" ht="19.5" customHeight="1">
      <c r="A1495" s="3"/>
      <c r="B1495" s="165" t="str">
        <f>IFERROR(RANK('Categories ID'!$C1495,'Categories ID'!$C$20:$C$1937,1),"")</f>
        <v/>
      </c>
      <c r="C1495" s="166" t="str">
        <f>IF(MIN('Categories ID'!$D1495:$F1495)&lt;&gt;0,MIN('Categories ID'!$D1495:$F1495),"")</f>
        <v/>
      </c>
      <c r="D1495" s="166" t="str">
        <f>IFERROR(SEARCH($G$3,'Categories ID'!$J1495)+ROW()/100000,"")</f>
        <v/>
      </c>
      <c r="E1495" s="166" t="str">
        <f>IFERROR(SEARCH($G$3,'Categories ID'!$K1495)+ROW()/100000,"")</f>
        <v/>
      </c>
      <c r="F1495" s="166" t="str">
        <f>IFERROR(SEARCH($G$3,'Categories ID'!$L1495)+ROW()/100000,"")</f>
        <v/>
      </c>
      <c r="G1495" s="73">
        <v>2575.0</v>
      </c>
      <c r="H1495" s="10" t="s">
        <v>2860</v>
      </c>
      <c r="I1495" s="10" t="s">
        <v>3429</v>
      </c>
      <c r="J1495" s="10" t="s">
        <v>3433</v>
      </c>
      <c r="K1495" s="10" t="s">
        <v>3436</v>
      </c>
      <c r="L1495" s="10" t="s">
        <v>3470</v>
      </c>
      <c r="M1495" s="10" t="s">
        <v>22</v>
      </c>
      <c r="N1495" s="3"/>
      <c r="O1495" s="3"/>
      <c r="P1495" s="3"/>
      <c r="Q1495" s="3"/>
      <c r="R1495" s="3"/>
      <c r="S1495" s="3"/>
      <c r="T1495" s="3"/>
    </row>
    <row r="1496" ht="19.5" customHeight="1">
      <c r="A1496" s="3"/>
      <c r="B1496" s="163" t="str">
        <f>IFERROR(RANK('Categories ID'!$C1496,'Categories ID'!$C$20:$C$1937,1),"")</f>
        <v/>
      </c>
      <c r="C1496" s="164" t="str">
        <f>IF(MIN('Categories ID'!$D1496:$F1496)&lt;&gt;0,MIN('Categories ID'!$D1496:$F1496),"")</f>
        <v/>
      </c>
      <c r="D1496" s="164" t="str">
        <f>IFERROR(SEARCH($G$3,'Categories ID'!$J1496)+ROW()/100000,"")</f>
        <v/>
      </c>
      <c r="E1496" s="164" t="str">
        <f>IFERROR(SEARCH($G$3,'Categories ID'!$K1496)+ROW()/100000,"")</f>
        <v/>
      </c>
      <c r="F1496" s="164" t="str">
        <f>IFERROR(SEARCH($G$3,'Categories ID'!$L1496)+ROW()/100000,"")</f>
        <v/>
      </c>
      <c r="G1496" s="73">
        <v>3261.0</v>
      </c>
      <c r="H1496" s="10" t="s">
        <v>2860</v>
      </c>
      <c r="I1496" s="10" t="s">
        <v>3429</v>
      </c>
      <c r="J1496" s="10" t="s">
        <v>3433</v>
      </c>
      <c r="K1496" s="10" t="s">
        <v>3436</v>
      </c>
      <c r="L1496" s="10" t="s">
        <v>3476</v>
      </c>
      <c r="M1496" s="10" t="s">
        <v>22</v>
      </c>
      <c r="N1496" s="3"/>
      <c r="O1496" s="3"/>
      <c r="P1496" s="3"/>
      <c r="Q1496" s="3"/>
      <c r="R1496" s="3"/>
      <c r="S1496" s="3"/>
      <c r="T1496" s="3"/>
    </row>
    <row r="1497" ht="19.5" customHeight="1">
      <c r="A1497" s="3"/>
      <c r="B1497" s="165" t="str">
        <f>IFERROR(RANK('Categories ID'!$C1497,'Categories ID'!$C$20:$C$1937,1),"")</f>
        <v/>
      </c>
      <c r="C1497" s="166" t="str">
        <f>IF(MIN('Categories ID'!$D1497:$F1497)&lt;&gt;0,MIN('Categories ID'!$D1497:$F1497),"")</f>
        <v/>
      </c>
      <c r="D1497" s="166" t="str">
        <f>IFERROR(SEARCH($G$3,'Categories ID'!$J1497)+ROW()/100000,"")</f>
        <v/>
      </c>
      <c r="E1497" s="166" t="str">
        <f>IFERROR(SEARCH($G$3,'Categories ID'!$K1497)+ROW()/100000,"")</f>
        <v/>
      </c>
      <c r="F1497" s="166" t="str">
        <f>IFERROR(SEARCH($G$3,'Categories ID'!$L1497)+ROW()/100000,"")</f>
        <v/>
      </c>
      <c r="G1497" s="73">
        <v>3275.0</v>
      </c>
      <c r="H1497" s="10" t="s">
        <v>2860</v>
      </c>
      <c r="I1497" s="10" t="s">
        <v>3429</v>
      </c>
      <c r="J1497" s="10" t="s">
        <v>3433</v>
      </c>
      <c r="K1497" s="10" t="s">
        <v>4759</v>
      </c>
      <c r="L1497" s="10" t="s">
        <v>4760</v>
      </c>
      <c r="M1497" s="10" t="s">
        <v>22</v>
      </c>
      <c r="N1497" s="3"/>
      <c r="O1497" s="3"/>
      <c r="P1497" s="3"/>
      <c r="Q1497" s="3"/>
      <c r="R1497" s="3"/>
      <c r="S1497" s="3"/>
      <c r="T1497" s="3"/>
    </row>
    <row r="1498" ht="19.5" customHeight="1">
      <c r="A1498" s="3"/>
      <c r="B1498" s="163" t="str">
        <f>IFERROR(RANK('Categories ID'!$C1498,'Categories ID'!$C$20:$C$1937,1),"")</f>
        <v/>
      </c>
      <c r="C1498" s="164" t="str">
        <f>IF(MIN('Categories ID'!$D1498:$F1498)&lt;&gt;0,MIN('Categories ID'!$D1498:$F1498),"")</f>
        <v/>
      </c>
      <c r="D1498" s="164" t="str">
        <f>IFERROR(SEARCH($G$3,'Categories ID'!$J1498)+ROW()/100000,"")</f>
        <v/>
      </c>
      <c r="E1498" s="164" t="str">
        <f>IFERROR(SEARCH($G$3,'Categories ID'!$K1498)+ROW()/100000,"")</f>
        <v/>
      </c>
      <c r="F1498" s="164" t="str">
        <f>IFERROR(SEARCH($G$3,'Categories ID'!$L1498)+ROW()/100000,"")</f>
        <v/>
      </c>
      <c r="G1498" s="73">
        <v>1578.0</v>
      </c>
      <c r="H1498" s="10" t="s">
        <v>2860</v>
      </c>
      <c r="I1498" s="10" t="s">
        <v>3429</v>
      </c>
      <c r="J1498" s="10" t="s">
        <v>3433</v>
      </c>
      <c r="K1498" s="10" t="s">
        <v>4759</v>
      </c>
      <c r="L1498" s="10" t="s">
        <v>3831</v>
      </c>
      <c r="M1498" s="10" t="s">
        <v>22</v>
      </c>
      <c r="N1498" s="3"/>
      <c r="O1498" s="3"/>
      <c r="P1498" s="3"/>
      <c r="Q1498" s="3"/>
      <c r="R1498" s="3"/>
      <c r="S1498" s="3"/>
      <c r="T1498" s="3"/>
    </row>
    <row r="1499" ht="19.5" customHeight="1">
      <c r="A1499" s="3"/>
      <c r="B1499" s="165" t="str">
        <f>IFERROR(RANK('Categories ID'!$C1499,'Categories ID'!$C$20:$C$1937,1),"")</f>
        <v/>
      </c>
      <c r="C1499" s="166" t="str">
        <f>IF(MIN('Categories ID'!$D1499:$F1499)&lt;&gt;0,MIN('Categories ID'!$D1499:$F1499),"")</f>
        <v/>
      </c>
      <c r="D1499" s="166" t="str">
        <f>IFERROR(SEARCH($G$3,'Categories ID'!$J1499)+ROW()/100000,"")</f>
        <v/>
      </c>
      <c r="E1499" s="166" t="str">
        <f>IFERROR(SEARCH($G$3,'Categories ID'!$K1499)+ROW()/100000,"")</f>
        <v/>
      </c>
      <c r="F1499" s="166" t="str">
        <f>IFERROR(SEARCH($G$3,'Categories ID'!$L1499)+ROW()/100000,"")</f>
        <v/>
      </c>
      <c r="G1499" s="73">
        <v>2548.0</v>
      </c>
      <c r="H1499" s="10" t="s">
        <v>2860</v>
      </c>
      <c r="I1499" s="10" t="s">
        <v>3429</v>
      </c>
      <c r="J1499" s="10" t="s">
        <v>3433</v>
      </c>
      <c r="K1499" s="10" t="s">
        <v>4759</v>
      </c>
      <c r="L1499" s="10" t="s">
        <v>3468</v>
      </c>
      <c r="M1499" s="10" t="s">
        <v>22</v>
      </c>
      <c r="N1499" s="3"/>
      <c r="O1499" s="3"/>
      <c r="P1499" s="3"/>
      <c r="Q1499" s="3"/>
      <c r="R1499" s="3"/>
      <c r="S1499" s="3"/>
      <c r="T1499" s="3"/>
    </row>
    <row r="1500" ht="19.5" customHeight="1">
      <c r="A1500" s="3"/>
      <c r="B1500" s="163" t="str">
        <f>IFERROR(RANK('Categories ID'!$C1500,'Categories ID'!$C$20:$C$1937,1),"")</f>
        <v/>
      </c>
      <c r="C1500" s="164" t="str">
        <f>IF(MIN('Categories ID'!$D1500:$F1500)&lt;&gt;0,MIN('Categories ID'!$D1500:$F1500),"")</f>
        <v/>
      </c>
      <c r="D1500" s="164" t="str">
        <f>IFERROR(SEARCH($G$3,'Categories ID'!$J1500)+ROW()/100000,"")</f>
        <v/>
      </c>
      <c r="E1500" s="164" t="str">
        <f>IFERROR(SEARCH($G$3,'Categories ID'!$K1500)+ROW()/100000,"")</f>
        <v/>
      </c>
      <c r="F1500" s="164" t="str">
        <f>IFERROR(SEARCH($G$3,'Categories ID'!$L1500)+ROW()/100000,"")</f>
        <v/>
      </c>
      <c r="G1500" s="73">
        <v>3343.0</v>
      </c>
      <c r="H1500" s="10" t="s">
        <v>2860</v>
      </c>
      <c r="I1500" s="10" t="s">
        <v>3429</v>
      </c>
      <c r="J1500" s="10" t="s">
        <v>3492</v>
      </c>
      <c r="K1500" s="10" t="s">
        <v>3507</v>
      </c>
      <c r="L1500" s="10" t="s">
        <v>3533</v>
      </c>
      <c r="M1500" s="10" t="s">
        <v>22</v>
      </c>
      <c r="N1500" s="3"/>
      <c r="O1500" s="3"/>
      <c r="P1500" s="3"/>
      <c r="Q1500" s="3"/>
      <c r="R1500" s="3"/>
      <c r="S1500" s="3"/>
      <c r="T1500" s="3"/>
    </row>
    <row r="1501" ht="19.5" customHeight="1">
      <c r="A1501" s="3"/>
      <c r="B1501" s="165" t="str">
        <f>IFERROR(RANK('Categories ID'!$C1501,'Categories ID'!$C$20:$C$1937,1),"")</f>
        <v/>
      </c>
      <c r="C1501" s="166" t="str">
        <f>IF(MIN('Categories ID'!$D1501:$F1501)&lt;&gt;0,MIN('Categories ID'!$D1501:$F1501),"")</f>
        <v/>
      </c>
      <c r="D1501" s="166" t="str">
        <f>IFERROR(SEARCH($G$3,'Categories ID'!$J1501)+ROW()/100000,"")</f>
        <v/>
      </c>
      <c r="E1501" s="166" t="str">
        <f>IFERROR(SEARCH($G$3,'Categories ID'!$K1501)+ROW()/100000,"")</f>
        <v/>
      </c>
      <c r="F1501" s="166" t="str">
        <f>IFERROR(SEARCH($G$3,'Categories ID'!$L1501)+ROW()/100000,"")</f>
        <v/>
      </c>
      <c r="G1501" s="73">
        <v>3344.0</v>
      </c>
      <c r="H1501" s="10" t="s">
        <v>2860</v>
      </c>
      <c r="I1501" s="10" t="s">
        <v>3429</v>
      </c>
      <c r="J1501" s="10" t="s">
        <v>3492</v>
      </c>
      <c r="K1501" s="10" t="s">
        <v>3507</v>
      </c>
      <c r="L1501" s="10" t="s">
        <v>3535</v>
      </c>
      <c r="M1501" s="10" t="s">
        <v>22</v>
      </c>
      <c r="N1501" s="3"/>
      <c r="O1501" s="3"/>
      <c r="P1501" s="3"/>
      <c r="Q1501" s="3"/>
      <c r="R1501" s="3"/>
      <c r="S1501" s="3"/>
      <c r="T1501" s="3"/>
    </row>
    <row r="1502" ht="19.5" customHeight="1">
      <c r="A1502" s="3"/>
      <c r="B1502" s="163" t="str">
        <f>IFERROR(RANK('Categories ID'!$C1502,'Categories ID'!$C$20:$C$1937,1),"")</f>
        <v/>
      </c>
      <c r="C1502" s="164" t="str">
        <f>IF(MIN('Categories ID'!$D1502:$F1502)&lt;&gt;0,MIN('Categories ID'!$D1502:$F1502),"")</f>
        <v/>
      </c>
      <c r="D1502" s="164" t="str">
        <f>IFERROR(SEARCH($G$3,'Categories ID'!$J1502)+ROW()/100000,"")</f>
        <v/>
      </c>
      <c r="E1502" s="164" t="str">
        <f>IFERROR(SEARCH($G$3,'Categories ID'!$K1502)+ROW()/100000,"")</f>
        <v/>
      </c>
      <c r="F1502" s="164" t="str">
        <f>IFERROR(SEARCH($G$3,'Categories ID'!$L1502)+ROW()/100000,"")</f>
        <v/>
      </c>
      <c r="G1502" s="73">
        <v>1587.0</v>
      </c>
      <c r="H1502" s="10" t="s">
        <v>2860</v>
      </c>
      <c r="I1502" s="10" t="s">
        <v>3429</v>
      </c>
      <c r="J1502" s="10" t="s">
        <v>3492</v>
      </c>
      <c r="K1502" s="10" t="s">
        <v>3507</v>
      </c>
      <c r="L1502" s="10" t="s">
        <v>3508</v>
      </c>
      <c r="M1502" s="10" t="s">
        <v>22</v>
      </c>
      <c r="N1502" s="3"/>
      <c r="O1502" s="3"/>
      <c r="P1502" s="3"/>
      <c r="Q1502" s="3"/>
      <c r="R1502" s="3"/>
      <c r="S1502" s="3"/>
      <c r="T1502" s="3"/>
    </row>
    <row r="1503" ht="19.5" customHeight="1">
      <c r="A1503" s="3"/>
      <c r="B1503" s="165" t="str">
        <f>IFERROR(RANK('Categories ID'!$C1503,'Categories ID'!$C$20:$C$1937,1),"")</f>
        <v/>
      </c>
      <c r="C1503" s="166" t="str">
        <f>IF(MIN('Categories ID'!$D1503:$F1503)&lt;&gt;0,MIN('Categories ID'!$D1503:$F1503),"")</f>
        <v/>
      </c>
      <c r="D1503" s="166" t="str">
        <f>IFERROR(SEARCH($G$3,'Categories ID'!$J1503)+ROW()/100000,"")</f>
        <v/>
      </c>
      <c r="E1503" s="166" t="str">
        <f>IFERROR(SEARCH($G$3,'Categories ID'!$K1503)+ROW()/100000,"")</f>
        <v/>
      </c>
      <c r="F1503" s="166" t="str">
        <f>IFERROR(SEARCH($G$3,'Categories ID'!$L1503)+ROW()/100000,"")</f>
        <v/>
      </c>
      <c r="G1503" s="73">
        <v>1588.0</v>
      </c>
      <c r="H1503" s="10" t="s">
        <v>2860</v>
      </c>
      <c r="I1503" s="10" t="s">
        <v>3429</v>
      </c>
      <c r="J1503" s="10" t="s">
        <v>3492</v>
      </c>
      <c r="K1503" s="10" t="s">
        <v>3507</v>
      </c>
      <c r="L1503" s="10" t="s">
        <v>3511</v>
      </c>
      <c r="M1503" s="10" t="s">
        <v>22</v>
      </c>
      <c r="N1503" s="3"/>
      <c r="O1503" s="3"/>
      <c r="P1503" s="3"/>
      <c r="Q1503" s="3"/>
      <c r="R1503" s="3"/>
      <c r="S1503" s="3"/>
      <c r="T1503" s="3"/>
    </row>
    <row r="1504" ht="19.5" customHeight="1">
      <c r="A1504" s="3"/>
      <c r="B1504" s="163" t="str">
        <f>IFERROR(RANK('Categories ID'!$C1504,'Categories ID'!$C$20:$C$1937,1),"")</f>
        <v/>
      </c>
      <c r="C1504" s="164" t="str">
        <f>IF(MIN('Categories ID'!$D1504:$F1504)&lt;&gt;0,MIN('Categories ID'!$D1504:$F1504),"")</f>
        <v/>
      </c>
      <c r="D1504" s="164" t="str">
        <f>IFERROR(SEARCH($G$3,'Categories ID'!$J1504)+ROW()/100000,"")</f>
        <v/>
      </c>
      <c r="E1504" s="164" t="str">
        <f>IFERROR(SEARCH($G$3,'Categories ID'!$K1504)+ROW()/100000,"")</f>
        <v/>
      </c>
      <c r="F1504" s="164" t="str">
        <f>IFERROR(SEARCH($G$3,'Categories ID'!$L1504)+ROW()/100000,"")</f>
        <v/>
      </c>
      <c r="G1504" s="73">
        <v>1589.0</v>
      </c>
      <c r="H1504" s="10" t="s">
        <v>2860</v>
      </c>
      <c r="I1504" s="10" t="s">
        <v>3429</v>
      </c>
      <c r="J1504" s="10" t="s">
        <v>3492</v>
      </c>
      <c r="K1504" s="10" t="s">
        <v>3507</v>
      </c>
      <c r="L1504" s="10" t="s">
        <v>3513</v>
      </c>
      <c r="M1504" s="10" t="s">
        <v>22</v>
      </c>
      <c r="N1504" s="3"/>
      <c r="O1504" s="3"/>
      <c r="P1504" s="3"/>
      <c r="Q1504" s="3"/>
      <c r="R1504" s="3"/>
      <c r="S1504" s="3"/>
      <c r="T1504" s="3"/>
    </row>
    <row r="1505" ht="19.5" customHeight="1">
      <c r="A1505" s="3"/>
      <c r="B1505" s="165" t="str">
        <f>IFERROR(RANK('Categories ID'!$C1505,'Categories ID'!$C$20:$C$1937,1),"")</f>
        <v/>
      </c>
      <c r="C1505" s="166" t="str">
        <f>IF(MIN('Categories ID'!$D1505:$F1505)&lt;&gt;0,MIN('Categories ID'!$D1505:$F1505),"")</f>
        <v/>
      </c>
      <c r="D1505" s="166" t="str">
        <f>IFERROR(SEARCH($G$3,'Categories ID'!$J1505)+ROW()/100000,"")</f>
        <v/>
      </c>
      <c r="E1505" s="166" t="str">
        <f>IFERROR(SEARCH($G$3,'Categories ID'!$K1505)+ROW()/100000,"")</f>
        <v/>
      </c>
      <c r="F1505" s="166" t="str">
        <f>IFERROR(SEARCH($G$3,'Categories ID'!$L1505)+ROW()/100000,"")</f>
        <v/>
      </c>
      <c r="G1505" s="73">
        <v>3268.0</v>
      </c>
      <c r="H1505" s="10" t="s">
        <v>2860</v>
      </c>
      <c r="I1505" s="10" t="s">
        <v>3429</v>
      </c>
      <c r="J1505" s="10" t="s">
        <v>3492</v>
      </c>
      <c r="K1505" s="10" t="s">
        <v>3507</v>
      </c>
      <c r="L1505" s="10" t="s">
        <v>3529</v>
      </c>
      <c r="M1505" s="10" t="s">
        <v>22</v>
      </c>
      <c r="N1505" s="3"/>
      <c r="O1505" s="3"/>
      <c r="P1505" s="3"/>
      <c r="Q1505" s="3"/>
      <c r="R1505" s="3"/>
      <c r="S1505" s="3"/>
      <c r="T1505" s="3"/>
    </row>
    <row r="1506" ht="19.5" customHeight="1">
      <c r="A1506" s="3"/>
      <c r="B1506" s="163" t="str">
        <f>IFERROR(RANK('Categories ID'!$C1506,'Categories ID'!$C$20:$C$1937,1),"")</f>
        <v/>
      </c>
      <c r="C1506" s="164" t="str">
        <f>IF(MIN('Categories ID'!$D1506:$F1506)&lt;&gt;0,MIN('Categories ID'!$D1506:$F1506),"")</f>
        <v/>
      </c>
      <c r="D1506" s="164" t="str">
        <f>IFERROR(SEARCH($G$3,'Categories ID'!$J1506)+ROW()/100000,"")</f>
        <v/>
      </c>
      <c r="E1506" s="164" t="str">
        <f>IFERROR(SEARCH($G$3,'Categories ID'!$K1506)+ROW()/100000,"")</f>
        <v/>
      </c>
      <c r="F1506" s="164" t="str">
        <f>IFERROR(SEARCH($G$3,'Categories ID'!$L1506)+ROW()/100000,"")</f>
        <v/>
      </c>
      <c r="G1506" s="73">
        <v>3267.0</v>
      </c>
      <c r="H1506" s="10" t="s">
        <v>2860</v>
      </c>
      <c r="I1506" s="10" t="s">
        <v>3429</v>
      </c>
      <c r="J1506" s="10" t="s">
        <v>3492</v>
      </c>
      <c r="K1506" s="10" t="s">
        <v>3493</v>
      </c>
      <c r="L1506" s="10" t="s">
        <v>3527</v>
      </c>
      <c r="M1506" s="10" t="s">
        <v>22</v>
      </c>
      <c r="N1506" s="3"/>
      <c r="O1506" s="3"/>
      <c r="P1506" s="3"/>
      <c r="Q1506" s="3"/>
      <c r="R1506" s="3"/>
      <c r="S1506" s="3"/>
      <c r="T1506" s="3"/>
    </row>
    <row r="1507" ht="19.5" customHeight="1">
      <c r="A1507" s="3"/>
      <c r="B1507" s="165" t="str">
        <f>IFERROR(RANK('Categories ID'!$C1507,'Categories ID'!$C$20:$C$1937,1),"")</f>
        <v/>
      </c>
      <c r="C1507" s="166" t="str">
        <f>IF(MIN('Categories ID'!$D1507:$F1507)&lt;&gt;0,MIN('Categories ID'!$D1507:$F1507),"")</f>
        <v/>
      </c>
      <c r="D1507" s="166" t="str">
        <f>IFERROR(SEARCH($G$3,'Categories ID'!$J1507)+ROW()/100000,"")</f>
        <v/>
      </c>
      <c r="E1507" s="166" t="str">
        <f>IFERROR(SEARCH($G$3,'Categories ID'!$K1507)+ROW()/100000,"")</f>
        <v/>
      </c>
      <c r="F1507" s="166" t="str">
        <f>IFERROR(SEARCH($G$3,'Categories ID'!$L1507)+ROW()/100000,"")</f>
        <v/>
      </c>
      <c r="G1507" s="73">
        <v>1635.0</v>
      </c>
      <c r="H1507" s="10" t="s">
        <v>2860</v>
      </c>
      <c r="I1507" s="10" t="s">
        <v>3429</v>
      </c>
      <c r="J1507" s="10" t="s">
        <v>3492</v>
      </c>
      <c r="K1507" s="10" t="s">
        <v>3493</v>
      </c>
      <c r="L1507" s="10" t="s">
        <v>3523</v>
      </c>
      <c r="M1507" s="10" t="s">
        <v>22</v>
      </c>
      <c r="N1507" s="3"/>
      <c r="O1507" s="3"/>
      <c r="P1507" s="3"/>
      <c r="Q1507" s="3"/>
      <c r="R1507" s="3"/>
      <c r="S1507" s="3"/>
      <c r="T1507" s="3"/>
    </row>
    <row r="1508" ht="19.5" customHeight="1">
      <c r="A1508" s="3"/>
      <c r="B1508" s="163" t="str">
        <f>IFERROR(RANK('Categories ID'!$C1508,'Categories ID'!$C$20:$C$1937,1),"")</f>
        <v/>
      </c>
      <c r="C1508" s="164" t="str">
        <f>IF(MIN('Categories ID'!$D1508:$F1508)&lt;&gt;0,MIN('Categories ID'!$D1508:$F1508),"")</f>
        <v/>
      </c>
      <c r="D1508" s="164" t="str">
        <f>IFERROR(SEARCH($G$3,'Categories ID'!$J1508)+ROW()/100000,"")</f>
        <v/>
      </c>
      <c r="E1508" s="164" t="str">
        <f>IFERROR(SEARCH($G$3,'Categories ID'!$K1508)+ROW()/100000,"")</f>
        <v/>
      </c>
      <c r="F1508" s="164" t="str">
        <f>IFERROR(SEARCH($G$3,'Categories ID'!$L1508)+ROW()/100000,"")</f>
        <v/>
      </c>
      <c r="G1508" s="73">
        <v>1661.0</v>
      </c>
      <c r="H1508" s="10" t="s">
        <v>2860</v>
      </c>
      <c r="I1508" s="10" t="s">
        <v>3429</v>
      </c>
      <c r="J1508" s="10" t="s">
        <v>3492</v>
      </c>
      <c r="K1508" s="10" t="s">
        <v>3493</v>
      </c>
      <c r="L1508" s="10" t="s">
        <v>3525</v>
      </c>
      <c r="M1508" s="10" t="s">
        <v>22</v>
      </c>
      <c r="N1508" s="3"/>
      <c r="O1508" s="3"/>
      <c r="P1508" s="3"/>
      <c r="Q1508" s="3"/>
      <c r="R1508" s="3"/>
      <c r="S1508" s="3"/>
      <c r="T1508" s="3"/>
    </row>
    <row r="1509" ht="19.5" customHeight="1">
      <c r="A1509" s="3"/>
      <c r="B1509" s="165" t="str">
        <f>IFERROR(RANK('Categories ID'!$C1509,'Categories ID'!$C$20:$C$1937,1),"")</f>
        <v/>
      </c>
      <c r="C1509" s="166" t="str">
        <f>IF(MIN('Categories ID'!$D1509:$F1509)&lt;&gt;0,MIN('Categories ID'!$D1509:$F1509),"")</f>
        <v/>
      </c>
      <c r="D1509" s="166" t="str">
        <f>IFERROR(SEARCH($G$3,'Categories ID'!$J1509)+ROW()/100000,"")</f>
        <v/>
      </c>
      <c r="E1509" s="166" t="str">
        <f>IFERROR(SEARCH($G$3,'Categories ID'!$K1509)+ROW()/100000,"")</f>
        <v/>
      </c>
      <c r="F1509" s="166" t="str">
        <f>IFERROR(SEARCH($G$3,'Categories ID'!$L1509)+ROW()/100000,"")</f>
        <v/>
      </c>
      <c r="G1509" s="73">
        <v>3408.0</v>
      </c>
      <c r="H1509" s="10" t="s">
        <v>2860</v>
      </c>
      <c r="I1509" s="10" t="s">
        <v>3429</v>
      </c>
      <c r="J1509" s="10" t="s">
        <v>3492</v>
      </c>
      <c r="K1509" s="10" t="s">
        <v>3493</v>
      </c>
      <c r="L1509" s="10" t="s">
        <v>3539</v>
      </c>
      <c r="M1509" s="10" t="s">
        <v>22</v>
      </c>
      <c r="N1509" s="3"/>
      <c r="O1509" s="3"/>
      <c r="P1509" s="3"/>
      <c r="Q1509" s="3"/>
      <c r="R1509" s="3"/>
      <c r="S1509" s="3"/>
      <c r="T1509" s="3"/>
    </row>
    <row r="1510" ht="19.5" customHeight="1">
      <c r="A1510" s="3"/>
      <c r="B1510" s="163" t="str">
        <f>IFERROR(RANK('Categories ID'!$C1510,'Categories ID'!$C$20:$C$1937,1),"")</f>
        <v/>
      </c>
      <c r="C1510" s="164" t="str">
        <f>IF(MIN('Categories ID'!$D1510:$F1510)&lt;&gt;0,MIN('Categories ID'!$D1510:$F1510),"")</f>
        <v/>
      </c>
      <c r="D1510" s="164" t="str">
        <f>IFERROR(SEARCH($G$3,'Categories ID'!$J1510)+ROW()/100000,"")</f>
        <v/>
      </c>
      <c r="E1510" s="164" t="str">
        <f>IFERROR(SEARCH($G$3,'Categories ID'!$K1510)+ROW()/100000,"")</f>
        <v/>
      </c>
      <c r="F1510" s="164" t="str">
        <f>IFERROR(SEARCH($G$3,'Categories ID'!$L1510)+ROW()/100000,"")</f>
        <v/>
      </c>
      <c r="G1510" s="73">
        <v>3424.0</v>
      </c>
      <c r="H1510" s="10" t="s">
        <v>2860</v>
      </c>
      <c r="I1510" s="10" t="s">
        <v>3429</v>
      </c>
      <c r="J1510" s="10" t="s">
        <v>3492</v>
      </c>
      <c r="K1510" s="10" t="s">
        <v>3493</v>
      </c>
      <c r="L1510" s="10" t="s">
        <v>3541</v>
      </c>
      <c r="M1510" s="10" t="s">
        <v>22</v>
      </c>
      <c r="N1510" s="3"/>
      <c r="O1510" s="3"/>
      <c r="P1510" s="3"/>
      <c r="Q1510" s="3"/>
      <c r="R1510" s="3"/>
      <c r="S1510" s="3"/>
      <c r="T1510" s="3"/>
    </row>
    <row r="1511" ht="19.5" customHeight="1">
      <c r="A1511" s="3"/>
      <c r="B1511" s="165" t="str">
        <f>IFERROR(RANK('Categories ID'!$C1511,'Categories ID'!$C$20:$C$1937,1),"")</f>
        <v/>
      </c>
      <c r="C1511" s="166" t="str">
        <f>IF(MIN('Categories ID'!$D1511:$F1511)&lt;&gt;0,MIN('Categories ID'!$D1511:$F1511),"")</f>
        <v/>
      </c>
      <c r="D1511" s="166" t="str">
        <f>IFERROR(SEARCH($G$3,'Categories ID'!$J1511)+ROW()/100000,"")</f>
        <v/>
      </c>
      <c r="E1511" s="166" t="str">
        <f>IFERROR(SEARCH($G$3,'Categories ID'!$K1511)+ROW()/100000,"")</f>
        <v/>
      </c>
      <c r="F1511" s="166" t="str">
        <f>IFERROR(SEARCH($G$3,'Categories ID'!$L1511)+ROW()/100000,"")</f>
        <v/>
      </c>
      <c r="G1511" s="73">
        <v>1579.0</v>
      </c>
      <c r="H1511" s="10" t="s">
        <v>2860</v>
      </c>
      <c r="I1511" s="10" t="s">
        <v>3429</v>
      </c>
      <c r="J1511" s="10" t="s">
        <v>3492</v>
      </c>
      <c r="K1511" s="10" t="s">
        <v>3493</v>
      </c>
      <c r="L1511" s="10" t="s">
        <v>3497</v>
      </c>
      <c r="M1511" s="10" t="s">
        <v>22</v>
      </c>
      <c r="N1511" s="3"/>
      <c r="O1511" s="3"/>
      <c r="P1511" s="3"/>
      <c r="Q1511" s="3"/>
      <c r="R1511" s="3"/>
      <c r="S1511" s="3"/>
      <c r="T1511" s="3"/>
    </row>
    <row r="1512" ht="19.5" customHeight="1">
      <c r="A1512" s="3"/>
      <c r="B1512" s="163" t="str">
        <f>IFERROR(RANK('Categories ID'!$C1512,'Categories ID'!$C$20:$C$1937,1),"")</f>
        <v/>
      </c>
      <c r="C1512" s="164" t="str">
        <f>IF(MIN('Categories ID'!$D1512:$F1512)&lt;&gt;0,MIN('Categories ID'!$D1512:$F1512),"")</f>
        <v/>
      </c>
      <c r="D1512" s="164" t="str">
        <f>IFERROR(SEARCH($G$3,'Categories ID'!$J1512)+ROW()/100000,"")</f>
        <v/>
      </c>
      <c r="E1512" s="164" t="str">
        <f>IFERROR(SEARCH($G$3,'Categories ID'!$K1512)+ROW()/100000,"")</f>
        <v/>
      </c>
      <c r="F1512" s="164" t="str">
        <f>IFERROR(SEARCH($G$3,'Categories ID'!$L1512)+ROW()/100000,"")</f>
        <v/>
      </c>
      <c r="G1512" s="73">
        <v>1581.0</v>
      </c>
      <c r="H1512" s="10" t="s">
        <v>2860</v>
      </c>
      <c r="I1512" s="10" t="s">
        <v>3429</v>
      </c>
      <c r="J1512" s="10" t="s">
        <v>3492</v>
      </c>
      <c r="K1512" s="10" t="s">
        <v>3493</v>
      </c>
      <c r="L1512" s="10" t="s">
        <v>3499</v>
      </c>
      <c r="M1512" s="10" t="s">
        <v>22</v>
      </c>
      <c r="N1512" s="3"/>
      <c r="O1512" s="3"/>
      <c r="P1512" s="3"/>
      <c r="Q1512" s="3"/>
      <c r="R1512" s="3"/>
      <c r="S1512" s="3"/>
      <c r="T1512" s="3"/>
    </row>
    <row r="1513" ht="19.5" customHeight="1">
      <c r="A1513" s="3"/>
      <c r="B1513" s="165" t="str">
        <f>IFERROR(RANK('Categories ID'!$C1513,'Categories ID'!$C$20:$C$1937,1),"")</f>
        <v/>
      </c>
      <c r="C1513" s="166" t="str">
        <f>IF(MIN('Categories ID'!$D1513:$F1513)&lt;&gt;0,MIN('Categories ID'!$D1513:$F1513),"")</f>
        <v/>
      </c>
      <c r="D1513" s="166" t="str">
        <f>IFERROR(SEARCH($G$3,'Categories ID'!$J1513)+ROW()/100000,"")</f>
        <v/>
      </c>
      <c r="E1513" s="166" t="str">
        <f>IFERROR(SEARCH($G$3,'Categories ID'!$K1513)+ROW()/100000,"")</f>
        <v/>
      </c>
      <c r="F1513" s="166" t="str">
        <f>IFERROR(SEARCH($G$3,'Categories ID'!$L1513)+ROW()/100000,"")</f>
        <v/>
      </c>
      <c r="G1513" s="73">
        <v>1582.0</v>
      </c>
      <c r="H1513" s="10" t="s">
        <v>2860</v>
      </c>
      <c r="I1513" s="10" t="s">
        <v>3429</v>
      </c>
      <c r="J1513" s="10" t="s">
        <v>3492</v>
      </c>
      <c r="K1513" s="10" t="s">
        <v>3493</v>
      </c>
      <c r="L1513" s="10" t="s">
        <v>4761</v>
      </c>
      <c r="M1513" s="10" t="s">
        <v>22</v>
      </c>
      <c r="N1513" s="3"/>
      <c r="O1513" s="3"/>
      <c r="P1513" s="3"/>
      <c r="Q1513" s="3"/>
      <c r="R1513" s="3"/>
      <c r="S1513" s="3"/>
      <c r="T1513" s="3"/>
    </row>
    <row r="1514" ht="19.5" customHeight="1">
      <c r="A1514" s="3"/>
      <c r="B1514" s="163" t="str">
        <f>IFERROR(RANK('Categories ID'!$C1514,'Categories ID'!$C$20:$C$1937,1),"")</f>
        <v/>
      </c>
      <c r="C1514" s="164" t="str">
        <f>IF(MIN('Categories ID'!$D1514:$F1514)&lt;&gt;0,MIN('Categories ID'!$D1514:$F1514),"")</f>
        <v/>
      </c>
      <c r="D1514" s="164" t="str">
        <f>IFERROR(SEARCH($G$3,'Categories ID'!$J1514)+ROW()/100000,"")</f>
        <v/>
      </c>
      <c r="E1514" s="164" t="str">
        <f>IFERROR(SEARCH($G$3,'Categories ID'!$K1514)+ROW()/100000,"")</f>
        <v/>
      </c>
      <c r="F1514" s="164" t="str">
        <f>IFERROR(SEARCH($G$3,'Categories ID'!$L1514)+ROW()/100000,"")</f>
        <v/>
      </c>
      <c r="G1514" s="73">
        <v>1583.0</v>
      </c>
      <c r="H1514" s="10" t="s">
        <v>2860</v>
      </c>
      <c r="I1514" s="10" t="s">
        <v>3429</v>
      </c>
      <c r="J1514" s="10" t="s">
        <v>3492</v>
      </c>
      <c r="K1514" s="10" t="s">
        <v>3493</v>
      </c>
      <c r="L1514" s="10" t="s">
        <v>3503</v>
      </c>
      <c r="M1514" s="10" t="s">
        <v>22</v>
      </c>
      <c r="N1514" s="3"/>
      <c r="O1514" s="3"/>
      <c r="P1514" s="3"/>
      <c r="Q1514" s="3"/>
      <c r="R1514" s="3"/>
      <c r="S1514" s="3"/>
      <c r="T1514" s="3"/>
    </row>
    <row r="1515" ht="19.5" customHeight="1">
      <c r="A1515" s="3"/>
      <c r="B1515" s="165" t="str">
        <f>IFERROR(RANK('Categories ID'!$C1515,'Categories ID'!$C$20:$C$1937,1),"")</f>
        <v/>
      </c>
      <c r="C1515" s="166" t="str">
        <f>IF(MIN('Categories ID'!$D1515:$F1515)&lt;&gt;0,MIN('Categories ID'!$D1515:$F1515),"")</f>
        <v/>
      </c>
      <c r="D1515" s="166" t="str">
        <f>IFERROR(SEARCH($G$3,'Categories ID'!$J1515)+ROW()/100000,"")</f>
        <v/>
      </c>
      <c r="E1515" s="166" t="str">
        <f>IFERROR(SEARCH($G$3,'Categories ID'!$K1515)+ROW()/100000,"")</f>
        <v/>
      </c>
      <c r="F1515" s="166" t="str">
        <f>IFERROR(SEARCH($G$3,'Categories ID'!$L1515)+ROW()/100000,"")</f>
        <v/>
      </c>
      <c r="G1515" s="73">
        <v>1585.0</v>
      </c>
      <c r="H1515" s="10" t="s">
        <v>2860</v>
      </c>
      <c r="I1515" s="10" t="s">
        <v>3429</v>
      </c>
      <c r="J1515" s="10" t="s">
        <v>3492</v>
      </c>
      <c r="K1515" s="10" t="s">
        <v>3493</v>
      </c>
      <c r="L1515" s="10" t="s">
        <v>3505</v>
      </c>
      <c r="M1515" s="10" t="s">
        <v>22</v>
      </c>
      <c r="N1515" s="3"/>
      <c r="O1515" s="3"/>
      <c r="P1515" s="3"/>
      <c r="Q1515" s="3"/>
      <c r="R1515" s="3"/>
      <c r="S1515" s="3"/>
      <c r="T1515" s="3"/>
    </row>
    <row r="1516" ht="19.5" customHeight="1">
      <c r="A1516" s="3"/>
      <c r="B1516" s="163" t="str">
        <f>IFERROR(RANK('Categories ID'!$C1516,'Categories ID'!$C$20:$C$1937,1),"")</f>
        <v/>
      </c>
      <c r="C1516" s="164" t="str">
        <f>IF(MIN('Categories ID'!$D1516:$F1516)&lt;&gt;0,MIN('Categories ID'!$D1516:$F1516),"")</f>
        <v/>
      </c>
      <c r="D1516" s="164" t="str">
        <f>IFERROR(SEARCH($G$3,'Categories ID'!$J1516)+ROW()/100000,"")</f>
        <v/>
      </c>
      <c r="E1516" s="164" t="str">
        <f>IFERROR(SEARCH($G$3,'Categories ID'!$K1516)+ROW()/100000,"")</f>
        <v/>
      </c>
      <c r="F1516" s="164" t="str">
        <f>IFERROR(SEARCH($G$3,'Categories ID'!$L1516)+ROW()/100000,"")</f>
        <v/>
      </c>
      <c r="G1516" s="73">
        <v>1567.0</v>
      </c>
      <c r="H1516" s="10" t="s">
        <v>2860</v>
      </c>
      <c r="I1516" s="10" t="s">
        <v>3429</v>
      </c>
      <c r="J1516" s="10" t="s">
        <v>3492</v>
      </c>
      <c r="K1516" s="10" t="s">
        <v>3493</v>
      </c>
      <c r="L1516" s="10" t="s">
        <v>3494</v>
      </c>
      <c r="M1516" s="10" t="s">
        <v>22</v>
      </c>
      <c r="N1516" s="3"/>
      <c r="O1516" s="3"/>
      <c r="P1516" s="3"/>
      <c r="Q1516" s="3"/>
      <c r="R1516" s="3"/>
      <c r="S1516" s="3"/>
      <c r="T1516" s="3"/>
    </row>
    <row r="1517" ht="19.5" customHeight="1">
      <c r="A1517" s="3"/>
      <c r="B1517" s="165" t="str">
        <f>IFERROR(RANK('Categories ID'!$C1517,'Categories ID'!$C$20:$C$1937,1),"")</f>
        <v/>
      </c>
      <c r="C1517" s="166" t="str">
        <f>IF(MIN('Categories ID'!$D1517:$F1517)&lt;&gt;0,MIN('Categories ID'!$D1517:$F1517),"")</f>
        <v/>
      </c>
      <c r="D1517" s="166" t="str">
        <f>IFERROR(SEARCH($G$3,'Categories ID'!$J1517)+ROW()/100000,"")</f>
        <v/>
      </c>
      <c r="E1517" s="166" t="str">
        <f>IFERROR(SEARCH($G$3,'Categories ID'!$K1517)+ROW()/100000,"")</f>
        <v/>
      </c>
      <c r="F1517" s="166" t="str">
        <f>IFERROR(SEARCH($G$3,'Categories ID'!$L1517)+ROW()/100000,"")</f>
        <v/>
      </c>
      <c r="G1517" s="73">
        <v>3363.0</v>
      </c>
      <c r="H1517" s="10" t="s">
        <v>2860</v>
      </c>
      <c r="I1517" s="10" t="s">
        <v>3429</v>
      </c>
      <c r="J1517" s="10" t="s">
        <v>3492</v>
      </c>
      <c r="K1517" s="10" t="s">
        <v>3493</v>
      </c>
      <c r="L1517" s="10" t="s">
        <v>3537</v>
      </c>
      <c r="M1517" s="10" t="s">
        <v>22</v>
      </c>
      <c r="N1517" s="3"/>
      <c r="O1517" s="3"/>
      <c r="P1517" s="3"/>
      <c r="Q1517" s="3"/>
      <c r="R1517" s="3"/>
      <c r="S1517" s="3"/>
      <c r="T1517" s="3"/>
    </row>
    <row r="1518" ht="19.5" customHeight="1">
      <c r="A1518" s="3"/>
      <c r="B1518" s="163" t="str">
        <f>IFERROR(RANK('Categories ID'!$C1518,'Categories ID'!$C$20:$C$1937,1),"")</f>
        <v/>
      </c>
      <c r="C1518" s="164" t="str">
        <f>IF(MIN('Categories ID'!$D1518:$F1518)&lt;&gt;0,MIN('Categories ID'!$D1518:$F1518),"")</f>
        <v/>
      </c>
      <c r="D1518" s="164" t="str">
        <f>IFERROR(SEARCH($G$3,'Categories ID'!$J1518)+ROW()/100000,"")</f>
        <v/>
      </c>
      <c r="E1518" s="164" t="str">
        <f>IFERROR(SEARCH($G$3,'Categories ID'!$K1518)+ROW()/100000,"")</f>
        <v/>
      </c>
      <c r="F1518" s="164" t="str">
        <f>IFERROR(SEARCH($G$3,'Categories ID'!$L1518)+ROW()/100000,"")</f>
        <v/>
      </c>
      <c r="G1518" s="73">
        <v>1595.0</v>
      </c>
      <c r="H1518" s="10" t="s">
        <v>2860</v>
      </c>
      <c r="I1518" s="10" t="s">
        <v>3429</v>
      </c>
      <c r="J1518" s="10" t="s">
        <v>3492</v>
      </c>
      <c r="K1518" s="10" t="s">
        <v>3515</v>
      </c>
      <c r="L1518" s="10" t="s">
        <v>3521</v>
      </c>
      <c r="M1518" s="10" t="s">
        <v>22</v>
      </c>
      <c r="N1518" s="3"/>
      <c r="O1518" s="3"/>
      <c r="P1518" s="3"/>
      <c r="Q1518" s="3"/>
      <c r="R1518" s="3"/>
      <c r="S1518" s="3"/>
      <c r="T1518" s="3"/>
    </row>
    <row r="1519" ht="19.5" customHeight="1">
      <c r="A1519" s="3"/>
      <c r="B1519" s="165" t="str">
        <f>IFERROR(RANK('Categories ID'!$C1519,'Categories ID'!$C$20:$C$1937,1),"")</f>
        <v/>
      </c>
      <c r="C1519" s="166" t="str">
        <f>IF(MIN('Categories ID'!$D1519:$F1519)&lt;&gt;0,MIN('Categories ID'!$D1519:$F1519),"")</f>
        <v/>
      </c>
      <c r="D1519" s="166" t="str">
        <f>IFERROR(SEARCH($G$3,'Categories ID'!$J1519)+ROW()/100000,"")</f>
        <v/>
      </c>
      <c r="E1519" s="166" t="str">
        <f>IFERROR(SEARCH($G$3,'Categories ID'!$K1519)+ROW()/100000,"")</f>
        <v/>
      </c>
      <c r="F1519" s="166" t="str">
        <f>IFERROR(SEARCH($G$3,'Categories ID'!$L1519)+ROW()/100000,"")</f>
        <v/>
      </c>
      <c r="G1519" s="73">
        <v>1592.0</v>
      </c>
      <c r="H1519" s="10" t="s">
        <v>2860</v>
      </c>
      <c r="I1519" s="10" t="s">
        <v>3429</v>
      </c>
      <c r="J1519" s="10" t="s">
        <v>3492</v>
      </c>
      <c r="K1519" s="10" t="s">
        <v>3515</v>
      </c>
      <c r="L1519" s="10" t="s">
        <v>4762</v>
      </c>
      <c r="M1519" s="10" t="s">
        <v>22</v>
      </c>
      <c r="N1519" s="3"/>
      <c r="O1519" s="3"/>
      <c r="P1519" s="3"/>
      <c r="Q1519" s="3"/>
      <c r="R1519" s="3"/>
      <c r="S1519" s="3"/>
      <c r="T1519" s="3"/>
    </row>
    <row r="1520" ht="19.5" customHeight="1">
      <c r="A1520" s="3"/>
      <c r="B1520" s="163" t="str">
        <f>IFERROR(RANK('Categories ID'!$C1520,'Categories ID'!$C$20:$C$1937,1),"")</f>
        <v/>
      </c>
      <c r="C1520" s="164" t="str">
        <f>IF(MIN('Categories ID'!$D1520:$F1520)&lt;&gt;0,MIN('Categories ID'!$D1520:$F1520),"")</f>
        <v/>
      </c>
      <c r="D1520" s="164" t="str">
        <f>IFERROR(SEARCH($G$3,'Categories ID'!$J1520)+ROW()/100000,"")</f>
        <v/>
      </c>
      <c r="E1520" s="164" t="str">
        <f>IFERROR(SEARCH($G$3,'Categories ID'!$K1520)+ROW()/100000,"")</f>
        <v/>
      </c>
      <c r="F1520" s="164" t="str">
        <f>IFERROR(SEARCH($G$3,'Categories ID'!$L1520)+ROW()/100000,"")</f>
        <v/>
      </c>
      <c r="G1520" s="73">
        <v>1593.0</v>
      </c>
      <c r="H1520" s="10" t="s">
        <v>2860</v>
      </c>
      <c r="I1520" s="10" t="s">
        <v>3429</v>
      </c>
      <c r="J1520" s="10" t="s">
        <v>3492</v>
      </c>
      <c r="K1520" s="10" t="s">
        <v>3515</v>
      </c>
      <c r="L1520" s="10" t="s">
        <v>3519</v>
      </c>
      <c r="M1520" s="10" t="s">
        <v>22</v>
      </c>
      <c r="N1520" s="3"/>
      <c r="O1520" s="3"/>
      <c r="P1520" s="3"/>
      <c r="Q1520" s="3"/>
      <c r="R1520" s="3"/>
      <c r="S1520" s="3"/>
      <c r="T1520" s="3"/>
    </row>
    <row r="1521" ht="19.5" customHeight="1">
      <c r="A1521" s="3"/>
      <c r="B1521" s="165" t="str">
        <f>IFERROR(RANK('Categories ID'!$C1521,'Categories ID'!$C$20:$C$1937,1),"")</f>
        <v/>
      </c>
      <c r="C1521" s="166" t="str">
        <f>IF(MIN('Categories ID'!$D1521:$F1521)&lt;&gt;0,MIN('Categories ID'!$D1521:$F1521),"")</f>
        <v/>
      </c>
      <c r="D1521" s="166" t="str">
        <f>IFERROR(SEARCH($G$3,'Categories ID'!$J1521)+ROW()/100000,"")</f>
        <v/>
      </c>
      <c r="E1521" s="166" t="str">
        <f>IFERROR(SEARCH($G$3,'Categories ID'!$K1521)+ROW()/100000,"")</f>
        <v/>
      </c>
      <c r="F1521" s="166" t="str">
        <f>IFERROR(SEARCH($G$3,'Categories ID'!$L1521)+ROW()/100000,"")</f>
        <v/>
      </c>
      <c r="G1521" s="73">
        <v>3269.0</v>
      </c>
      <c r="H1521" s="10" t="s">
        <v>2860</v>
      </c>
      <c r="I1521" s="10" t="s">
        <v>3429</v>
      </c>
      <c r="J1521" s="10" t="s">
        <v>3492</v>
      </c>
      <c r="K1521" s="10" t="s">
        <v>3515</v>
      </c>
      <c r="L1521" s="10" t="s">
        <v>3531</v>
      </c>
      <c r="M1521" s="10" t="s">
        <v>22</v>
      </c>
      <c r="N1521" s="3"/>
      <c r="O1521" s="3"/>
      <c r="P1521" s="3"/>
      <c r="Q1521" s="3"/>
      <c r="R1521" s="3"/>
      <c r="S1521" s="3"/>
      <c r="T1521" s="3"/>
    </row>
    <row r="1522" ht="19.5" customHeight="1">
      <c r="A1522" s="3"/>
      <c r="B1522" s="163" t="str">
        <f>IFERROR(RANK('Categories ID'!$C1522,'Categories ID'!$C$20:$C$1937,1),"")</f>
        <v/>
      </c>
      <c r="C1522" s="164" t="str">
        <f>IF(MIN('Categories ID'!$D1522:$F1522)&lt;&gt;0,MIN('Categories ID'!$D1522:$F1522),"")</f>
        <v/>
      </c>
      <c r="D1522" s="164" t="str">
        <f>IFERROR(SEARCH($G$3,'Categories ID'!$J1522)+ROW()/100000,"")</f>
        <v/>
      </c>
      <c r="E1522" s="164" t="str">
        <f>IFERROR(SEARCH($G$3,'Categories ID'!$K1522)+ROW()/100000,"")</f>
        <v/>
      </c>
      <c r="F1522" s="164" t="str">
        <f>IFERROR(SEARCH($G$3,'Categories ID'!$L1522)+ROW()/100000,"")</f>
        <v/>
      </c>
      <c r="G1522" s="73">
        <v>1570.0</v>
      </c>
      <c r="H1522" s="10" t="s">
        <v>2860</v>
      </c>
      <c r="I1522" s="10" t="s">
        <v>3429</v>
      </c>
      <c r="J1522" s="10" t="s">
        <v>3551</v>
      </c>
      <c r="K1522" s="10" t="s">
        <v>3580</v>
      </c>
      <c r="L1522" s="10" t="s">
        <v>3581</v>
      </c>
      <c r="M1522" s="10" t="s">
        <v>22</v>
      </c>
      <c r="N1522" s="3"/>
      <c r="O1522" s="3"/>
      <c r="P1522" s="3"/>
      <c r="Q1522" s="3"/>
      <c r="R1522" s="3"/>
      <c r="S1522" s="3"/>
      <c r="T1522" s="3"/>
    </row>
    <row r="1523" ht="19.5" customHeight="1">
      <c r="A1523" s="3"/>
      <c r="B1523" s="165" t="str">
        <f>IFERROR(RANK('Categories ID'!$C1523,'Categories ID'!$C$20:$C$1937,1),"")</f>
        <v/>
      </c>
      <c r="C1523" s="166" t="str">
        <f>IF(MIN('Categories ID'!$D1523:$F1523)&lt;&gt;0,MIN('Categories ID'!$D1523:$F1523),"")</f>
        <v/>
      </c>
      <c r="D1523" s="166" t="str">
        <f>IFERROR(SEARCH($G$3,'Categories ID'!$J1523)+ROW()/100000,"")</f>
        <v/>
      </c>
      <c r="E1523" s="166" t="str">
        <f>IFERROR(SEARCH($G$3,'Categories ID'!$K1523)+ROW()/100000,"")</f>
        <v/>
      </c>
      <c r="F1523" s="166" t="str">
        <f>IFERROR(SEARCH($G$3,'Categories ID'!$L1523)+ROW()/100000,"")</f>
        <v/>
      </c>
      <c r="G1523" s="73">
        <v>380.0</v>
      </c>
      <c r="H1523" s="10" t="s">
        <v>2860</v>
      </c>
      <c r="I1523" s="10" t="s">
        <v>3429</v>
      </c>
      <c r="J1523" s="10" t="s">
        <v>3551</v>
      </c>
      <c r="K1523" s="10" t="s">
        <v>3552</v>
      </c>
      <c r="L1523" s="10" t="s">
        <v>3553</v>
      </c>
      <c r="M1523" s="10" t="s">
        <v>22</v>
      </c>
      <c r="N1523" s="3"/>
      <c r="O1523" s="3"/>
      <c r="P1523" s="3"/>
      <c r="Q1523" s="3"/>
      <c r="R1523" s="3"/>
      <c r="S1523" s="3"/>
      <c r="T1523" s="3"/>
    </row>
    <row r="1524" ht="19.5" customHeight="1">
      <c r="A1524" s="3"/>
      <c r="B1524" s="163" t="str">
        <f>IFERROR(RANK('Categories ID'!$C1524,'Categories ID'!$C$20:$C$1937,1),"")</f>
        <v/>
      </c>
      <c r="C1524" s="164" t="str">
        <f>IF(MIN('Categories ID'!$D1524:$F1524)&lt;&gt;0,MIN('Categories ID'!$D1524:$F1524),"")</f>
        <v/>
      </c>
      <c r="D1524" s="164" t="str">
        <f>IFERROR(SEARCH($G$3,'Categories ID'!$J1524)+ROW()/100000,"")</f>
        <v/>
      </c>
      <c r="E1524" s="164" t="str">
        <f>IFERROR(SEARCH($G$3,'Categories ID'!$K1524)+ROW()/100000,"")</f>
        <v/>
      </c>
      <c r="F1524" s="164" t="str">
        <f>IFERROR(SEARCH($G$3,'Categories ID'!$L1524)+ROW()/100000,"")</f>
        <v/>
      </c>
      <c r="G1524" s="73">
        <v>3262.0</v>
      </c>
      <c r="H1524" s="10" t="s">
        <v>2860</v>
      </c>
      <c r="I1524" s="10" t="s">
        <v>3429</v>
      </c>
      <c r="J1524" s="10" t="s">
        <v>3551</v>
      </c>
      <c r="K1524" s="10" t="s">
        <v>3552</v>
      </c>
      <c r="L1524" s="10" t="s">
        <v>3807</v>
      </c>
      <c r="M1524" s="10" t="s">
        <v>22</v>
      </c>
      <c r="N1524" s="3"/>
      <c r="O1524" s="3"/>
      <c r="P1524" s="3"/>
      <c r="Q1524" s="3"/>
      <c r="R1524" s="3"/>
      <c r="S1524" s="3"/>
      <c r="T1524" s="3"/>
    </row>
    <row r="1525" ht="19.5" customHeight="1">
      <c r="A1525" s="3"/>
      <c r="B1525" s="165" t="str">
        <f>IFERROR(RANK('Categories ID'!$C1525,'Categories ID'!$C$20:$C$1937,1),"")</f>
        <v/>
      </c>
      <c r="C1525" s="166" t="str">
        <f>IF(MIN('Categories ID'!$D1525:$F1525)&lt;&gt;0,MIN('Categories ID'!$D1525:$F1525),"")</f>
        <v/>
      </c>
      <c r="D1525" s="166" t="str">
        <f>IFERROR(SEARCH($G$3,'Categories ID'!$J1525)+ROW()/100000,"")</f>
        <v/>
      </c>
      <c r="E1525" s="166" t="str">
        <f>IFERROR(SEARCH($G$3,'Categories ID'!$K1525)+ROW()/100000,"")</f>
        <v/>
      </c>
      <c r="F1525" s="166" t="str">
        <f>IFERROR(SEARCH($G$3,'Categories ID'!$L1525)+ROW()/100000,"")</f>
        <v/>
      </c>
      <c r="G1525" s="73">
        <v>3253.0</v>
      </c>
      <c r="H1525" s="10" t="s">
        <v>2860</v>
      </c>
      <c r="I1525" s="10" t="s">
        <v>3429</v>
      </c>
      <c r="J1525" s="10" t="s">
        <v>3551</v>
      </c>
      <c r="K1525" s="10" t="s">
        <v>3552</v>
      </c>
      <c r="L1525" s="10" t="s">
        <v>3797</v>
      </c>
      <c r="M1525" s="10" t="s">
        <v>22</v>
      </c>
      <c r="N1525" s="3"/>
      <c r="O1525" s="3"/>
      <c r="P1525" s="3"/>
      <c r="Q1525" s="3"/>
      <c r="R1525" s="3"/>
      <c r="S1525" s="3"/>
      <c r="T1525" s="3"/>
    </row>
    <row r="1526" ht="19.5" customHeight="1">
      <c r="A1526" s="3"/>
      <c r="B1526" s="163" t="str">
        <f>IFERROR(RANK('Categories ID'!$C1526,'Categories ID'!$C$20:$C$1937,1),"")</f>
        <v/>
      </c>
      <c r="C1526" s="164" t="str">
        <f>IF(MIN('Categories ID'!$D1526:$F1526)&lt;&gt;0,MIN('Categories ID'!$D1526:$F1526),"")</f>
        <v/>
      </c>
      <c r="D1526" s="164" t="str">
        <f>IFERROR(SEARCH($G$3,'Categories ID'!$J1526)+ROW()/100000,"")</f>
        <v/>
      </c>
      <c r="E1526" s="164" t="str">
        <f>IFERROR(SEARCH($G$3,'Categories ID'!$K1526)+ROW()/100000,"")</f>
        <v/>
      </c>
      <c r="F1526" s="164" t="str">
        <f>IFERROR(SEARCH($G$3,'Categories ID'!$L1526)+ROW()/100000,"")</f>
        <v/>
      </c>
      <c r="G1526" s="73">
        <v>3224.0</v>
      </c>
      <c r="H1526" s="10" t="s">
        <v>2860</v>
      </c>
      <c r="I1526" s="10" t="s">
        <v>3429</v>
      </c>
      <c r="J1526" s="10" t="s">
        <v>3551</v>
      </c>
      <c r="K1526" s="10" t="s">
        <v>3552</v>
      </c>
      <c r="L1526" s="10" t="s">
        <v>3775</v>
      </c>
      <c r="M1526" s="10" t="s">
        <v>22</v>
      </c>
      <c r="N1526" s="3"/>
      <c r="O1526" s="3"/>
      <c r="P1526" s="3"/>
      <c r="Q1526" s="3"/>
      <c r="R1526" s="3"/>
      <c r="S1526" s="3"/>
      <c r="T1526" s="3"/>
    </row>
    <row r="1527" ht="19.5" customHeight="1">
      <c r="A1527" s="3"/>
      <c r="B1527" s="165" t="str">
        <f>IFERROR(RANK('Categories ID'!$C1527,'Categories ID'!$C$20:$C$1937,1),"")</f>
        <v/>
      </c>
      <c r="C1527" s="166" t="str">
        <f>IF(MIN('Categories ID'!$D1527:$F1527)&lt;&gt;0,MIN('Categories ID'!$D1527:$F1527),"")</f>
        <v/>
      </c>
      <c r="D1527" s="166" t="str">
        <f>IFERROR(SEARCH($G$3,'Categories ID'!$J1527)+ROW()/100000,"")</f>
        <v/>
      </c>
      <c r="E1527" s="166" t="str">
        <f>IFERROR(SEARCH($G$3,'Categories ID'!$K1527)+ROW()/100000,"")</f>
        <v/>
      </c>
      <c r="F1527" s="166" t="str">
        <f>IFERROR(SEARCH($G$3,'Categories ID'!$L1527)+ROW()/100000,"")</f>
        <v/>
      </c>
      <c r="G1527" s="73">
        <v>3225.0</v>
      </c>
      <c r="H1527" s="10" t="s">
        <v>2860</v>
      </c>
      <c r="I1527" s="10" t="s">
        <v>3429</v>
      </c>
      <c r="J1527" s="10" t="s">
        <v>3551</v>
      </c>
      <c r="K1527" s="10" t="s">
        <v>3552</v>
      </c>
      <c r="L1527" s="10" t="s">
        <v>3777</v>
      </c>
      <c r="M1527" s="10" t="s">
        <v>22</v>
      </c>
      <c r="N1527" s="3"/>
      <c r="O1527" s="3"/>
      <c r="P1527" s="3"/>
      <c r="Q1527" s="3"/>
      <c r="R1527" s="3"/>
      <c r="S1527" s="3"/>
      <c r="T1527" s="3"/>
    </row>
    <row r="1528" ht="19.5" customHeight="1">
      <c r="A1528" s="3"/>
      <c r="B1528" s="163" t="str">
        <f>IFERROR(RANK('Categories ID'!$C1528,'Categories ID'!$C$20:$C$1937,1),"")</f>
        <v/>
      </c>
      <c r="C1528" s="164" t="str">
        <f>IF(MIN('Categories ID'!$D1528:$F1528)&lt;&gt;0,MIN('Categories ID'!$D1528:$F1528),"")</f>
        <v/>
      </c>
      <c r="D1528" s="164" t="str">
        <f>IFERROR(SEARCH($G$3,'Categories ID'!$J1528)+ROW()/100000,"")</f>
        <v/>
      </c>
      <c r="E1528" s="164" t="str">
        <f>IFERROR(SEARCH($G$3,'Categories ID'!$K1528)+ROW()/100000,"")</f>
        <v/>
      </c>
      <c r="F1528" s="164" t="str">
        <f>IFERROR(SEARCH($G$3,'Categories ID'!$L1528)+ROW()/100000,"")</f>
        <v/>
      </c>
      <c r="G1528" s="73">
        <v>3221.0</v>
      </c>
      <c r="H1528" s="10" t="s">
        <v>2860</v>
      </c>
      <c r="I1528" s="10" t="s">
        <v>3429</v>
      </c>
      <c r="J1528" s="10" t="s">
        <v>3551</v>
      </c>
      <c r="K1528" s="10" t="s">
        <v>3552</v>
      </c>
      <c r="L1528" s="10" t="s">
        <v>3771</v>
      </c>
      <c r="M1528" s="10" t="s">
        <v>22</v>
      </c>
      <c r="N1528" s="3"/>
      <c r="O1528" s="3"/>
      <c r="P1528" s="3"/>
      <c r="Q1528" s="3"/>
      <c r="R1528" s="3"/>
      <c r="S1528" s="3"/>
      <c r="T1528" s="3"/>
    </row>
    <row r="1529" ht="19.5" customHeight="1">
      <c r="A1529" s="3"/>
      <c r="B1529" s="165" t="str">
        <f>IFERROR(RANK('Categories ID'!$C1529,'Categories ID'!$C$20:$C$1937,1),"")</f>
        <v/>
      </c>
      <c r="C1529" s="166" t="str">
        <f>IF(MIN('Categories ID'!$D1529:$F1529)&lt;&gt;0,MIN('Categories ID'!$D1529:$F1529),"")</f>
        <v/>
      </c>
      <c r="D1529" s="166" t="str">
        <f>IFERROR(SEARCH($G$3,'Categories ID'!$J1529)+ROW()/100000,"")</f>
        <v/>
      </c>
      <c r="E1529" s="166" t="str">
        <f>IFERROR(SEARCH($G$3,'Categories ID'!$K1529)+ROW()/100000,"")</f>
        <v/>
      </c>
      <c r="F1529" s="166" t="str">
        <f>IFERROR(SEARCH($G$3,'Categories ID'!$L1529)+ROW()/100000,"")</f>
        <v/>
      </c>
      <c r="G1529" s="73">
        <v>3222.0</v>
      </c>
      <c r="H1529" s="10" t="s">
        <v>2860</v>
      </c>
      <c r="I1529" s="10" t="s">
        <v>3429</v>
      </c>
      <c r="J1529" s="10" t="s">
        <v>3551</v>
      </c>
      <c r="K1529" s="10" t="s">
        <v>3552</v>
      </c>
      <c r="L1529" s="10" t="s">
        <v>3773</v>
      </c>
      <c r="M1529" s="10" t="s">
        <v>22</v>
      </c>
      <c r="N1529" s="3"/>
      <c r="O1529" s="3"/>
      <c r="P1529" s="3"/>
      <c r="Q1529" s="3"/>
      <c r="R1529" s="3"/>
      <c r="S1529" s="3"/>
      <c r="T1529" s="3"/>
    </row>
    <row r="1530" ht="19.5" customHeight="1">
      <c r="A1530" s="3"/>
      <c r="B1530" s="163" t="str">
        <f>IFERROR(RANK('Categories ID'!$C1530,'Categories ID'!$C$20:$C$1937,1),"")</f>
        <v/>
      </c>
      <c r="C1530" s="164" t="str">
        <f>IF(MIN('Categories ID'!$D1530:$F1530)&lt;&gt;0,MIN('Categories ID'!$D1530:$F1530),"")</f>
        <v/>
      </c>
      <c r="D1530" s="164" t="str">
        <f>IFERROR(SEARCH($G$3,'Categories ID'!$J1530)+ROW()/100000,"")</f>
        <v/>
      </c>
      <c r="E1530" s="164" t="str">
        <f>IFERROR(SEARCH($G$3,'Categories ID'!$K1530)+ROW()/100000,"")</f>
        <v/>
      </c>
      <c r="F1530" s="164" t="str">
        <f>IFERROR(SEARCH($G$3,'Categories ID'!$L1530)+ROW()/100000,"")</f>
        <v/>
      </c>
      <c r="G1530" s="73">
        <v>3218.0</v>
      </c>
      <c r="H1530" s="10" t="s">
        <v>2860</v>
      </c>
      <c r="I1530" s="10" t="s">
        <v>3429</v>
      </c>
      <c r="J1530" s="10" t="s">
        <v>3551</v>
      </c>
      <c r="K1530" s="10" t="s">
        <v>3552</v>
      </c>
      <c r="L1530" s="10" t="s">
        <v>3769</v>
      </c>
      <c r="M1530" s="10" t="s">
        <v>22</v>
      </c>
      <c r="N1530" s="3"/>
      <c r="O1530" s="3"/>
      <c r="P1530" s="3"/>
      <c r="Q1530" s="3"/>
      <c r="R1530" s="3"/>
      <c r="S1530" s="3"/>
      <c r="T1530" s="3"/>
    </row>
    <row r="1531" ht="19.5" customHeight="1">
      <c r="A1531" s="3"/>
      <c r="B1531" s="165" t="str">
        <f>IFERROR(RANK('Categories ID'!$C1531,'Categories ID'!$C$20:$C$1937,1),"")</f>
        <v/>
      </c>
      <c r="C1531" s="166" t="str">
        <f>IF(MIN('Categories ID'!$D1531:$F1531)&lt;&gt;0,MIN('Categories ID'!$D1531:$F1531),"")</f>
        <v/>
      </c>
      <c r="D1531" s="166" t="str">
        <f>IFERROR(SEARCH($G$3,'Categories ID'!$J1531)+ROW()/100000,"")</f>
        <v/>
      </c>
      <c r="E1531" s="166" t="str">
        <f>IFERROR(SEARCH($G$3,'Categories ID'!$K1531)+ROW()/100000,"")</f>
        <v/>
      </c>
      <c r="F1531" s="166" t="str">
        <f>IFERROR(SEARCH($G$3,'Categories ID'!$L1531)+ROW()/100000,"")</f>
        <v/>
      </c>
      <c r="G1531" s="73">
        <v>3215.0</v>
      </c>
      <c r="H1531" s="10" t="s">
        <v>2860</v>
      </c>
      <c r="I1531" s="10" t="s">
        <v>3429</v>
      </c>
      <c r="J1531" s="10" t="s">
        <v>3551</v>
      </c>
      <c r="K1531" s="10" t="s">
        <v>3552</v>
      </c>
      <c r="L1531" s="10" t="s">
        <v>3765</v>
      </c>
      <c r="M1531" s="10" t="s">
        <v>22</v>
      </c>
      <c r="N1531" s="3"/>
      <c r="O1531" s="3"/>
      <c r="P1531" s="3"/>
      <c r="Q1531" s="3"/>
      <c r="R1531" s="3"/>
      <c r="S1531" s="3"/>
      <c r="T1531" s="3"/>
    </row>
    <row r="1532" ht="19.5" customHeight="1">
      <c r="A1532" s="3"/>
      <c r="B1532" s="163" t="str">
        <f>IFERROR(RANK('Categories ID'!$C1532,'Categories ID'!$C$20:$C$1937,1),"")</f>
        <v/>
      </c>
      <c r="C1532" s="164" t="str">
        <f>IF(MIN('Categories ID'!$D1532:$F1532)&lt;&gt;0,MIN('Categories ID'!$D1532:$F1532),"")</f>
        <v/>
      </c>
      <c r="D1532" s="164" t="str">
        <f>IFERROR(SEARCH($G$3,'Categories ID'!$J1532)+ROW()/100000,"")</f>
        <v/>
      </c>
      <c r="E1532" s="164" t="str">
        <f>IFERROR(SEARCH($G$3,'Categories ID'!$K1532)+ROW()/100000,"")</f>
        <v/>
      </c>
      <c r="F1532" s="164" t="str">
        <f>IFERROR(SEARCH($G$3,'Categories ID'!$L1532)+ROW()/100000,"")</f>
        <v/>
      </c>
      <c r="G1532" s="73">
        <v>3216.0</v>
      </c>
      <c r="H1532" s="10" t="s">
        <v>2860</v>
      </c>
      <c r="I1532" s="10" t="s">
        <v>3429</v>
      </c>
      <c r="J1532" s="10" t="s">
        <v>3551</v>
      </c>
      <c r="K1532" s="10" t="s">
        <v>3552</v>
      </c>
      <c r="L1532" s="10" t="s">
        <v>3767</v>
      </c>
      <c r="M1532" s="10" t="s">
        <v>22</v>
      </c>
      <c r="N1532" s="3"/>
      <c r="O1532" s="3"/>
      <c r="P1532" s="3"/>
      <c r="Q1532" s="3"/>
      <c r="R1532" s="3"/>
      <c r="S1532" s="3"/>
      <c r="T1532" s="3"/>
    </row>
    <row r="1533" ht="19.5" customHeight="1">
      <c r="A1533" s="3"/>
      <c r="B1533" s="165" t="str">
        <f>IFERROR(RANK('Categories ID'!$C1533,'Categories ID'!$C$20:$C$1937,1),"")</f>
        <v/>
      </c>
      <c r="C1533" s="166" t="str">
        <f>IF(MIN('Categories ID'!$D1533:$F1533)&lt;&gt;0,MIN('Categories ID'!$D1533:$F1533),"")</f>
        <v/>
      </c>
      <c r="D1533" s="166" t="str">
        <f>IFERROR(SEARCH($G$3,'Categories ID'!$J1533)+ROW()/100000,"")</f>
        <v/>
      </c>
      <c r="E1533" s="166" t="str">
        <f>IFERROR(SEARCH($G$3,'Categories ID'!$K1533)+ROW()/100000,"")</f>
        <v/>
      </c>
      <c r="F1533" s="166" t="str">
        <f>IFERROR(SEARCH($G$3,'Categories ID'!$L1533)+ROW()/100000,"")</f>
        <v/>
      </c>
      <c r="G1533" s="73">
        <v>3210.0</v>
      </c>
      <c r="H1533" s="10" t="s">
        <v>2860</v>
      </c>
      <c r="I1533" s="10" t="s">
        <v>3429</v>
      </c>
      <c r="J1533" s="10" t="s">
        <v>3551</v>
      </c>
      <c r="K1533" s="10" t="s">
        <v>3552</v>
      </c>
      <c r="L1533" s="10" t="s">
        <v>3759</v>
      </c>
      <c r="M1533" s="10" t="s">
        <v>22</v>
      </c>
      <c r="N1533" s="3"/>
      <c r="O1533" s="3"/>
      <c r="P1533" s="3"/>
      <c r="Q1533" s="3"/>
      <c r="R1533" s="3"/>
      <c r="S1533" s="3"/>
      <c r="T1533" s="3"/>
    </row>
    <row r="1534" ht="19.5" customHeight="1">
      <c r="A1534" s="3"/>
      <c r="B1534" s="163" t="str">
        <f>IFERROR(RANK('Categories ID'!$C1534,'Categories ID'!$C$20:$C$1937,1),"")</f>
        <v/>
      </c>
      <c r="C1534" s="164" t="str">
        <f>IF(MIN('Categories ID'!$D1534:$F1534)&lt;&gt;0,MIN('Categories ID'!$D1534:$F1534),"")</f>
        <v/>
      </c>
      <c r="D1534" s="164" t="str">
        <f>IFERROR(SEARCH($G$3,'Categories ID'!$J1534)+ROW()/100000,"")</f>
        <v/>
      </c>
      <c r="E1534" s="164" t="str">
        <f>IFERROR(SEARCH($G$3,'Categories ID'!$K1534)+ROW()/100000,"")</f>
        <v/>
      </c>
      <c r="F1534" s="164" t="str">
        <f>IFERROR(SEARCH($G$3,'Categories ID'!$L1534)+ROW()/100000,"")</f>
        <v/>
      </c>
      <c r="G1534" s="73">
        <v>3211.0</v>
      </c>
      <c r="H1534" s="10" t="s">
        <v>2860</v>
      </c>
      <c r="I1534" s="10" t="s">
        <v>3429</v>
      </c>
      <c r="J1534" s="10" t="s">
        <v>3551</v>
      </c>
      <c r="K1534" s="10" t="s">
        <v>3552</v>
      </c>
      <c r="L1534" s="10" t="s">
        <v>3761</v>
      </c>
      <c r="M1534" s="10" t="s">
        <v>22</v>
      </c>
      <c r="N1534" s="3"/>
      <c r="O1534" s="3"/>
      <c r="P1534" s="3"/>
      <c r="Q1534" s="3"/>
      <c r="R1534" s="3"/>
      <c r="S1534" s="3"/>
      <c r="T1534" s="3"/>
    </row>
    <row r="1535" ht="19.5" customHeight="1">
      <c r="A1535" s="3"/>
      <c r="B1535" s="165" t="str">
        <f>IFERROR(RANK('Categories ID'!$C1535,'Categories ID'!$C$20:$C$1937,1),"")</f>
        <v/>
      </c>
      <c r="C1535" s="166" t="str">
        <f>IF(MIN('Categories ID'!$D1535:$F1535)&lt;&gt;0,MIN('Categories ID'!$D1535:$F1535),"")</f>
        <v/>
      </c>
      <c r="D1535" s="166" t="str">
        <f>IFERROR(SEARCH($G$3,'Categories ID'!$J1535)+ROW()/100000,"")</f>
        <v/>
      </c>
      <c r="E1535" s="166" t="str">
        <f>IFERROR(SEARCH($G$3,'Categories ID'!$K1535)+ROW()/100000,"")</f>
        <v/>
      </c>
      <c r="F1535" s="166" t="str">
        <f>IFERROR(SEARCH($G$3,'Categories ID'!$L1535)+ROW()/100000,"")</f>
        <v/>
      </c>
      <c r="G1535" s="73">
        <v>3213.0</v>
      </c>
      <c r="H1535" s="10" t="s">
        <v>2860</v>
      </c>
      <c r="I1535" s="10" t="s">
        <v>3429</v>
      </c>
      <c r="J1535" s="10" t="s">
        <v>3551</v>
      </c>
      <c r="K1535" s="10" t="s">
        <v>3552</v>
      </c>
      <c r="L1535" s="10" t="s">
        <v>3763</v>
      </c>
      <c r="M1535" s="10" t="s">
        <v>22</v>
      </c>
      <c r="N1535" s="3"/>
      <c r="O1535" s="3"/>
      <c r="P1535" s="3"/>
      <c r="Q1535" s="3"/>
      <c r="R1535" s="3"/>
      <c r="S1535" s="3"/>
      <c r="T1535" s="3"/>
    </row>
    <row r="1536" ht="19.5" customHeight="1">
      <c r="A1536" s="3"/>
      <c r="B1536" s="163" t="str">
        <f>IFERROR(RANK('Categories ID'!$C1536,'Categories ID'!$C$20:$C$1937,1),"")</f>
        <v/>
      </c>
      <c r="C1536" s="164" t="str">
        <f>IF(MIN('Categories ID'!$D1536:$F1536)&lt;&gt;0,MIN('Categories ID'!$D1536:$F1536),"")</f>
        <v/>
      </c>
      <c r="D1536" s="164" t="str">
        <f>IFERROR(SEARCH($G$3,'Categories ID'!$J1536)+ROW()/100000,"")</f>
        <v/>
      </c>
      <c r="E1536" s="164" t="str">
        <f>IFERROR(SEARCH($G$3,'Categories ID'!$K1536)+ROW()/100000,"")</f>
        <v/>
      </c>
      <c r="F1536" s="164" t="str">
        <f>IFERROR(SEARCH($G$3,'Categories ID'!$L1536)+ROW()/100000,"")</f>
        <v/>
      </c>
      <c r="G1536" s="73">
        <v>1657.0</v>
      </c>
      <c r="H1536" s="10" t="s">
        <v>2860</v>
      </c>
      <c r="I1536" s="10" t="s">
        <v>3429</v>
      </c>
      <c r="J1536" s="10" t="s">
        <v>3551</v>
      </c>
      <c r="K1536" s="10" t="s">
        <v>3552</v>
      </c>
      <c r="L1536" s="10" t="s">
        <v>3656</v>
      </c>
      <c r="M1536" s="10" t="s">
        <v>22</v>
      </c>
      <c r="N1536" s="3"/>
      <c r="O1536" s="3"/>
      <c r="P1536" s="3"/>
      <c r="Q1536" s="3"/>
      <c r="R1536" s="3"/>
      <c r="S1536" s="3"/>
      <c r="T1536" s="3"/>
    </row>
    <row r="1537" ht="19.5" customHeight="1">
      <c r="A1537" s="3"/>
      <c r="B1537" s="165" t="str">
        <f>IFERROR(RANK('Categories ID'!$C1537,'Categories ID'!$C$20:$C$1937,1),"")</f>
        <v/>
      </c>
      <c r="C1537" s="166" t="str">
        <f>IF(MIN('Categories ID'!$D1537:$F1537)&lt;&gt;0,MIN('Categories ID'!$D1537:$F1537),"")</f>
        <v/>
      </c>
      <c r="D1537" s="166" t="str">
        <f>IFERROR(SEARCH($G$3,'Categories ID'!$J1537)+ROW()/100000,"")</f>
        <v/>
      </c>
      <c r="E1537" s="166" t="str">
        <f>IFERROR(SEARCH($G$3,'Categories ID'!$K1537)+ROW()/100000,"")</f>
        <v/>
      </c>
      <c r="F1537" s="166" t="str">
        <f>IFERROR(SEARCH($G$3,'Categories ID'!$L1537)+ROW()/100000,"")</f>
        <v/>
      </c>
      <c r="G1537" s="73">
        <v>1658.0</v>
      </c>
      <c r="H1537" s="10" t="s">
        <v>2860</v>
      </c>
      <c r="I1537" s="10" t="s">
        <v>3429</v>
      </c>
      <c r="J1537" s="10" t="s">
        <v>3551</v>
      </c>
      <c r="K1537" s="10" t="s">
        <v>3552</v>
      </c>
      <c r="L1537" s="10" t="s">
        <v>3658</v>
      </c>
      <c r="M1537" s="10" t="s">
        <v>22</v>
      </c>
      <c r="N1537" s="3"/>
      <c r="O1537" s="3"/>
      <c r="P1537" s="3"/>
      <c r="Q1537" s="3"/>
      <c r="R1537" s="3"/>
      <c r="S1537" s="3"/>
      <c r="T1537" s="3"/>
    </row>
    <row r="1538" ht="19.5" customHeight="1">
      <c r="A1538" s="3"/>
      <c r="B1538" s="163" t="str">
        <f>IFERROR(RANK('Categories ID'!$C1538,'Categories ID'!$C$20:$C$1937,1),"")</f>
        <v/>
      </c>
      <c r="C1538" s="164" t="str">
        <f>IF(MIN('Categories ID'!$D1538:$F1538)&lt;&gt;0,MIN('Categories ID'!$D1538:$F1538),"")</f>
        <v/>
      </c>
      <c r="D1538" s="164" t="str">
        <f>IFERROR(SEARCH($G$3,'Categories ID'!$J1538)+ROW()/100000,"")</f>
        <v/>
      </c>
      <c r="E1538" s="164" t="str">
        <f>IFERROR(SEARCH($G$3,'Categories ID'!$K1538)+ROW()/100000,"")</f>
        <v/>
      </c>
      <c r="F1538" s="164" t="str">
        <f>IFERROR(SEARCH($G$3,'Categories ID'!$L1538)+ROW()/100000,"")</f>
        <v/>
      </c>
      <c r="G1538" s="73">
        <v>1659.0</v>
      </c>
      <c r="H1538" s="10" t="s">
        <v>2860</v>
      </c>
      <c r="I1538" s="10" t="s">
        <v>3429</v>
      </c>
      <c r="J1538" s="10" t="s">
        <v>3551</v>
      </c>
      <c r="K1538" s="10" t="s">
        <v>3552</v>
      </c>
      <c r="L1538" s="10" t="s">
        <v>3660</v>
      </c>
      <c r="M1538" s="10" t="s">
        <v>22</v>
      </c>
      <c r="N1538" s="3"/>
      <c r="O1538" s="3"/>
      <c r="P1538" s="3"/>
      <c r="Q1538" s="3"/>
      <c r="R1538" s="3"/>
      <c r="S1538" s="3"/>
      <c r="T1538" s="3"/>
    </row>
    <row r="1539" ht="19.5" customHeight="1">
      <c r="A1539" s="3"/>
      <c r="B1539" s="165" t="str">
        <f>IFERROR(RANK('Categories ID'!$C1539,'Categories ID'!$C$20:$C$1937,1),"")</f>
        <v/>
      </c>
      <c r="C1539" s="166" t="str">
        <f>IF(MIN('Categories ID'!$D1539:$F1539)&lt;&gt;0,MIN('Categories ID'!$D1539:$F1539),"")</f>
        <v/>
      </c>
      <c r="D1539" s="166" t="str">
        <f>IFERROR(SEARCH($G$3,'Categories ID'!$J1539)+ROW()/100000,"")</f>
        <v/>
      </c>
      <c r="E1539" s="166" t="str">
        <f>IFERROR(SEARCH($G$3,'Categories ID'!$K1539)+ROW()/100000,"")</f>
        <v/>
      </c>
      <c r="F1539" s="166" t="str">
        <f>IFERROR(SEARCH($G$3,'Categories ID'!$L1539)+ROW()/100000,"")</f>
        <v/>
      </c>
      <c r="G1539" s="73">
        <v>1601.0</v>
      </c>
      <c r="H1539" s="10" t="s">
        <v>2860</v>
      </c>
      <c r="I1539" s="10" t="s">
        <v>3429</v>
      </c>
      <c r="J1539" s="10" t="s">
        <v>3551</v>
      </c>
      <c r="K1539" s="10" t="s">
        <v>3552</v>
      </c>
      <c r="L1539" s="10" t="s">
        <v>3594</v>
      </c>
      <c r="M1539" s="10" t="s">
        <v>22</v>
      </c>
      <c r="N1539" s="3"/>
      <c r="O1539" s="3"/>
      <c r="P1539" s="3"/>
      <c r="Q1539" s="3"/>
      <c r="R1539" s="3"/>
      <c r="S1539" s="3"/>
      <c r="T1539" s="3"/>
    </row>
    <row r="1540" ht="19.5" customHeight="1">
      <c r="A1540" s="3"/>
      <c r="B1540" s="163" t="str">
        <f>IFERROR(RANK('Categories ID'!$C1540,'Categories ID'!$C$20:$C$1937,1),"")</f>
        <v/>
      </c>
      <c r="C1540" s="164" t="str">
        <f>IF(MIN('Categories ID'!$D1540:$F1540)&lt;&gt;0,MIN('Categories ID'!$D1540:$F1540),"")</f>
        <v/>
      </c>
      <c r="D1540" s="164" t="str">
        <f>IFERROR(SEARCH($G$3,'Categories ID'!$J1540)+ROW()/100000,"")</f>
        <v/>
      </c>
      <c r="E1540" s="164" t="str">
        <f>IFERROR(SEARCH($G$3,'Categories ID'!$K1540)+ROW()/100000,"")</f>
        <v/>
      </c>
      <c r="F1540" s="164" t="str">
        <f>IFERROR(SEARCH($G$3,'Categories ID'!$L1540)+ROW()/100000,"")</f>
        <v/>
      </c>
      <c r="G1540" s="73">
        <v>1603.0</v>
      </c>
      <c r="H1540" s="10" t="s">
        <v>2860</v>
      </c>
      <c r="I1540" s="10" t="s">
        <v>3429</v>
      </c>
      <c r="J1540" s="10" t="s">
        <v>3551</v>
      </c>
      <c r="K1540" s="10" t="s">
        <v>3552</v>
      </c>
      <c r="L1540" s="10" t="s">
        <v>3600</v>
      </c>
      <c r="M1540" s="10" t="s">
        <v>22</v>
      </c>
      <c r="N1540" s="3"/>
      <c r="O1540" s="3"/>
      <c r="P1540" s="3"/>
      <c r="Q1540" s="3"/>
      <c r="R1540" s="3"/>
      <c r="S1540" s="3"/>
      <c r="T1540" s="3"/>
    </row>
    <row r="1541" ht="19.5" customHeight="1">
      <c r="A1541" s="3"/>
      <c r="B1541" s="165" t="str">
        <f>IFERROR(RANK('Categories ID'!$C1541,'Categories ID'!$C$20:$C$1937,1),"")</f>
        <v/>
      </c>
      <c r="C1541" s="166" t="str">
        <f>IF(MIN('Categories ID'!$D1541:$F1541)&lt;&gt;0,MIN('Categories ID'!$D1541:$F1541),"")</f>
        <v/>
      </c>
      <c r="D1541" s="166" t="str">
        <f>IFERROR(SEARCH($G$3,'Categories ID'!$J1541)+ROW()/100000,"")</f>
        <v/>
      </c>
      <c r="E1541" s="166" t="str">
        <f>IFERROR(SEARCH($G$3,'Categories ID'!$K1541)+ROW()/100000,"")</f>
        <v/>
      </c>
      <c r="F1541" s="166" t="str">
        <f>IFERROR(SEARCH($G$3,'Categories ID'!$L1541)+ROW()/100000,"")</f>
        <v/>
      </c>
      <c r="G1541" s="73">
        <v>3300.0</v>
      </c>
      <c r="H1541" s="10" t="s">
        <v>2860</v>
      </c>
      <c r="I1541" s="10" t="s">
        <v>3429</v>
      </c>
      <c r="J1541" s="10" t="s">
        <v>3551</v>
      </c>
      <c r="K1541" s="10" t="s">
        <v>3552</v>
      </c>
      <c r="L1541" s="10" t="s">
        <v>3811</v>
      </c>
      <c r="M1541" s="10" t="s">
        <v>22</v>
      </c>
      <c r="N1541" s="3"/>
      <c r="O1541" s="3"/>
      <c r="P1541" s="3"/>
      <c r="Q1541" s="3"/>
      <c r="R1541" s="3"/>
      <c r="S1541" s="3"/>
      <c r="T1541" s="3"/>
    </row>
    <row r="1542" ht="19.5" customHeight="1">
      <c r="A1542" s="3"/>
      <c r="B1542" s="163" t="str">
        <f>IFERROR(RANK('Categories ID'!$C1542,'Categories ID'!$C$20:$C$1937,1),"")</f>
        <v/>
      </c>
      <c r="C1542" s="164" t="str">
        <f>IF(MIN('Categories ID'!$D1542:$F1542)&lt;&gt;0,MIN('Categories ID'!$D1542:$F1542),"")</f>
        <v/>
      </c>
      <c r="D1542" s="164" t="str">
        <f>IFERROR(SEARCH($G$3,'Categories ID'!$J1542)+ROW()/100000,"")</f>
        <v/>
      </c>
      <c r="E1542" s="164" t="str">
        <f>IFERROR(SEARCH($G$3,'Categories ID'!$K1542)+ROW()/100000,"")</f>
        <v/>
      </c>
      <c r="F1542" s="164" t="str">
        <f>IFERROR(SEARCH($G$3,'Categories ID'!$L1542)+ROW()/100000,"")</f>
        <v/>
      </c>
      <c r="G1542" s="73">
        <v>3301.0</v>
      </c>
      <c r="H1542" s="10" t="s">
        <v>2860</v>
      </c>
      <c r="I1542" s="10" t="s">
        <v>3429</v>
      </c>
      <c r="J1542" s="10" t="s">
        <v>3551</v>
      </c>
      <c r="K1542" s="10" t="s">
        <v>3552</v>
      </c>
      <c r="L1542" s="10" t="s">
        <v>3813</v>
      </c>
      <c r="M1542" s="10" t="s">
        <v>22</v>
      </c>
      <c r="N1542" s="3"/>
      <c r="O1542" s="3"/>
      <c r="P1542" s="3"/>
      <c r="Q1542" s="3"/>
      <c r="R1542" s="3"/>
      <c r="S1542" s="3"/>
      <c r="T1542" s="3"/>
    </row>
    <row r="1543" ht="19.5" customHeight="1">
      <c r="A1543" s="3"/>
      <c r="B1543" s="165" t="str">
        <f>IFERROR(RANK('Categories ID'!$C1543,'Categories ID'!$C$20:$C$1937,1),"")</f>
        <v/>
      </c>
      <c r="C1543" s="166" t="str">
        <f>IF(MIN('Categories ID'!$D1543:$F1543)&lt;&gt;0,MIN('Categories ID'!$D1543:$F1543),"")</f>
        <v/>
      </c>
      <c r="D1543" s="166" t="str">
        <f>IFERROR(SEARCH($G$3,'Categories ID'!$J1543)+ROW()/100000,"")</f>
        <v/>
      </c>
      <c r="E1543" s="166" t="str">
        <f>IFERROR(SEARCH($G$3,'Categories ID'!$K1543)+ROW()/100000,"")</f>
        <v/>
      </c>
      <c r="F1543" s="166" t="str">
        <f>IFERROR(SEARCH($G$3,'Categories ID'!$L1543)+ROW()/100000,"")</f>
        <v/>
      </c>
      <c r="G1543" s="73">
        <v>1597.0</v>
      </c>
      <c r="H1543" s="10" t="s">
        <v>2860</v>
      </c>
      <c r="I1543" s="10" t="s">
        <v>3429</v>
      </c>
      <c r="J1543" s="10" t="s">
        <v>3551</v>
      </c>
      <c r="K1543" s="10" t="s">
        <v>3560</v>
      </c>
      <c r="L1543" s="10" t="s">
        <v>3588</v>
      </c>
      <c r="M1543" s="10" t="s">
        <v>22</v>
      </c>
      <c r="N1543" s="3"/>
      <c r="O1543" s="3"/>
      <c r="P1543" s="3"/>
      <c r="Q1543" s="3"/>
      <c r="R1543" s="3"/>
      <c r="S1543" s="3"/>
      <c r="T1543" s="3"/>
    </row>
    <row r="1544" ht="19.5" customHeight="1">
      <c r="A1544" s="3"/>
      <c r="B1544" s="163" t="str">
        <f>IFERROR(RANK('Categories ID'!$C1544,'Categories ID'!$C$20:$C$1937,1),"")</f>
        <v/>
      </c>
      <c r="C1544" s="164" t="str">
        <f>IF(MIN('Categories ID'!$D1544:$F1544)&lt;&gt;0,MIN('Categories ID'!$D1544:$F1544),"")</f>
        <v/>
      </c>
      <c r="D1544" s="164" t="str">
        <f>IFERROR(SEARCH($G$3,'Categories ID'!$J1544)+ROW()/100000,"")</f>
        <v/>
      </c>
      <c r="E1544" s="164" t="str">
        <f>IFERROR(SEARCH($G$3,'Categories ID'!$K1544)+ROW()/100000,"")</f>
        <v/>
      </c>
      <c r="F1544" s="164" t="str">
        <f>IFERROR(SEARCH($G$3,'Categories ID'!$L1544)+ROW()/100000,"")</f>
        <v/>
      </c>
      <c r="G1544" s="73">
        <v>1598.0</v>
      </c>
      <c r="H1544" s="10" t="s">
        <v>2860</v>
      </c>
      <c r="I1544" s="10" t="s">
        <v>3429</v>
      </c>
      <c r="J1544" s="10" t="s">
        <v>3551</v>
      </c>
      <c r="K1544" s="10" t="s">
        <v>3560</v>
      </c>
      <c r="L1544" s="10" t="s">
        <v>3590</v>
      </c>
      <c r="M1544" s="10" t="s">
        <v>22</v>
      </c>
      <c r="N1544" s="3"/>
      <c r="O1544" s="3"/>
      <c r="P1544" s="3"/>
      <c r="Q1544" s="3"/>
      <c r="R1544" s="3"/>
      <c r="S1544" s="3"/>
      <c r="T1544" s="3"/>
    </row>
    <row r="1545" ht="19.5" customHeight="1">
      <c r="A1545" s="3"/>
      <c r="B1545" s="165" t="str">
        <f>IFERROR(RANK('Categories ID'!$C1545,'Categories ID'!$C$20:$C$1937,1),"")</f>
        <v/>
      </c>
      <c r="C1545" s="166" t="str">
        <f>IF(MIN('Categories ID'!$D1545:$F1545)&lt;&gt;0,MIN('Categories ID'!$D1545:$F1545),"")</f>
        <v/>
      </c>
      <c r="D1545" s="166" t="str">
        <f>IFERROR(SEARCH($G$3,'Categories ID'!$J1545)+ROW()/100000,"")</f>
        <v/>
      </c>
      <c r="E1545" s="166" t="str">
        <f>IFERROR(SEARCH($G$3,'Categories ID'!$K1545)+ROW()/100000,"")</f>
        <v/>
      </c>
      <c r="F1545" s="166" t="str">
        <f>IFERROR(SEARCH($G$3,'Categories ID'!$L1545)+ROW()/100000,"")</f>
        <v/>
      </c>
      <c r="G1545" s="73">
        <v>1599.0</v>
      </c>
      <c r="H1545" s="10" t="s">
        <v>2860</v>
      </c>
      <c r="I1545" s="10" t="s">
        <v>3429</v>
      </c>
      <c r="J1545" s="10" t="s">
        <v>3551</v>
      </c>
      <c r="K1545" s="10" t="s">
        <v>3560</v>
      </c>
      <c r="L1545" s="10" t="s">
        <v>3592</v>
      </c>
      <c r="M1545" s="10" t="s">
        <v>22</v>
      </c>
      <c r="N1545" s="3"/>
      <c r="O1545" s="3"/>
      <c r="P1545" s="3"/>
      <c r="Q1545" s="3"/>
      <c r="R1545" s="3"/>
      <c r="S1545" s="3"/>
      <c r="T1545" s="3"/>
    </row>
    <row r="1546" ht="19.5" customHeight="1">
      <c r="A1546" s="3"/>
      <c r="B1546" s="163" t="str">
        <f>IFERROR(RANK('Categories ID'!$C1546,'Categories ID'!$C$20:$C$1937,1),"")</f>
        <v/>
      </c>
      <c r="C1546" s="164" t="str">
        <f>IF(MIN('Categories ID'!$D1546:$F1546)&lt;&gt;0,MIN('Categories ID'!$D1546:$F1546),"")</f>
        <v/>
      </c>
      <c r="D1546" s="164" t="str">
        <f>IFERROR(SEARCH($G$3,'Categories ID'!$J1546)+ROW()/100000,"")</f>
        <v/>
      </c>
      <c r="E1546" s="164" t="str">
        <f>IFERROR(SEARCH($G$3,'Categories ID'!$K1546)+ROW()/100000,"")</f>
        <v/>
      </c>
      <c r="F1546" s="164" t="str">
        <f>IFERROR(SEARCH($G$3,'Categories ID'!$L1546)+ROW()/100000,"")</f>
        <v/>
      </c>
      <c r="G1546" s="73">
        <v>3200.0</v>
      </c>
      <c r="H1546" s="10" t="s">
        <v>2860</v>
      </c>
      <c r="I1546" s="10" t="s">
        <v>3429</v>
      </c>
      <c r="J1546" s="10" t="s">
        <v>3551</v>
      </c>
      <c r="K1546" s="10" t="s">
        <v>3560</v>
      </c>
      <c r="L1546" s="10" t="s">
        <v>3751</v>
      </c>
      <c r="M1546" s="10" t="s">
        <v>22</v>
      </c>
      <c r="N1546" s="3"/>
      <c r="O1546" s="3"/>
      <c r="P1546" s="3"/>
      <c r="Q1546" s="3"/>
      <c r="R1546" s="3"/>
      <c r="S1546" s="3"/>
      <c r="T1546" s="3"/>
    </row>
    <row r="1547" ht="19.5" customHeight="1">
      <c r="A1547" s="3"/>
      <c r="B1547" s="165" t="str">
        <f>IFERROR(RANK('Categories ID'!$C1547,'Categories ID'!$C$20:$C$1937,1),"")</f>
        <v/>
      </c>
      <c r="C1547" s="166" t="str">
        <f>IF(MIN('Categories ID'!$D1547:$F1547)&lt;&gt;0,MIN('Categories ID'!$D1547:$F1547),"")</f>
        <v/>
      </c>
      <c r="D1547" s="166" t="str">
        <f>IFERROR(SEARCH($G$3,'Categories ID'!$J1547)+ROW()/100000,"")</f>
        <v/>
      </c>
      <c r="E1547" s="166" t="str">
        <f>IFERROR(SEARCH($G$3,'Categories ID'!$K1547)+ROW()/100000,"")</f>
        <v/>
      </c>
      <c r="F1547" s="166" t="str">
        <f>IFERROR(SEARCH($G$3,'Categories ID'!$L1547)+ROW()/100000,"")</f>
        <v/>
      </c>
      <c r="G1547" s="73">
        <v>3201.0</v>
      </c>
      <c r="H1547" s="10" t="s">
        <v>2860</v>
      </c>
      <c r="I1547" s="10" t="s">
        <v>3429</v>
      </c>
      <c r="J1547" s="10" t="s">
        <v>3551</v>
      </c>
      <c r="K1547" s="10" t="s">
        <v>3560</v>
      </c>
      <c r="L1547" s="10" t="s">
        <v>3753</v>
      </c>
      <c r="M1547" s="10" t="s">
        <v>22</v>
      </c>
      <c r="N1547" s="3"/>
      <c r="O1547" s="3"/>
      <c r="P1547" s="3"/>
      <c r="Q1547" s="3"/>
      <c r="R1547" s="3"/>
      <c r="S1547" s="3"/>
      <c r="T1547" s="3"/>
    </row>
    <row r="1548" ht="19.5" customHeight="1">
      <c r="A1548" s="3"/>
      <c r="B1548" s="163" t="str">
        <f>IFERROR(RANK('Categories ID'!$C1548,'Categories ID'!$C$20:$C$1937,1),"")</f>
        <v/>
      </c>
      <c r="C1548" s="164" t="str">
        <f>IF(MIN('Categories ID'!$D1548:$F1548)&lt;&gt;0,MIN('Categories ID'!$D1548:$F1548),"")</f>
        <v/>
      </c>
      <c r="D1548" s="164" t="str">
        <f>IFERROR(SEARCH($G$3,'Categories ID'!$J1548)+ROW()/100000,"")</f>
        <v/>
      </c>
      <c r="E1548" s="164" t="str">
        <f>IFERROR(SEARCH($G$3,'Categories ID'!$K1548)+ROW()/100000,"")</f>
        <v/>
      </c>
      <c r="F1548" s="164" t="str">
        <f>IFERROR(SEARCH($G$3,'Categories ID'!$L1548)+ROW()/100000,"")</f>
        <v/>
      </c>
      <c r="G1548" s="73">
        <v>3197.0</v>
      </c>
      <c r="H1548" s="10" t="s">
        <v>2860</v>
      </c>
      <c r="I1548" s="10" t="s">
        <v>3429</v>
      </c>
      <c r="J1548" s="10" t="s">
        <v>3551</v>
      </c>
      <c r="K1548" s="10" t="s">
        <v>3560</v>
      </c>
      <c r="L1548" s="10" t="s">
        <v>3750</v>
      </c>
      <c r="M1548" s="10" t="s">
        <v>22</v>
      </c>
      <c r="N1548" s="3"/>
      <c r="O1548" s="3"/>
      <c r="P1548" s="3"/>
      <c r="Q1548" s="3"/>
      <c r="R1548" s="3"/>
      <c r="S1548" s="3"/>
      <c r="T1548" s="3"/>
    </row>
    <row r="1549" ht="19.5" customHeight="1">
      <c r="A1549" s="3"/>
      <c r="B1549" s="165" t="str">
        <f>IFERROR(RANK('Categories ID'!$C1549,'Categories ID'!$C$20:$C$1937,1),"")</f>
        <v/>
      </c>
      <c r="C1549" s="166" t="str">
        <f>IF(MIN('Categories ID'!$D1549:$F1549)&lt;&gt;0,MIN('Categories ID'!$D1549:$F1549),"")</f>
        <v/>
      </c>
      <c r="D1549" s="166" t="str">
        <f>IFERROR(SEARCH($G$3,'Categories ID'!$J1549)+ROW()/100000,"")</f>
        <v/>
      </c>
      <c r="E1549" s="166" t="str">
        <f>IFERROR(SEARCH($G$3,'Categories ID'!$K1549)+ROW()/100000,"")</f>
        <v/>
      </c>
      <c r="F1549" s="166" t="str">
        <f>IFERROR(SEARCH($G$3,'Categories ID'!$L1549)+ROW()/100000,"")</f>
        <v/>
      </c>
      <c r="G1549" s="73">
        <v>3205.0</v>
      </c>
      <c r="H1549" s="10" t="s">
        <v>2860</v>
      </c>
      <c r="I1549" s="10" t="s">
        <v>3429</v>
      </c>
      <c r="J1549" s="10" t="s">
        <v>3551</v>
      </c>
      <c r="K1549" s="10" t="s">
        <v>3560</v>
      </c>
      <c r="L1549" s="10" t="s">
        <v>3755</v>
      </c>
      <c r="M1549" s="10" t="s">
        <v>22</v>
      </c>
      <c r="N1549" s="3"/>
      <c r="O1549" s="3"/>
      <c r="P1549" s="3"/>
      <c r="Q1549" s="3"/>
      <c r="R1549" s="3"/>
      <c r="S1549" s="3"/>
      <c r="T1549" s="3"/>
    </row>
    <row r="1550" ht="19.5" customHeight="1">
      <c r="A1550" s="3"/>
      <c r="B1550" s="163" t="str">
        <f>IFERROR(RANK('Categories ID'!$C1550,'Categories ID'!$C$20:$C$1937,1),"")</f>
        <v/>
      </c>
      <c r="C1550" s="164" t="str">
        <f>IF(MIN('Categories ID'!$D1550:$F1550)&lt;&gt;0,MIN('Categories ID'!$D1550:$F1550),"")</f>
        <v/>
      </c>
      <c r="D1550" s="164" t="str">
        <f>IFERROR(SEARCH($G$3,'Categories ID'!$J1550)+ROW()/100000,"")</f>
        <v/>
      </c>
      <c r="E1550" s="164" t="str">
        <f>IFERROR(SEARCH($G$3,'Categories ID'!$K1550)+ROW()/100000,"")</f>
        <v/>
      </c>
      <c r="F1550" s="164" t="str">
        <f>IFERROR(SEARCH($G$3,'Categories ID'!$L1550)+ROW()/100000,"")</f>
        <v/>
      </c>
      <c r="G1550" s="73">
        <v>3207.0</v>
      </c>
      <c r="H1550" s="10" t="s">
        <v>2860</v>
      </c>
      <c r="I1550" s="10" t="s">
        <v>3429</v>
      </c>
      <c r="J1550" s="10" t="s">
        <v>3551</v>
      </c>
      <c r="K1550" s="10" t="s">
        <v>3560</v>
      </c>
      <c r="L1550" s="10" t="s">
        <v>3757</v>
      </c>
      <c r="M1550" s="10" t="s">
        <v>22</v>
      </c>
      <c r="N1550" s="3"/>
      <c r="O1550" s="3"/>
      <c r="P1550" s="3"/>
      <c r="Q1550" s="3"/>
      <c r="R1550" s="3"/>
      <c r="S1550" s="3"/>
      <c r="T1550" s="3"/>
    </row>
    <row r="1551" ht="19.5" customHeight="1">
      <c r="A1551" s="3"/>
      <c r="B1551" s="165" t="str">
        <f>IFERROR(RANK('Categories ID'!$C1551,'Categories ID'!$C$20:$C$1937,1),"")</f>
        <v/>
      </c>
      <c r="C1551" s="166" t="str">
        <f>IF(MIN('Categories ID'!$D1551:$F1551)&lt;&gt;0,MIN('Categories ID'!$D1551:$F1551),"")</f>
        <v/>
      </c>
      <c r="D1551" s="166" t="str">
        <f>IFERROR(SEARCH($G$3,'Categories ID'!$J1551)+ROW()/100000,"")</f>
        <v/>
      </c>
      <c r="E1551" s="166" t="str">
        <f>IFERROR(SEARCH($G$3,'Categories ID'!$K1551)+ROW()/100000,"")</f>
        <v/>
      </c>
      <c r="F1551" s="166" t="str">
        <f>IFERROR(SEARCH($G$3,'Categories ID'!$L1551)+ROW()/100000,"")</f>
        <v/>
      </c>
      <c r="G1551" s="73">
        <v>1126.0</v>
      </c>
      <c r="H1551" s="10" t="s">
        <v>2860</v>
      </c>
      <c r="I1551" s="10" t="s">
        <v>3429</v>
      </c>
      <c r="J1551" s="10" t="s">
        <v>3551</v>
      </c>
      <c r="K1551" s="10" t="s">
        <v>3560</v>
      </c>
      <c r="L1551" s="10" t="s">
        <v>3561</v>
      </c>
      <c r="M1551" s="10" t="s">
        <v>22</v>
      </c>
      <c r="N1551" s="3"/>
      <c r="O1551" s="3"/>
      <c r="P1551" s="3"/>
      <c r="Q1551" s="3"/>
      <c r="R1551" s="3"/>
      <c r="S1551" s="3"/>
      <c r="T1551" s="3"/>
    </row>
    <row r="1552" ht="19.5" customHeight="1">
      <c r="A1552" s="3"/>
      <c r="B1552" s="163" t="str">
        <f>IFERROR(RANK('Categories ID'!$C1552,'Categories ID'!$C$20:$C$1937,1),"")</f>
        <v/>
      </c>
      <c r="C1552" s="164" t="str">
        <f>IF(MIN('Categories ID'!$D1552:$F1552)&lt;&gt;0,MIN('Categories ID'!$D1552:$F1552),"")</f>
        <v/>
      </c>
      <c r="D1552" s="164" t="str">
        <f>IFERROR(SEARCH($G$3,'Categories ID'!$J1552)+ROW()/100000,"")</f>
        <v/>
      </c>
      <c r="E1552" s="164" t="str">
        <f>IFERROR(SEARCH($G$3,'Categories ID'!$K1552)+ROW()/100000,"")</f>
        <v/>
      </c>
      <c r="F1552" s="164" t="str">
        <f>IFERROR(SEARCH($G$3,'Categories ID'!$L1552)+ROW()/100000,"")</f>
        <v/>
      </c>
      <c r="G1552" s="73">
        <v>1127.0</v>
      </c>
      <c r="H1552" s="10" t="s">
        <v>2860</v>
      </c>
      <c r="I1552" s="10" t="s">
        <v>3429</v>
      </c>
      <c r="J1552" s="10" t="s">
        <v>3551</v>
      </c>
      <c r="K1552" s="10" t="s">
        <v>3560</v>
      </c>
      <c r="L1552" s="10" t="s">
        <v>3564</v>
      </c>
      <c r="M1552" s="10" t="s">
        <v>22</v>
      </c>
      <c r="N1552" s="3"/>
      <c r="O1552" s="3"/>
      <c r="P1552" s="3"/>
      <c r="Q1552" s="3"/>
      <c r="R1552" s="3"/>
      <c r="S1552" s="3"/>
      <c r="T1552" s="3"/>
    </row>
    <row r="1553" ht="19.5" customHeight="1">
      <c r="A1553" s="3"/>
      <c r="B1553" s="165" t="str">
        <f>IFERROR(RANK('Categories ID'!$C1553,'Categories ID'!$C$20:$C$1937,1),"")</f>
        <v/>
      </c>
      <c r="C1553" s="166" t="str">
        <f>IF(MIN('Categories ID'!$D1553:$F1553)&lt;&gt;0,MIN('Categories ID'!$D1553:$F1553),"")</f>
        <v/>
      </c>
      <c r="D1553" s="166" t="str">
        <f>IFERROR(SEARCH($G$3,'Categories ID'!$J1553)+ROW()/100000,"")</f>
        <v/>
      </c>
      <c r="E1553" s="166" t="str">
        <f>IFERROR(SEARCH($G$3,'Categories ID'!$K1553)+ROW()/100000,"")</f>
        <v/>
      </c>
      <c r="F1553" s="166" t="str">
        <f>IFERROR(SEARCH($G$3,'Categories ID'!$L1553)+ROW()/100000,"")</f>
        <v/>
      </c>
      <c r="G1553" s="73">
        <v>1778.0</v>
      </c>
      <c r="H1553" s="10" t="s">
        <v>2860</v>
      </c>
      <c r="I1553" s="10" t="s">
        <v>3429</v>
      </c>
      <c r="J1553" s="10" t="s">
        <v>3551</v>
      </c>
      <c r="K1553" s="10" t="s">
        <v>3560</v>
      </c>
      <c r="L1553" s="10" t="s">
        <v>3666</v>
      </c>
      <c r="M1553" s="10" t="s">
        <v>22</v>
      </c>
      <c r="N1553" s="3"/>
      <c r="O1553" s="3"/>
      <c r="P1553" s="3"/>
      <c r="Q1553" s="3"/>
      <c r="R1553" s="3"/>
      <c r="S1553" s="3"/>
      <c r="T1553" s="3"/>
    </row>
    <row r="1554" ht="19.5" customHeight="1">
      <c r="A1554" s="3"/>
      <c r="B1554" s="163" t="str">
        <f>IFERROR(RANK('Categories ID'!$C1554,'Categories ID'!$C$20:$C$1937,1),"")</f>
        <v/>
      </c>
      <c r="C1554" s="164" t="str">
        <f>IF(MIN('Categories ID'!$D1554:$F1554)&lt;&gt;0,MIN('Categories ID'!$D1554:$F1554),"")</f>
        <v/>
      </c>
      <c r="D1554" s="164" t="str">
        <f>IFERROR(SEARCH($G$3,'Categories ID'!$J1554)+ROW()/100000,"")</f>
        <v/>
      </c>
      <c r="E1554" s="164" t="str">
        <f>IFERROR(SEARCH($G$3,'Categories ID'!$K1554)+ROW()/100000,"")</f>
        <v/>
      </c>
      <c r="F1554" s="164" t="str">
        <f>IFERROR(SEARCH($G$3,'Categories ID'!$L1554)+ROW()/100000,"")</f>
        <v/>
      </c>
      <c r="G1554" s="73">
        <v>1660.0</v>
      </c>
      <c r="H1554" s="10" t="s">
        <v>2860</v>
      </c>
      <c r="I1554" s="10" t="s">
        <v>3429</v>
      </c>
      <c r="J1554" s="10" t="s">
        <v>3551</v>
      </c>
      <c r="K1554" s="10" t="s">
        <v>3662</v>
      </c>
      <c r="L1554" s="10" t="s">
        <v>3663</v>
      </c>
      <c r="M1554" s="10" t="s">
        <v>22</v>
      </c>
      <c r="N1554" s="3"/>
      <c r="O1554" s="3"/>
      <c r="P1554" s="3"/>
      <c r="Q1554" s="3"/>
      <c r="R1554" s="3"/>
      <c r="S1554" s="3"/>
      <c r="T1554" s="3"/>
    </row>
    <row r="1555" ht="19.5" customHeight="1">
      <c r="A1555" s="3"/>
      <c r="B1555" s="165" t="str">
        <f>IFERROR(RANK('Categories ID'!$C1555,'Categories ID'!$C$20:$C$1937,1),"")</f>
        <v/>
      </c>
      <c r="C1555" s="166" t="str">
        <f>IF(MIN('Categories ID'!$D1555:$F1555)&lt;&gt;0,MIN('Categories ID'!$D1555:$F1555),"")</f>
        <v/>
      </c>
      <c r="D1555" s="166" t="str">
        <f>IFERROR(SEARCH($G$3,'Categories ID'!$J1555)+ROW()/100000,"")</f>
        <v/>
      </c>
      <c r="E1555" s="166" t="str">
        <f>IFERROR(SEARCH($G$3,'Categories ID'!$K1555)+ROW()/100000,"")</f>
        <v/>
      </c>
      <c r="F1555" s="166" t="str">
        <f>IFERROR(SEARCH($G$3,'Categories ID'!$L1555)+ROW()/100000,"")</f>
        <v/>
      </c>
      <c r="G1555" s="73">
        <v>3438.0</v>
      </c>
      <c r="H1555" s="10" t="s">
        <v>2860</v>
      </c>
      <c r="I1555" s="10" t="s">
        <v>3429</v>
      </c>
      <c r="J1555" s="10" t="s">
        <v>3551</v>
      </c>
      <c r="K1555" s="10" t="s">
        <v>3709</v>
      </c>
      <c r="L1555" s="10" t="s">
        <v>3817</v>
      </c>
      <c r="M1555" s="10" t="s">
        <v>22</v>
      </c>
      <c r="N1555" s="3"/>
      <c r="O1555" s="3"/>
      <c r="P1555" s="3"/>
      <c r="Q1555" s="3"/>
      <c r="R1555" s="3"/>
      <c r="S1555" s="3"/>
      <c r="T1555" s="3"/>
    </row>
    <row r="1556" ht="19.5" customHeight="1">
      <c r="A1556" s="3"/>
      <c r="B1556" s="163" t="str">
        <f>IFERROR(RANK('Categories ID'!$C1556,'Categories ID'!$C$20:$C$1937,1),"")</f>
        <v/>
      </c>
      <c r="C1556" s="164" t="str">
        <f>IF(MIN('Categories ID'!$D1556:$F1556)&lt;&gt;0,MIN('Categories ID'!$D1556:$F1556),"")</f>
        <v/>
      </c>
      <c r="D1556" s="164" t="str">
        <f>IFERROR(SEARCH($G$3,'Categories ID'!$J1556)+ROW()/100000,"")</f>
        <v/>
      </c>
      <c r="E1556" s="164" t="str">
        <f>IFERROR(SEARCH($G$3,'Categories ID'!$K1556)+ROW()/100000,"")</f>
        <v/>
      </c>
      <c r="F1556" s="164" t="str">
        <f>IFERROR(SEARCH($G$3,'Categories ID'!$L1556)+ROW()/100000,"")</f>
        <v/>
      </c>
      <c r="G1556" s="73">
        <v>3439.0</v>
      </c>
      <c r="H1556" s="10" t="s">
        <v>2860</v>
      </c>
      <c r="I1556" s="10" t="s">
        <v>3429</v>
      </c>
      <c r="J1556" s="10" t="s">
        <v>3551</v>
      </c>
      <c r="K1556" s="10" t="s">
        <v>3709</v>
      </c>
      <c r="L1556" s="10" t="s">
        <v>3819</v>
      </c>
      <c r="M1556" s="10" t="s">
        <v>22</v>
      </c>
      <c r="N1556" s="3"/>
      <c r="O1556" s="3"/>
      <c r="P1556" s="3"/>
      <c r="Q1556" s="3"/>
      <c r="R1556" s="3"/>
      <c r="S1556" s="3"/>
      <c r="T1556" s="3"/>
    </row>
    <row r="1557" ht="19.5" customHeight="1">
      <c r="A1557" s="3"/>
      <c r="B1557" s="165" t="str">
        <f>IFERROR(RANK('Categories ID'!$C1557,'Categories ID'!$C$20:$C$1937,1),"")</f>
        <v/>
      </c>
      <c r="C1557" s="166" t="str">
        <f>IF(MIN('Categories ID'!$D1557:$F1557)&lt;&gt;0,MIN('Categories ID'!$D1557:$F1557),"")</f>
        <v/>
      </c>
      <c r="D1557" s="166" t="str">
        <f>IFERROR(SEARCH($G$3,'Categories ID'!$J1557)+ROW()/100000,"")</f>
        <v/>
      </c>
      <c r="E1557" s="166" t="str">
        <f>IFERROR(SEARCH($G$3,'Categories ID'!$K1557)+ROW()/100000,"")</f>
        <v/>
      </c>
      <c r="F1557" s="166" t="str">
        <f>IFERROR(SEARCH($G$3,'Categories ID'!$L1557)+ROW()/100000,"")</f>
        <v/>
      </c>
      <c r="G1557" s="73">
        <v>3440.0</v>
      </c>
      <c r="H1557" s="10" t="s">
        <v>2860</v>
      </c>
      <c r="I1557" s="10" t="s">
        <v>3429</v>
      </c>
      <c r="J1557" s="10" t="s">
        <v>3551</v>
      </c>
      <c r="K1557" s="10" t="s">
        <v>3709</v>
      </c>
      <c r="L1557" s="10" t="s">
        <v>3821</v>
      </c>
      <c r="M1557" s="10" t="s">
        <v>22</v>
      </c>
      <c r="N1557" s="3"/>
      <c r="O1557" s="3"/>
      <c r="P1557" s="3"/>
      <c r="Q1557" s="3"/>
      <c r="R1557" s="3"/>
      <c r="S1557" s="3"/>
      <c r="T1557" s="3"/>
    </row>
    <row r="1558" ht="19.5" customHeight="1">
      <c r="A1558" s="3"/>
      <c r="B1558" s="163" t="str">
        <f>IFERROR(RANK('Categories ID'!$C1558,'Categories ID'!$C$20:$C$1937,1),"")</f>
        <v/>
      </c>
      <c r="C1558" s="164" t="str">
        <f>IF(MIN('Categories ID'!$D1558:$F1558)&lt;&gt;0,MIN('Categories ID'!$D1558:$F1558),"")</f>
        <v/>
      </c>
      <c r="D1558" s="164" t="str">
        <f>IFERROR(SEARCH($G$3,'Categories ID'!$J1558)+ROW()/100000,"")</f>
        <v/>
      </c>
      <c r="E1558" s="164" t="str">
        <f>IFERROR(SEARCH($G$3,'Categories ID'!$K1558)+ROW()/100000,"")</f>
        <v/>
      </c>
      <c r="F1558" s="164" t="str">
        <f>IFERROR(SEARCH($G$3,'Categories ID'!$L1558)+ROW()/100000,"")</f>
        <v/>
      </c>
      <c r="G1558" s="73">
        <v>3476.0</v>
      </c>
      <c r="H1558" s="10" t="s">
        <v>2860</v>
      </c>
      <c r="I1558" s="10" t="s">
        <v>3429</v>
      </c>
      <c r="J1558" s="10" t="s">
        <v>3551</v>
      </c>
      <c r="K1558" s="10" t="s">
        <v>3709</v>
      </c>
      <c r="L1558" s="10" t="s">
        <v>3825</v>
      </c>
      <c r="M1558" s="10" t="s">
        <v>22</v>
      </c>
      <c r="N1558" s="3"/>
      <c r="O1558" s="3"/>
      <c r="P1558" s="3"/>
      <c r="Q1558" s="3"/>
      <c r="R1558" s="3"/>
      <c r="S1558" s="3"/>
      <c r="T1558" s="3"/>
    </row>
    <row r="1559" ht="19.5" customHeight="1">
      <c r="A1559" s="3"/>
      <c r="B1559" s="165" t="str">
        <f>IFERROR(RANK('Categories ID'!$C1559,'Categories ID'!$C$20:$C$1937,1),"")</f>
        <v/>
      </c>
      <c r="C1559" s="166" t="str">
        <f>IF(MIN('Categories ID'!$D1559:$F1559)&lt;&gt;0,MIN('Categories ID'!$D1559:$F1559),"")</f>
        <v/>
      </c>
      <c r="D1559" s="166" t="str">
        <f>IFERROR(SEARCH($G$3,'Categories ID'!$J1559)+ROW()/100000,"")</f>
        <v/>
      </c>
      <c r="E1559" s="166" t="str">
        <f>IFERROR(SEARCH($G$3,'Categories ID'!$K1559)+ROW()/100000,"")</f>
        <v/>
      </c>
      <c r="F1559" s="166" t="str">
        <f>IFERROR(SEARCH($G$3,'Categories ID'!$L1559)+ROW()/100000,"")</f>
        <v/>
      </c>
      <c r="G1559" s="73">
        <v>3457.0</v>
      </c>
      <c r="H1559" s="10" t="s">
        <v>2860</v>
      </c>
      <c r="I1559" s="10" t="s">
        <v>3429</v>
      </c>
      <c r="J1559" s="10" t="s">
        <v>3551</v>
      </c>
      <c r="K1559" s="10" t="s">
        <v>3709</v>
      </c>
      <c r="L1559" s="10" t="s">
        <v>3823</v>
      </c>
      <c r="M1559" s="10" t="s">
        <v>22</v>
      </c>
      <c r="N1559" s="3"/>
      <c r="O1559" s="3"/>
      <c r="P1559" s="3"/>
      <c r="Q1559" s="3"/>
      <c r="R1559" s="3"/>
      <c r="S1559" s="3"/>
      <c r="T1559" s="3"/>
    </row>
    <row r="1560" ht="19.5" customHeight="1">
      <c r="A1560" s="3"/>
      <c r="B1560" s="163" t="str">
        <f>IFERROR(RANK('Categories ID'!$C1560,'Categories ID'!$C$20:$C$1937,1),"")</f>
        <v/>
      </c>
      <c r="C1560" s="164" t="str">
        <f>IF(MIN('Categories ID'!$D1560:$F1560)&lt;&gt;0,MIN('Categories ID'!$D1560:$F1560),"")</f>
        <v/>
      </c>
      <c r="D1560" s="164" t="str">
        <f>IFERROR(SEARCH($G$3,'Categories ID'!$J1560)+ROW()/100000,"")</f>
        <v/>
      </c>
      <c r="E1560" s="164" t="str">
        <f>IFERROR(SEARCH($G$3,'Categories ID'!$K1560)+ROW()/100000,"")</f>
        <v/>
      </c>
      <c r="F1560" s="164" t="str">
        <f>IFERROR(SEARCH($G$3,'Categories ID'!$L1560)+ROW()/100000,"")</f>
        <v/>
      </c>
      <c r="G1560" s="73">
        <v>3517.0</v>
      </c>
      <c r="H1560" s="10" t="s">
        <v>2860</v>
      </c>
      <c r="I1560" s="10" t="s">
        <v>3429</v>
      </c>
      <c r="J1560" s="10" t="s">
        <v>3551</v>
      </c>
      <c r="K1560" s="10" t="s">
        <v>3709</v>
      </c>
      <c r="L1560" s="10" t="s">
        <v>3827</v>
      </c>
      <c r="M1560" s="10" t="s">
        <v>22</v>
      </c>
      <c r="N1560" s="3"/>
      <c r="O1560" s="3"/>
      <c r="P1560" s="3"/>
      <c r="Q1560" s="3"/>
      <c r="R1560" s="3"/>
      <c r="S1560" s="3"/>
      <c r="T1560" s="3"/>
    </row>
    <row r="1561" ht="19.5" customHeight="1">
      <c r="A1561" s="3"/>
      <c r="B1561" s="165" t="str">
        <f>IFERROR(RANK('Categories ID'!$C1561,'Categories ID'!$C$20:$C$1937,1),"")</f>
        <v/>
      </c>
      <c r="C1561" s="166" t="str">
        <f>IF(MIN('Categories ID'!$D1561:$F1561)&lt;&gt;0,MIN('Categories ID'!$D1561:$F1561),"")</f>
        <v/>
      </c>
      <c r="D1561" s="166" t="str">
        <f>IFERROR(SEARCH($G$3,'Categories ID'!$J1561)+ROW()/100000,"")</f>
        <v/>
      </c>
      <c r="E1561" s="166" t="str">
        <f>IFERROR(SEARCH($G$3,'Categories ID'!$K1561)+ROW()/100000,"")</f>
        <v/>
      </c>
      <c r="F1561" s="166" t="str">
        <f>IFERROR(SEARCH($G$3,'Categories ID'!$L1561)+ROW()/100000,"")</f>
        <v/>
      </c>
      <c r="G1561" s="73">
        <v>3078.0</v>
      </c>
      <c r="H1561" s="10" t="s">
        <v>2860</v>
      </c>
      <c r="I1561" s="10" t="s">
        <v>3429</v>
      </c>
      <c r="J1561" s="10" t="s">
        <v>3551</v>
      </c>
      <c r="K1561" s="10" t="s">
        <v>3709</v>
      </c>
      <c r="L1561" s="10" t="s">
        <v>3710</v>
      </c>
      <c r="M1561" s="10" t="s">
        <v>3711</v>
      </c>
      <c r="N1561" s="3"/>
      <c r="O1561" s="3"/>
      <c r="P1561" s="3"/>
      <c r="Q1561" s="3"/>
      <c r="R1561" s="3"/>
      <c r="S1561" s="3"/>
      <c r="T1561" s="3"/>
    </row>
    <row r="1562" ht="19.5" customHeight="1">
      <c r="A1562" s="3"/>
      <c r="B1562" s="163" t="str">
        <f>IFERROR(RANK('Categories ID'!$C1562,'Categories ID'!$C$20:$C$1937,1),"")</f>
        <v/>
      </c>
      <c r="C1562" s="164" t="str">
        <f>IF(MIN('Categories ID'!$D1562:$F1562)&lt;&gt;0,MIN('Categories ID'!$D1562:$F1562),"")</f>
        <v/>
      </c>
      <c r="D1562" s="164" t="str">
        <f>IFERROR(SEARCH($G$3,'Categories ID'!$J1562)+ROW()/100000,"")</f>
        <v/>
      </c>
      <c r="E1562" s="164" t="str">
        <f>IFERROR(SEARCH($G$3,'Categories ID'!$K1562)+ROW()/100000,"")</f>
        <v/>
      </c>
      <c r="F1562" s="164" t="str">
        <f>IFERROR(SEARCH($G$3,'Categories ID'!$L1562)+ROW()/100000,"")</f>
        <v/>
      </c>
      <c r="G1562" s="73">
        <v>3084.0</v>
      </c>
      <c r="H1562" s="10" t="s">
        <v>2860</v>
      </c>
      <c r="I1562" s="10" t="s">
        <v>3429</v>
      </c>
      <c r="J1562" s="10" t="s">
        <v>3551</v>
      </c>
      <c r="K1562" s="10" t="s">
        <v>3709</v>
      </c>
      <c r="L1562" s="10" t="s">
        <v>3710</v>
      </c>
      <c r="M1562" s="10" t="s">
        <v>3716</v>
      </c>
      <c r="N1562" s="3"/>
      <c r="O1562" s="3"/>
      <c r="P1562" s="3"/>
      <c r="Q1562" s="3"/>
      <c r="R1562" s="3"/>
      <c r="S1562" s="3"/>
      <c r="T1562" s="3"/>
    </row>
    <row r="1563" ht="19.5" customHeight="1">
      <c r="A1563" s="3"/>
      <c r="B1563" s="165" t="str">
        <f>IFERROR(RANK('Categories ID'!$C1563,'Categories ID'!$C$20:$C$1937,1),"")</f>
        <v/>
      </c>
      <c r="C1563" s="166" t="str">
        <f>IF(MIN('Categories ID'!$D1563:$F1563)&lt;&gt;0,MIN('Categories ID'!$D1563:$F1563),"")</f>
        <v/>
      </c>
      <c r="D1563" s="166" t="str">
        <f>IFERROR(SEARCH($G$3,'Categories ID'!$J1563)+ROW()/100000,"")</f>
        <v/>
      </c>
      <c r="E1563" s="166" t="str">
        <f>IFERROR(SEARCH($G$3,'Categories ID'!$K1563)+ROW()/100000,"")</f>
        <v/>
      </c>
      <c r="F1563" s="166" t="str">
        <f>IFERROR(SEARCH($G$3,'Categories ID'!$L1563)+ROW()/100000,"")</f>
        <v/>
      </c>
      <c r="G1563" s="73">
        <v>3085.0</v>
      </c>
      <c r="H1563" s="10" t="s">
        <v>2860</v>
      </c>
      <c r="I1563" s="10" t="s">
        <v>3429</v>
      </c>
      <c r="J1563" s="10" t="s">
        <v>3551</v>
      </c>
      <c r="K1563" s="10" t="s">
        <v>3709</v>
      </c>
      <c r="L1563" s="10" t="s">
        <v>3710</v>
      </c>
      <c r="M1563" s="10" t="s">
        <v>3718</v>
      </c>
      <c r="N1563" s="3"/>
      <c r="O1563" s="3"/>
      <c r="P1563" s="3"/>
      <c r="Q1563" s="3"/>
      <c r="R1563" s="3"/>
      <c r="S1563" s="3"/>
      <c r="T1563" s="3"/>
    </row>
    <row r="1564" ht="19.5" customHeight="1">
      <c r="A1564" s="3"/>
      <c r="B1564" s="163" t="str">
        <f>IFERROR(RANK('Categories ID'!$C1564,'Categories ID'!$C$20:$C$1937,1),"")</f>
        <v/>
      </c>
      <c r="C1564" s="164" t="str">
        <f>IF(MIN('Categories ID'!$D1564:$F1564)&lt;&gt;0,MIN('Categories ID'!$D1564:$F1564),"")</f>
        <v/>
      </c>
      <c r="D1564" s="164" t="str">
        <f>IFERROR(SEARCH($G$3,'Categories ID'!$J1564)+ROW()/100000,"")</f>
        <v/>
      </c>
      <c r="E1564" s="164" t="str">
        <f>IFERROR(SEARCH($G$3,'Categories ID'!$K1564)+ROW()/100000,"")</f>
        <v/>
      </c>
      <c r="F1564" s="164" t="str">
        <f>IFERROR(SEARCH($G$3,'Categories ID'!$L1564)+ROW()/100000,"")</f>
        <v/>
      </c>
      <c r="G1564" s="73">
        <v>3382.0</v>
      </c>
      <c r="H1564" s="10" t="s">
        <v>2860</v>
      </c>
      <c r="I1564" s="10" t="s">
        <v>3429</v>
      </c>
      <c r="J1564" s="10" t="s">
        <v>3551</v>
      </c>
      <c r="K1564" s="10" t="s">
        <v>3720</v>
      </c>
      <c r="L1564" s="10" t="s">
        <v>3732</v>
      </c>
      <c r="M1564" s="10" t="s">
        <v>3815</v>
      </c>
      <c r="N1564" s="3"/>
      <c r="O1564" s="3"/>
      <c r="P1564" s="3"/>
      <c r="Q1564" s="3"/>
      <c r="R1564" s="3"/>
      <c r="S1564" s="3"/>
      <c r="T1564" s="3"/>
    </row>
    <row r="1565" ht="19.5" customHeight="1">
      <c r="A1565" s="3"/>
      <c r="B1565" s="165" t="str">
        <f>IFERROR(RANK('Categories ID'!$C1565,'Categories ID'!$C$20:$C$1937,1),"")</f>
        <v/>
      </c>
      <c r="C1565" s="166" t="str">
        <f>IF(MIN('Categories ID'!$D1565:$F1565)&lt;&gt;0,MIN('Categories ID'!$D1565:$F1565),"")</f>
        <v/>
      </c>
      <c r="D1565" s="166" t="str">
        <f>IFERROR(SEARCH($G$3,'Categories ID'!$J1565)+ROW()/100000,"")</f>
        <v/>
      </c>
      <c r="E1565" s="166" t="str">
        <f>IFERROR(SEARCH($G$3,'Categories ID'!$K1565)+ROW()/100000,"")</f>
        <v/>
      </c>
      <c r="F1565" s="166" t="str">
        <f>IFERROR(SEARCH($G$3,'Categories ID'!$L1565)+ROW()/100000,"")</f>
        <v/>
      </c>
      <c r="G1565" s="73">
        <v>3184.0</v>
      </c>
      <c r="H1565" s="10" t="s">
        <v>2860</v>
      </c>
      <c r="I1565" s="10" t="s">
        <v>3429</v>
      </c>
      <c r="J1565" s="10" t="s">
        <v>3551</v>
      </c>
      <c r="K1565" s="10" t="s">
        <v>3720</v>
      </c>
      <c r="L1565" s="10" t="s">
        <v>3738</v>
      </c>
      <c r="M1565" s="10" t="s">
        <v>3742</v>
      </c>
      <c r="N1565" s="3"/>
      <c r="O1565" s="3"/>
      <c r="P1565" s="3"/>
      <c r="Q1565" s="3"/>
      <c r="R1565" s="3"/>
      <c r="S1565" s="3"/>
      <c r="T1565" s="3"/>
    </row>
    <row r="1566" ht="19.5" customHeight="1">
      <c r="A1566" s="3"/>
      <c r="B1566" s="163" t="str">
        <f>IFERROR(RANK('Categories ID'!$C1566,'Categories ID'!$C$20:$C$1937,1),"")</f>
        <v/>
      </c>
      <c r="C1566" s="164" t="str">
        <f>IF(MIN('Categories ID'!$D1566:$F1566)&lt;&gt;0,MIN('Categories ID'!$D1566:$F1566),"")</f>
        <v/>
      </c>
      <c r="D1566" s="164" t="str">
        <f>IFERROR(SEARCH($G$3,'Categories ID'!$J1566)+ROW()/100000,"")</f>
        <v/>
      </c>
      <c r="E1566" s="164" t="str">
        <f>IFERROR(SEARCH($G$3,'Categories ID'!$K1566)+ROW()/100000,"")</f>
        <v/>
      </c>
      <c r="F1566" s="164" t="str">
        <f>IFERROR(SEARCH($G$3,'Categories ID'!$L1566)+ROW()/100000,"")</f>
        <v/>
      </c>
      <c r="G1566" s="73">
        <v>3185.0</v>
      </c>
      <c r="H1566" s="10" t="s">
        <v>2860</v>
      </c>
      <c r="I1566" s="10" t="s">
        <v>3429</v>
      </c>
      <c r="J1566" s="10" t="s">
        <v>3551</v>
      </c>
      <c r="K1566" s="10" t="s">
        <v>3720</v>
      </c>
      <c r="L1566" s="10" t="s">
        <v>3744</v>
      </c>
      <c r="M1566" s="10" t="s">
        <v>4763</v>
      </c>
      <c r="N1566" s="3"/>
      <c r="O1566" s="3"/>
      <c r="P1566" s="3"/>
      <c r="Q1566" s="3"/>
      <c r="R1566" s="3"/>
      <c r="S1566" s="3"/>
      <c r="T1566" s="3"/>
    </row>
    <row r="1567" ht="19.5" customHeight="1">
      <c r="A1567" s="3"/>
      <c r="B1567" s="165" t="str">
        <f>IFERROR(RANK('Categories ID'!$C1567,'Categories ID'!$C$20:$C$1937,1),"")</f>
        <v/>
      </c>
      <c r="C1567" s="166" t="str">
        <f>IF(MIN('Categories ID'!$D1567:$F1567)&lt;&gt;0,MIN('Categories ID'!$D1567:$F1567),"")</f>
        <v/>
      </c>
      <c r="D1567" s="166" t="str">
        <f>IFERROR(SEARCH($G$3,'Categories ID'!$J1567)+ROW()/100000,"")</f>
        <v/>
      </c>
      <c r="E1567" s="166" t="str">
        <f>IFERROR(SEARCH($G$3,'Categories ID'!$K1567)+ROW()/100000,"")</f>
        <v/>
      </c>
      <c r="F1567" s="166" t="str">
        <f>IFERROR(SEARCH($G$3,'Categories ID'!$L1567)+ROW()/100000,"")</f>
        <v/>
      </c>
      <c r="G1567" s="73">
        <v>3191.0</v>
      </c>
      <c r="H1567" s="10" t="s">
        <v>2860</v>
      </c>
      <c r="I1567" s="10" t="s">
        <v>3429</v>
      </c>
      <c r="J1567" s="10" t="s">
        <v>3551</v>
      </c>
      <c r="K1567" s="10" t="s">
        <v>3720</v>
      </c>
      <c r="L1567" s="10" t="s">
        <v>3744</v>
      </c>
      <c r="M1567" s="10" t="s">
        <v>3745</v>
      </c>
      <c r="N1567" s="3"/>
      <c r="O1567" s="3"/>
      <c r="P1567" s="3"/>
      <c r="Q1567" s="3"/>
      <c r="R1567" s="3"/>
      <c r="S1567" s="3"/>
      <c r="T1567" s="3"/>
    </row>
    <row r="1568" ht="19.5" customHeight="1">
      <c r="A1568" s="3"/>
      <c r="B1568" s="163" t="str">
        <f>IFERROR(RANK('Categories ID'!$C1568,'Categories ID'!$C$20:$C$1937,1),"")</f>
        <v/>
      </c>
      <c r="C1568" s="164" t="str">
        <f>IF(MIN('Categories ID'!$D1568:$F1568)&lt;&gt;0,MIN('Categories ID'!$D1568:$F1568),"")</f>
        <v/>
      </c>
      <c r="D1568" s="164" t="str">
        <f>IFERROR(SEARCH($G$3,'Categories ID'!$J1568)+ROW()/100000,"")</f>
        <v/>
      </c>
      <c r="E1568" s="164" t="str">
        <f>IFERROR(SEARCH($G$3,'Categories ID'!$K1568)+ROW()/100000,"")</f>
        <v/>
      </c>
      <c r="F1568" s="164" t="str">
        <f>IFERROR(SEARCH($G$3,'Categories ID'!$L1568)+ROW()/100000,"")</f>
        <v/>
      </c>
      <c r="G1568" s="73">
        <v>3193.0</v>
      </c>
      <c r="H1568" s="10" t="s">
        <v>2860</v>
      </c>
      <c r="I1568" s="10" t="s">
        <v>3429</v>
      </c>
      <c r="J1568" s="10" t="s">
        <v>3551</v>
      </c>
      <c r="K1568" s="10" t="s">
        <v>3720</v>
      </c>
      <c r="L1568" s="10" t="s">
        <v>3744</v>
      </c>
      <c r="M1568" s="10" t="s">
        <v>3748</v>
      </c>
      <c r="N1568" s="3"/>
      <c r="O1568" s="3"/>
      <c r="P1568" s="3"/>
      <c r="Q1568" s="3"/>
      <c r="R1568" s="3"/>
      <c r="S1568" s="3"/>
      <c r="T1568" s="3"/>
    </row>
    <row r="1569" ht="19.5" customHeight="1">
      <c r="A1569" s="3"/>
      <c r="B1569" s="165" t="str">
        <f>IFERROR(RANK('Categories ID'!$C1569,'Categories ID'!$C$20:$C$1937,1),"")</f>
        <v/>
      </c>
      <c r="C1569" s="166" t="str">
        <f>IF(MIN('Categories ID'!$D1569:$F1569)&lt;&gt;0,MIN('Categories ID'!$D1569:$F1569),"")</f>
        <v/>
      </c>
      <c r="D1569" s="166" t="str">
        <f>IFERROR(SEARCH($G$3,'Categories ID'!$J1569)+ROW()/100000,"")</f>
        <v/>
      </c>
      <c r="E1569" s="166" t="str">
        <f>IFERROR(SEARCH($G$3,'Categories ID'!$K1569)+ROW()/100000,"")</f>
        <v/>
      </c>
      <c r="F1569" s="166" t="str">
        <f>IFERROR(SEARCH($G$3,'Categories ID'!$L1569)+ROW()/100000,"")</f>
        <v/>
      </c>
      <c r="G1569" s="73">
        <v>3166.0</v>
      </c>
      <c r="H1569" s="10" t="s">
        <v>2860</v>
      </c>
      <c r="I1569" s="10" t="s">
        <v>3429</v>
      </c>
      <c r="J1569" s="10" t="s">
        <v>3551</v>
      </c>
      <c r="K1569" s="10" t="s">
        <v>3720</v>
      </c>
      <c r="L1569" s="10" t="s">
        <v>3721</v>
      </c>
      <c r="M1569" s="10" t="s">
        <v>3722</v>
      </c>
      <c r="N1569" s="3"/>
      <c r="O1569" s="3"/>
      <c r="P1569" s="3"/>
      <c r="Q1569" s="3"/>
      <c r="R1569" s="3"/>
      <c r="S1569" s="3"/>
      <c r="T1569" s="3"/>
    </row>
    <row r="1570" ht="19.5" customHeight="1">
      <c r="A1570" s="3"/>
      <c r="B1570" s="163" t="str">
        <f>IFERROR(RANK('Categories ID'!$C1570,'Categories ID'!$C$20:$C$1937,1),"")</f>
        <v/>
      </c>
      <c r="C1570" s="164" t="str">
        <f>IF(MIN('Categories ID'!$D1570:$F1570)&lt;&gt;0,MIN('Categories ID'!$D1570:$F1570),"")</f>
        <v/>
      </c>
      <c r="D1570" s="164" t="str">
        <f>IFERROR(SEARCH($G$3,'Categories ID'!$J1570)+ROW()/100000,"")</f>
        <v/>
      </c>
      <c r="E1570" s="164" t="str">
        <f>IFERROR(SEARCH($G$3,'Categories ID'!$K1570)+ROW()/100000,"")</f>
        <v/>
      </c>
      <c r="F1570" s="164" t="str">
        <f>IFERROR(SEARCH($G$3,'Categories ID'!$L1570)+ROW()/100000,"")</f>
        <v/>
      </c>
      <c r="G1570" s="73">
        <v>3167.0</v>
      </c>
      <c r="H1570" s="10" t="s">
        <v>2860</v>
      </c>
      <c r="I1570" s="10" t="s">
        <v>3429</v>
      </c>
      <c r="J1570" s="10" t="s">
        <v>3551</v>
      </c>
      <c r="K1570" s="10" t="s">
        <v>3720</v>
      </c>
      <c r="L1570" s="10" t="s">
        <v>3721</v>
      </c>
      <c r="M1570" s="10" t="s">
        <v>3726</v>
      </c>
      <c r="N1570" s="3"/>
      <c r="O1570" s="3"/>
      <c r="P1570" s="3"/>
      <c r="Q1570" s="3"/>
      <c r="R1570" s="3"/>
      <c r="S1570" s="3"/>
      <c r="T1570" s="3"/>
    </row>
    <row r="1571" ht="19.5" customHeight="1">
      <c r="A1571" s="3"/>
      <c r="B1571" s="165" t="str">
        <f>IFERROR(RANK('Categories ID'!$C1571,'Categories ID'!$C$20:$C$1937,1),"")</f>
        <v/>
      </c>
      <c r="C1571" s="166" t="str">
        <f>IF(MIN('Categories ID'!$D1571:$F1571)&lt;&gt;0,MIN('Categories ID'!$D1571:$F1571),"")</f>
        <v/>
      </c>
      <c r="D1571" s="166" t="str">
        <f>IFERROR(SEARCH($G$3,'Categories ID'!$J1571)+ROW()/100000,"")</f>
        <v/>
      </c>
      <c r="E1571" s="166" t="str">
        <f>IFERROR(SEARCH($G$3,'Categories ID'!$K1571)+ROW()/100000,"")</f>
        <v/>
      </c>
      <c r="F1571" s="166" t="str">
        <f>IFERROR(SEARCH($G$3,'Categories ID'!$L1571)+ROW()/100000,"")</f>
        <v/>
      </c>
      <c r="G1571" s="73">
        <v>3168.0</v>
      </c>
      <c r="H1571" s="10" t="s">
        <v>2860</v>
      </c>
      <c r="I1571" s="10" t="s">
        <v>3429</v>
      </c>
      <c r="J1571" s="10" t="s">
        <v>3551</v>
      </c>
      <c r="K1571" s="10" t="s">
        <v>3720</v>
      </c>
      <c r="L1571" s="10" t="s">
        <v>3721</v>
      </c>
      <c r="M1571" s="10" t="s">
        <v>3728</v>
      </c>
      <c r="N1571" s="3"/>
      <c r="O1571" s="3"/>
      <c r="P1571" s="3"/>
      <c r="Q1571" s="3"/>
      <c r="R1571" s="3"/>
      <c r="S1571" s="3"/>
      <c r="T1571" s="3"/>
    </row>
    <row r="1572" ht="19.5" customHeight="1">
      <c r="A1572" s="3"/>
      <c r="B1572" s="163" t="str">
        <f>IFERROR(RANK('Categories ID'!$C1572,'Categories ID'!$C$20:$C$1937,1),"")</f>
        <v/>
      </c>
      <c r="C1572" s="164" t="str">
        <f>IF(MIN('Categories ID'!$D1572:$F1572)&lt;&gt;0,MIN('Categories ID'!$D1572:$F1572),"")</f>
        <v/>
      </c>
      <c r="D1572" s="164" t="str">
        <f>IFERROR(SEARCH($G$3,'Categories ID'!$J1572)+ROW()/100000,"")</f>
        <v/>
      </c>
      <c r="E1572" s="164" t="str">
        <f>IFERROR(SEARCH($G$3,'Categories ID'!$K1572)+ROW()/100000,"")</f>
        <v/>
      </c>
      <c r="F1572" s="164" t="str">
        <f>IFERROR(SEARCH($G$3,'Categories ID'!$L1572)+ROW()/100000,"")</f>
        <v/>
      </c>
      <c r="G1572" s="73">
        <v>3173.0</v>
      </c>
      <c r="H1572" s="10" t="s">
        <v>2860</v>
      </c>
      <c r="I1572" s="10" t="s">
        <v>3429</v>
      </c>
      <c r="J1572" s="10" t="s">
        <v>3551</v>
      </c>
      <c r="K1572" s="10" t="s">
        <v>3720</v>
      </c>
      <c r="L1572" s="10" t="s">
        <v>3721</v>
      </c>
      <c r="M1572" s="10" t="s">
        <v>3730</v>
      </c>
      <c r="N1572" s="3"/>
      <c r="O1572" s="3"/>
      <c r="P1572" s="3"/>
      <c r="Q1572" s="3"/>
      <c r="R1572" s="3"/>
      <c r="S1572" s="3"/>
      <c r="T1572" s="3"/>
    </row>
    <row r="1573" ht="19.5" customHeight="1">
      <c r="A1573" s="3"/>
      <c r="B1573" s="165" t="str">
        <f>IFERROR(RANK('Categories ID'!$C1573,'Categories ID'!$C$20:$C$1937,1),"")</f>
        <v/>
      </c>
      <c r="C1573" s="166" t="str">
        <f>IF(MIN('Categories ID'!$D1573:$F1573)&lt;&gt;0,MIN('Categories ID'!$D1573:$F1573),"")</f>
        <v/>
      </c>
      <c r="D1573" s="166" t="str">
        <f>IFERROR(SEARCH($G$3,'Categories ID'!$J1573)+ROW()/100000,"")</f>
        <v/>
      </c>
      <c r="E1573" s="166" t="str">
        <f>IFERROR(SEARCH($G$3,'Categories ID'!$K1573)+ROW()/100000,"")</f>
        <v/>
      </c>
      <c r="F1573" s="166" t="str">
        <f>IFERROR(SEARCH($G$3,'Categories ID'!$L1573)+ROW()/100000,"")</f>
        <v/>
      </c>
      <c r="G1573" s="73">
        <v>3174.0</v>
      </c>
      <c r="H1573" s="10" t="s">
        <v>2860</v>
      </c>
      <c r="I1573" s="10" t="s">
        <v>3429</v>
      </c>
      <c r="J1573" s="10" t="s">
        <v>3551</v>
      </c>
      <c r="K1573" s="10" t="s">
        <v>3720</v>
      </c>
      <c r="L1573" s="10" t="s">
        <v>3732</v>
      </c>
      <c r="M1573" s="10" t="s">
        <v>3733</v>
      </c>
      <c r="N1573" s="3"/>
      <c r="O1573" s="3"/>
      <c r="P1573" s="3"/>
      <c r="Q1573" s="3"/>
      <c r="R1573" s="3"/>
      <c r="S1573" s="3"/>
      <c r="T1573" s="3"/>
    </row>
    <row r="1574" ht="19.5" customHeight="1">
      <c r="A1574" s="3"/>
      <c r="B1574" s="163" t="str">
        <f>IFERROR(RANK('Categories ID'!$C1574,'Categories ID'!$C$20:$C$1937,1),"")</f>
        <v/>
      </c>
      <c r="C1574" s="164" t="str">
        <f>IF(MIN('Categories ID'!$D1574:$F1574)&lt;&gt;0,MIN('Categories ID'!$D1574:$F1574),"")</f>
        <v/>
      </c>
      <c r="D1574" s="164" t="str">
        <f>IFERROR(SEARCH($G$3,'Categories ID'!$J1574)+ROW()/100000,"")</f>
        <v/>
      </c>
      <c r="E1574" s="164" t="str">
        <f>IFERROR(SEARCH($G$3,'Categories ID'!$K1574)+ROW()/100000,"")</f>
        <v/>
      </c>
      <c r="F1574" s="164" t="str">
        <f>IFERROR(SEARCH($G$3,'Categories ID'!$L1574)+ROW()/100000,"")</f>
        <v/>
      </c>
      <c r="G1574" s="73">
        <v>3176.0</v>
      </c>
      <c r="H1574" s="10" t="s">
        <v>2860</v>
      </c>
      <c r="I1574" s="10" t="s">
        <v>3429</v>
      </c>
      <c r="J1574" s="10" t="s">
        <v>3551</v>
      </c>
      <c r="K1574" s="10" t="s">
        <v>3720</v>
      </c>
      <c r="L1574" s="10" t="s">
        <v>3732</v>
      </c>
      <c r="M1574" s="10" t="s">
        <v>3736</v>
      </c>
      <c r="N1574" s="3"/>
      <c r="O1574" s="3"/>
      <c r="P1574" s="3"/>
      <c r="Q1574" s="3"/>
      <c r="R1574" s="3"/>
      <c r="S1574" s="3"/>
      <c r="T1574" s="3"/>
    </row>
    <row r="1575" ht="19.5" customHeight="1">
      <c r="A1575" s="3"/>
      <c r="B1575" s="165" t="str">
        <f>IFERROR(RANK('Categories ID'!$C1575,'Categories ID'!$C$20:$C$1937,1),"")</f>
        <v/>
      </c>
      <c r="C1575" s="166" t="str">
        <f>IF(MIN('Categories ID'!$D1575:$F1575)&lt;&gt;0,MIN('Categories ID'!$D1575:$F1575),"")</f>
        <v/>
      </c>
      <c r="D1575" s="166" t="str">
        <f>IFERROR(SEARCH($G$3,'Categories ID'!$J1575)+ROW()/100000,"")</f>
        <v/>
      </c>
      <c r="E1575" s="166" t="str">
        <f>IFERROR(SEARCH($G$3,'Categories ID'!$K1575)+ROW()/100000,"")</f>
        <v/>
      </c>
      <c r="F1575" s="166" t="str">
        <f>IFERROR(SEARCH($G$3,'Categories ID'!$L1575)+ROW()/100000,"")</f>
        <v/>
      </c>
      <c r="G1575" s="73">
        <v>3179.0</v>
      </c>
      <c r="H1575" s="10" t="s">
        <v>2860</v>
      </c>
      <c r="I1575" s="10" t="s">
        <v>3429</v>
      </c>
      <c r="J1575" s="10" t="s">
        <v>3551</v>
      </c>
      <c r="K1575" s="10" t="s">
        <v>3720</v>
      </c>
      <c r="L1575" s="10" t="s">
        <v>3738</v>
      </c>
      <c r="M1575" s="10" t="s">
        <v>3739</v>
      </c>
      <c r="N1575" s="3"/>
      <c r="O1575" s="3"/>
      <c r="P1575" s="3"/>
      <c r="Q1575" s="3"/>
      <c r="R1575" s="3"/>
      <c r="S1575" s="3"/>
      <c r="T1575" s="3"/>
    </row>
    <row r="1576" ht="19.5" customHeight="1">
      <c r="A1576" s="3"/>
      <c r="B1576" s="163" t="str">
        <f>IFERROR(RANK('Categories ID'!$C1576,'Categories ID'!$C$20:$C$1937,1),"")</f>
        <v/>
      </c>
      <c r="C1576" s="164" t="str">
        <f>IF(MIN('Categories ID'!$D1576:$F1576)&lt;&gt;0,MIN('Categories ID'!$D1576:$F1576),"")</f>
        <v/>
      </c>
      <c r="D1576" s="164" t="str">
        <f>IFERROR(SEARCH($G$3,'Categories ID'!$J1576)+ROW()/100000,"")</f>
        <v/>
      </c>
      <c r="E1576" s="164" t="str">
        <f>IFERROR(SEARCH($G$3,'Categories ID'!$K1576)+ROW()/100000,"")</f>
        <v/>
      </c>
      <c r="F1576" s="164" t="str">
        <f>IFERROR(SEARCH($G$3,'Categories ID'!$L1576)+ROW()/100000,"")</f>
        <v/>
      </c>
      <c r="G1576" s="73">
        <v>1607.0</v>
      </c>
      <c r="H1576" s="10" t="s">
        <v>2860</v>
      </c>
      <c r="I1576" s="10" t="s">
        <v>3429</v>
      </c>
      <c r="J1576" s="10" t="s">
        <v>3551</v>
      </c>
      <c r="K1576" s="10" t="s">
        <v>3596</v>
      </c>
      <c r="L1576" s="10" t="s">
        <v>3602</v>
      </c>
      <c r="M1576" s="10" t="s">
        <v>22</v>
      </c>
      <c r="N1576" s="3"/>
      <c r="O1576" s="3"/>
      <c r="P1576" s="3"/>
      <c r="Q1576" s="3"/>
      <c r="R1576" s="3"/>
      <c r="S1576" s="3"/>
      <c r="T1576" s="3"/>
    </row>
    <row r="1577" ht="19.5" customHeight="1">
      <c r="A1577" s="3"/>
      <c r="B1577" s="165" t="str">
        <f>IFERROR(RANK('Categories ID'!$C1577,'Categories ID'!$C$20:$C$1937,1),"")</f>
        <v/>
      </c>
      <c r="C1577" s="166" t="str">
        <f>IF(MIN('Categories ID'!$D1577:$F1577)&lt;&gt;0,MIN('Categories ID'!$D1577:$F1577),"")</f>
        <v/>
      </c>
      <c r="D1577" s="166" t="str">
        <f>IFERROR(SEARCH($G$3,'Categories ID'!$J1577)+ROW()/100000,"")</f>
        <v/>
      </c>
      <c r="E1577" s="166" t="str">
        <f>IFERROR(SEARCH($G$3,'Categories ID'!$K1577)+ROW()/100000,"")</f>
        <v/>
      </c>
      <c r="F1577" s="166" t="str">
        <f>IFERROR(SEARCH($G$3,'Categories ID'!$L1577)+ROW()/100000,"")</f>
        <v/>
      </c>
      <c r="G1577" s="73">
        <v>1608.0</v>
      </c>
      <c r="H1577" s="10" t="s">
        <v>2860</v>
      </c>
      <c r="I1577" s="10" t="s">
        <v>3429</v>
      </c>
      <c r="J1577" s="10" t="s">
        <v>3551</v>
      </c>
      <c r="K1577" s="10" t="s">
        <v>3596</v>
      </c>
      <c r="L1577" s="10" t="s">
        <v>3604</v>
      </c>
      <c r="M1577" s="10" t="s">
        <v>22</v>
      </c>
      <c r="N1577" s="3"/>
      <c r="O1577" s="3"/>
      <c r="P1577" s="3"/>
      <c r="Q1577" s="3"/>
      <c r="R1577" s="3"/>
      <c r="S1577" s="3"/>
      <c r="T1577" s="3"/>
    </row>
    <row r="1578" ht="19.5" customHeight="1">
      <c r="A1578" s="3"/>
      <c r="B1578" s="163" t="str">
        <f>IFERROR(RANK('Categories ID'!$C1578,'Categories ID'!$C$20:$C$1937,1),"")</f>
        <v/>
      </c>
      <c r="C1578" s="164" t="str">
        <f>IF(MIN('Categories ID'!$D1578:$F1578)&lt;&gt;0,MIN('Categories ID'!$D1578:$F1578),"")</f>
        <v/>
      </c>
      <c r="D1578" s="164" t="str">
        <f>IFERROR(SEARCH($G$3,'Categories ID'!$J1578)+ROW()/100000,"")</f>
        <v/>
      </c>
      <c r="E1578" s="164" t="str">
        <f>IFERROR(SEARCH($G$3,'Categories ID'!$K1578)+ROW()/100000,"")</f>
        <v/>
      </c>
      <c r="F1578" s="164" t="str">
        <f>IFERROR(SEARCH($G$3,'Categories ID'!$L1578)+ROW()/100000,"")</f>
        <v/>
      </c>
      <c r="G1578" s="73">
        <v>1609.0</v>
      </c>
      <c r="H1578" s="10" t="s">
        <v>2860</v>
      </c>
      <c r="I1578" s="10" t="s">
        <v>3429</v>
      </c>
      <c r="J1578" s="10" t="s">
        <v>3551</v>
      </c>
      <c r="K1578" s="10" t="s">
        <v>3596</v>
      </c>
      <c r="L1578" s="10" t="s">
        <v>3606</v>
      </c>
      <c r="M1578" s="10" t="s">
        <v>22</v>
      </c>
      <c r="N1578" s="3"/>
      <c r="O1578" s="3"/>
      <c r="P1578" s="3"/>
      <c r="Q1578" s="3"/>
      <c r="R1578" s="3"/>
      <c r="S1578" s="3"/>
      <c r="T1578" s="3"/>
    </row>
    <row r="1579" ht="19.5" customHeight="1">
      <c r="A1579" s="3"/>
      <c r="B1579" s="165" t="str">
        <f>IFERROR(RANK('Categories ID'!$C1579,'Categories ID'!$C$20:$C$1937,1),"")</f>
        <v/>
      </c>
      <c r="C1579" s="166" t="str">
        <f>IF(MIN('Categories ID'!$D1579:$F1579)&lt;&gt;0,MIN('Categories ID'!$D1579:$F1579),"")</f>
        <v/>
      </c>
      <c r="D1579" s="166" t="str">
        <f>IFERROR(SEARCH($G$3,'Categories ID'!$J1579)+ROW()/100000,"")</f>
        <v/>
      </c>
      <c r="E1579" s="166" t="str">
        <f>IFERROR(SEARCH($G$3,'Categories ID'!$K1579)+ROW()/100000,"")</f>
        <v/>
      </c>
      <c r="F1579" s="166" t="str">
        <f>IFERROR(SEARCH($G$3,'Categories ID'!$L1579)+ROW()/100000,"")</f>
        <v/>
      </c>
      <c r="G1579" s="73">
        <v>1610.0</v>
      </c>
      <c r="H1579" s="10" t="s">
        <v>2860</v>
      </c>
      <c r="I1579" s="10" t="s">
        <v>3429</v>
      </c>
      <c r="J1579" s="10" t="s">
        <v>3551</v>
      </c>
      <c r="K1579" s="10" t="s">
        <v>3596</v>
      </c>
      <c r="L1579" s="10" t="s">
        <v>3608</v>
      </c>
      <c r="M1579" s="10" t="s">
        <v>22</v>
      </c>
      <c r="N1579" s="3"/>
      <c r="O1579" s="3"/>
      <c r="P1579" s="3"/>
      <c r="Q1579" s="3"/>
      <c r="R1579" s="3"/>
      <c r="S1579" s="3"/>
      <c r="T1579" s="3"/>
    </row>
    <row r="1580" ht="19.5" customHeight="1">
      <c r="A1580" s="3"/>
      <c r="B1580" s="163" t="str">
        <f>IFERROR(RANK('Categories ID'!$C1580,'Categories ID'!$C$20:$C$1937,1),"")</f>
        <v/>
      </c>
      <c r="C1580" s="164" t="str">
        <f>IF(MIN('Categories ID'!$D1580:$F1580)&lt;&gt;0,MIN('Categories ID'!$D1580:$F1580),"")</f>
        <v/>
      </c>
      <c r="D1580" s="164" t="str">
        <f>IFERROR(SEARCH($G$3,'Categories ID'!$J1580)+ROW()/100000,"")</f>
        <v/>
      </c>
      <c r="E1580" s="164" t="str">
        <f>IFERROR(SEARCH($G$3,'Categories ID'!$K1580)+ROW()/100000,"")</f>
        <v/>
      </c>
      <c r="F1580" s="164" t="str">
        <f>IFERROR(SEARCH($G$3,'Categories ID'!$L1580)+ROW()/100000,"")</f>
        <v/>
      </c>
      <c r="G1580" s="73">
        <v>1602.0</v>
      </c>
      <c r="H1580" s="10" t="s">
        <v>2860</v>
      </c>
      <c r="I1580" s="10" t="s">
        <v>3429</v>
      </c>
      <c r="J1580" s="10" t="s">
        <v>3551</v>
      </c>
      <c r="K1580" s="10" t="s">
        <v>3596</v>
      </c>
      <c r="L1580" s="10" t="s">
        <v>3597</v>
      </c>
      <c r="M1580" s="10" t="s">
        <v>22</v>
      </c>
      <c r="N1580" s="3"/>
      <c r="O1580" s="3"/>
      <c r="P1580" s="3"/>
      <c r="Q1580" s="3"/>
      <c r="R1580" s="3"/>
      <c r="S1580" s="3"/>
      <c r="T1580" s="3"/>
    </row>
    <row r="1581" ht="19.5" customHeight="1">
      <c r="A1581" s="3"/>
      <c r="B1581" s="165" t="str">
        <f>IFERROR(RANK('Categories ID'!$C1581,'Categories ID'!$C$20:$C$1937,1),"")</f>
        <v/>
      </c>
      <c r="C1581" s="166" t="str">
        <f>IF(MIN('Categories ID'!$D1581:$F1581)&lt;&gt;0,MIN('Categories ID'!$D1581:$F1581),"")</f>
        <v/>
      </c>
      <c r="D1581" s="166" t="str">
        <f>IFERROR(SEARCH($G$3,'Categories ID'!$J1581)+ROW()/100000,"")</f>
        <v/>
      </c>
      <c r="E1581" s="166" t="str">
        <f>IFERROR(SEARCH($G$3,'Categories ID'!$K1581)+ROW()/100000,"")</f>
        <v/>
      </c>
      <c r="F1581" s="166" t="str">
        <f>IFERROR(SEARCH($G$3,'Categories ID'!$L1581)+ROW()/100000,"")</f>
        <v/>
      </c>
      <c r="G1581" s="73">
        <v>1633.0</v>
      </c>
      <c r="H1581" s="10" t="s">
        <v>2860</v>
      </c>
      <c r="I1581" s="10" t="s">
        <v>3429</v>
      </c>
      <c r="J1581" s="10" t="s">
        <v>3551</v>
      </c>
      <c r="K1581" s="10" t="s">
        <v>3636</v>
      </c>
      <c r="L1581" s="10" t="s">
        <v>3644</v>
      </c>
      <c r="M1581" s="10" t="s">
        <v>22</v>
      </c>
      <c r="N1581" s="3"/>
      <c r="O1581" s="3"/>
      <c r="P1581" s="3"/>
      <c r="Q1581" s="3"/>
      <c r="R1581" s="3"/>
      <c r="S1581" s="3"/>
      <c r="T1581" s="3"/>
    </row>
    <row r="1582" ht="19.5" customHeight="1">
      <c r="A1582" s="3"/>
      <c r="B1582" s="163" t="str">
        <f>IFERROR(RANK('Categories ID'!$C1582,'Categories ID'!$C$20:$C$1937,1),"")</f>
        <v/>
      </c>
      <c r="C1582" s="164" t="str">
        <f>IF(MIN('Categories ID'!$D1582:$F1582)&lt;&gt;0,MIN('Categories ID'!$D1582:$F1582),"")</f>
        <v/>
      </c>
      <c r="D1582" s="164" t="str">
        <f>IFERROR(SEARCH($G$3,'Categories ID'!$J1582)+ROW()/100000,"")</f>
        <v/>
      </c>
      <c r="E1582" s="164" t="str">
        <f>IFERROR(SEARCH($G$3,'Categories ID'!$K1582)+ROW()/100000,"")</f>
        <v/>
      </c>
      <c r="F1582" s="164" t="str">
        <f>IFERROR(SEARCH($G$3,'Categories ID'!$L1582)+ROW()/100000,"")</f>
        <v/>
      </c>
      <c r="G1582" s="73">
        <v>1628.0</v>
      </c>
      <c r="H1582" s="10" t="s">
        <v>2860</v>
      </c>
      <c r="I1582" s="10" t="s">
        <v>3429</v>
      </c>
      <c r="J1582" s="10" t="s">
        <v>3551</v>
      </c>
      <c r="K1582" s="10" t="s">
        <v>3636</v>
      </c>
      <c r="L1582" s="10" t="s">
        <v>3637</v>
      </c>
      <c r="M1582" s="10" t="s">
        <v>22</v>
      </c>
      <c r="N1582" s="3"/>
      <c r="O1582" s="3"/>
      <c r="P1582" s="3"/>
      <c r="Q1582" s="3"/>
      <c r="R1582" s="3"/>
      <c r="S1582" s="3"/>
      <c r="T1582" s="3"/>
    </row>
    <row r="1583" ht="19.5" customHeight="1">
      <c r="A1583" s="3"/>
      <c r="B1583" s="165" t="str">
        <f>IFERROR(RANK('Categories ID'!$C1583,'Categories ID'!$C$20:$C$1937,1),"")</f>
        <v/>
      </c>
      <c r="C1583" s="166" t="str">
        <f>IF(MIN('Categories ID'!$D1583:$F1583)&lt;&gt;0,MIN('Categories ID'!$D1583:$F1583),"")</f>
        <v/>
      </c>
      <c r="D1583" s="166" t="str">
        <f>IFERROR(SEARCH($G$3,'Categories ID'!$J1583)+ROW()/100000,"")</f>
        <v/>
      </c>
      <c r="E1583" s="166" t="str">
        <f>IFERROR(SEARCH($G$3,'Categories ID'!$K1583)+ROW()/100000,"")</f>
        <v/>
      </c>
      <c r="F1583" s="166" t="str">
        <f>IFERROR(SEARCH($G$3,'Categories ID'!$L1583)+ROW()/100000,"")</f>
        <v/>
      </c>
      <c r="G1583" s="73">
        <v>1629.0</v>
      </c>
      <c r="H1583" s="10" t="s">
        <v>2860</v>
      </c>
      <c r="I1583" s="10" t="s">
        <v>3429</v>
      </c>
      <c r="J1583" s="10" t="s">
        <v>3551</v>
      </c>
      <c r="K1583" s="10" t="s">
        <v>3636</v>
      </c>
      <c r="L1583" s="10" t="s">
        <v>3640</v>
      </c>
      <c r="M1583" s="10" t="s">
        <v>22</v>
      </c>
      <c r="N1583" s="3"/>
      <c r="O1583" s="3"/>
      <c r="P1583" s="3"/>
      <c r="Q1583" s="3"/>
      <c r="R1583" s="3"/>
      <c r="S1583" s="3"/>
      <c r="T1583" s="3"/>
    </row>
    <row r="1584" ht="19.5" customHeight="1">
      <c r="A1584" s="3"/>
      <c r="B1584" s="163" t="str">
        <f>IFERROR(RANK('Categories ID'!$C1584,'Categories ID'!$C$20:$C$1937,1),"")</f>
        <v/>
      </c>
      <c r="C1584" s="164" t="str">
        <f>IF(MIN('Categories ID'!$D1584:$F1584)&lt;&gt;0,MIN('Categories ID'!$D1584:$F1584),"")</f>
        <v/>
      </c>
      <c r="D1584" s="164" t="str">
        <f>IFERROR(SEARCH($G$3,'Categories ID'!$J1584)+ROW()/100000,"")</f>
        <v/>
      </c>
      <c r="E1584" s="164" t="str">
        <f>IFERROR(SEARCH($G$3,'Categories ID'!$K1584)+ROW()/100000,"")</f>
        <v/>
      </c>
      <c r="F1584" s="164" t="str">
        <f>IFERROR(SEARCH($G$3,'Categories ID'!$L1584)+ROW()/100000,"")</f>
        <v/>
      </c>
      <c r="G1584" s="73">
        <v>1630.0</v>
      </c>
      <c r="H1584" s="10" t="s">
        <v>2860</v>
      </c>
      <c r="I1584" s="10" t="s">
        <v>3429</v>
      </c>
      <c r="J1584" s="10" t="s">
        <v>3551</v>
      </c>
      <c r="K1584" s="10" t="s">
        <v>3636</v>
      </c>
      <c r="L1584" s="10" t="s">
        <v>3642</v>
      </c>
      <c r="M1584" s="10" t="s">
        <v>22</v>
      </c>
      <c r="N1584" s="3"/>
      <c r="O1584" s="3"/>
      <c r="P1584" s="3"/>
      <c r="Q1584" s="3"/>
      <c r="R1584" s="3"/>
      <c r="S1584" s="3"/>
      <c r="T1584" s="3"/>
    </row>
    <row r="1585" ht="19.5" customHeight="1">
      <c r="A1585" s="3"/>
      <c r="B1585" s="165" t="str">
        <f>IFERROR(RANK('Categories ID'!$C1585,'Categories ID'!$C$20:$C$1937,1),"")</f>
        <v/>
      </c>
      <c r="C1585" s="166" t="str">
        <f>IF(MIN('Categories ID'!$D1585:$F1585)&lt;&gt;0,MIN('Categories ID'!$D1585:$F1585),"")</f>
        <v/>
      </c>
      <c r="D1585" s="166" t="str">
        <f>IFERROR(SEARCH($G$3,'Categories ID'!$J1585)+ROW()/100000,"")</f>
        <v/>
      </c>
      <c r="E1585" s="166" t="str">
        <f>IFERROR(SEARCH($G$3,'Categories ID'!$K1585)+ROW()/100000,"")</f>
        <v/>
      </c>
      <c r="F1585" s="166" t="str">
        <f>IFERROR(SEARCH($G$3,'Categories ID'!$L1585)+ROW()/100000,"")</f>
        <v/>
      </c>
      <c r="G1585" s="73">
        <v>1638.0</v>
      </c>
      <c r="H1585" s="10" t="s">
        <v>2860</v>
      </c>
      <c r="I1585" s="10" t="s">
        <v>3429</v>
      </c>
      <c r="J1585" s="10" t="s">
        <v>3551</v>
      </c>
      <c r="K1585" s="10" t="s">
        <v>3636</v>
      </c>
      <c r="L1585" s="10" t="s">
        <v>3646</v>
      </c>
      <c r="M1585" s="10" t="s">
        <v>22</v>
      </c>
      <c r="N1585" s="3"/>
      <c r="O1585" s="3"/>
      <c r="P1585" s="3"/>
      <c r="Q1585" s="3"/>
      <c r="R1585" s="3"/>
      <c r="S1585" s="3"/>
      <c r="T1585" s="3"/>
    </row>
    <row r="1586" ht="19.5" customHeight="1">
      <c r="A1586" s="3"/>
      <c r="B1586" s="163" t="str">
        <f>IFERROR(RANK('Categories ID'!$C1586,'Categories ID'!$C$20:$C$1937,1),"")</f>
        <v/>
      </c>
      <c r="C1586" s="164" t="str">
        <f>IF(MIN('Categories ID'!$D1586:$F1586)&lt;&gt;0,MIN('Categories ID'!$D1586:$F1586),"")</f>
        <v/>
      </c>
      <c r="D1586" s="164" t="str">
        <f>IFERROR(SEARCH($G$3,'Categories ID'!$J1586)+ROW()/100000,"")</f>
        <v/>
      </c>
      <c r="E1586" s="164" t="str">
        <f>IFERROR(SEARCH($G$3,'Categories ID'!$K1586)+ROW()/100000,"")</f>
        <v/>
      </c>
      <c r="F1586" s="164" t="str">
        <f>IFERROR(SEARCH($G$3,'Categories ID'!$L1586)+ROW()/100000,"")</f>
        <v/>
      </c>
      <c r="G1586" s="73">
        <v>1639.0</v>
      </c>
      <c r="H1586" s="10" t="s">
        <v>2860</v>
      </c>
      <c r="I1586" s="10" t="s">
        <v>3429</v>
      </c>
      <c r="J1586" s="10" t="s">
        <v>3551</v>
      </c>
      <c r="K1586" s="10" t="s">
        <v>3636</v>
      </c>
      <c r="L1586" s="10" t="s">
        <v>3648</v>
      </c>
      <c r="M1586" s="10" t="s">
        <v>22</v>
      </c>
      <c r="N1586" s="3"/>
      <c r="O1586" s="3"/>
      <c r="P1586" s="3"/>
      <c r="Q1586" s="3"/>
      <c r="R1586" s="3"/>
      <c r="S1586" s="3"/>
      <c r="T1586" s="3"/>
    </row>
    <row r="1587" ht="19.5" customHeight="1">
      <c r="A1587" s="3"/>
      <c r="B1587" s="165" t="str">
        <f>IFERROR(RANK('Categories ID'!$C1587,'Categories ID'!$C$20:$C$1937,1),"")</f>
        <v/>
      </c>
      <c r="C1587" s="166" t="str">
        <f>IF(MIN('Categories ID'!$D1587:$F1587)&lt;&gt;0,MIN('Categories ID'!$D1587:$F1587),"")</f>
        <v/>
      </c>
      <c r="D1587" s="166" t="str">
        <f>IFERROR(SEARCH($G$3,'Categories ID'!$J1587)+ROW()/100000,"")</f>
        <v/>
      </c>
      <c r="E1587" s="166" t="str">
        <f>IFERROR(SEARCH($G$3,'Categories ID'!$K1587)+ROW()/100000,"")</f>
        <v/>
      </c>
      <c r="F1587" s="166" t="str">
        <f>IFERROR(SEARCH($G$3,'Categories ID'!$L1587)+ROW()/100000,"")</f>
        <v/>
      </c>
      <c r="G1587" s="73">
        <v>3047.0</v>
      </c>
      <c r="H1587" s="10" t="s">
        <v>2860</v>
      </c>
      <c r="I1587" s="10" t="s">
        <v>3429</v>
      </c>
      <c r="J1587" s="10" t="s">
        <v>3551</v>
      </c>
      <c r="K1587" s="10" t="s">
        <v>3636</v>
      </c>
      <c r="L1587" s="10" t="s">
        <v>3694</v>
      </c>
      <c r="M1587" s="10" t="s">
        <v>22</v>
      </c>
      <c r="N1587" s="3"/>
      <c r="O1587" s="3"/>
      <c r="P1587" s="3"/>
      <c r="Q1587" s="3"/>
      <c r="R1587" s="3"/>
      <c r="S1587" s="3"/>
      <c r="T1587" s="3"/>
    </row>
    <row r="1588" ht="19.5" customHeight="1">
      <c r="A1588" s="3"/>
      <c r="B1588" s="163" t="str">
        <f>IFERROR(RANK('Categories ID'!$C1588,'Categories ID'!$C$20:$C$1937,1),"")</f>
        <v/>
      </c>
      <c r="C1588" s="164" t="str">
        <f>IF(MIN('Categories ID'!$D1588:$F1588)&lt;&gt;0,MIN('Categories ID'!$D1588:$F1588),"")</f>
        <v/>
      </c>
      <c r="D1588" s="164" t="str">
        <f>IFERROR(SEARCH($G$3,'Categories ID'!$J1588)+ROW()/100000,"")</f>
        <v/>
      </c>
      <c r="E1588" s="164" t="str">
        <f>IFERROR(SEARCH($G$3,'Categories ID'!$K1588)+ROW()/100000,"")</f>
        <v/>
      </c>
      <c r="F1588" s="164" t="str">
        <f>IFERROR(SEARCH($G$3,'Categories ID'!$L1588)+ROW()/100000,"")</f>
        <v/>
      </c>
      <c r="G1588" s="73">
        <v>3049.0</v>
      </c>
      <c r="H1588" s="10" t="s">
        <v>2860</v>
      </c>
      <c r="I1588" s="10" t="s">
        <v>3429</v>
      </c>
      <c r="J1588" s="10" t="s">
        <v>3551</v>
      </c>
      <c r="K1588" s="10" t="s">
        <v>3636</v>
      </c>
      <c r="L1588" s="10" t="s">
        <v>3696</v>
      </c>
      <c r="M1588" s="10" t="s">
        <v>22</v>
      </c>
      <c r="N1588" s="3"/>
      <c r="O1588" s="3"/>
      <c r="P1588" s="3"/>
      <c r="Q1588" s="3"/>
      <c r="R1588" s="3"/>
      <c r="S1588" s="3"/>
      <c r="T1588" s="3"/>
    </row>
    <row r="1589" ht="19.5" customHeight="1">
      <c r="A1589" s="3"/>
      <c r="B1589" s="165" t="str">
        <f>IFERROR(RANK('Categories ID'!$C1589,'Categories ID'!$C$20:$C$1937,1),"")</f>
        <v/>
      </c>
      <c r="C1589" s="166" t="str">
        <f>IF(MIN('Categories ID'!$D1589:$F1589)&lt;&gt;0,MIN('Categories ID'!$D1589:$F1589),"")</f>
        <v/>
      </c>
      <c r="D1589" s="166" t="str">
        <f>IFERROR(SEARCH($G$3,'Categories ID'!$J1589)+ROW()/100000,"")</f>
        <v/>
      </c>
      <c r="E1589" s="166" t="str">
        <f>IFERROR(SEARCH($G$3,'Categories ID'!$K1589)+ROW()/100000,"")</f>
        <v/>
      </c>
      <c r="F1589" s="166" t="str">
        <f>IFERROR(SEARCH($G$3,'Categories ID'!$L1589)+ROW()/100000,"")</f>
        <v/>
      </c>
      <c r="G1589" s="73">
        <v>1617.0</v>
      </c>
      <c r="H1589" s="10" t="s">
        <v>2860</v>
      </c>
      <c r="I1589" s="10" t="s">
        <v>3429</v>
      </c>
      <c r="J1589" s="10" t="s">
        <v>3551</v>
      </c>
      <c r="K1589" s="10" t="s">
        <v>3610</v>
      </c>
      <c r="L1589" s="10" t="s">
        <v>3618</v>
      </c>
      <c r="M1589" s="10" t="s">
        <v>22</v>
      </c>
      <c r="N1589" s="3"/>
      <c r="O1589" s="3"/>
      <c r="P1589" s="3"/>
      <c r="Q1589" s="3"/>
      <c r="R1589" s="3"/>
      <c r="S1589" s="3"/>
      <c r="T1589" s="3"/>
    </row>
    <row r="1590" ht="19.5" customHeight="1">
      <c r="A1590" s="3"/>
      <c r="B1590" s="163" t="str">
        <f>IFERROR(RANK('Categories ID'!$C1590,'Categories ID'!$C$20:$C$1937,1),"")</f>
        <v/>
      </c>
      <c r="C1590" s="164" t="str">
        <f>IF(MIN('Categories ID'!$D1590:$F1590)&lt;&gt;0,MIN('Categories ID'!$D1590:$F1590),"")</f>
        <v/>
      </c>
      <c r="D1590" s="164" t="str">
        <f>IFERROR(SEARCH($G$3,'Categories ID'!$J1590)+ROW()/100000,"")</f>
        <v/>
      </c>
      <c r="E1590" s="164" t="str">
        <f>IFERROR(SEARCH($G$3,'Categories ID'!$K1590)+ROW()/100000,"")</f>
        <v/>
      </c>
      <c r="F1590" s="164" t="str">
        <f>IFERROR(SEARCH($G$3,'Categories ID'!$L1590)+ROW()/100000,"")</f>
        <v/>
      </c>
      <c r="G1590" s="73">
        <v>1612.0</v>
      </c>
      <c r="H1590" s="10" t="s">
        <v>2860</v>
      </c>
      <c r="I1590" s="10" t="s">
        <v>3429</v>
      </c>
      <c r="J1590" s="10" t="s">
        <v>3551</v>
      </c>
      <c r="K1590" s="10" t="s">
        <v>3610</v>
      </c>
      <c r="L1590" s="10" t="s">
        <v>3611</v>
      </c>
      <c r="M1590" s="10" t="s">
        <v>22</v>
      </c>
      <c r="N1590" s="3"/>
      <c r="O1590" s="3"/>
      <c r="P1590" s="3"/>
      <c r="Q1590" s="3"/>
      <c r="R1590" s="3"/>
      <c r="S1590" s="3"/>
      <c r="T1590" s="3"/>
    </row>
    <row r="1591" ht="19.5" customHeight="1">
      <c r="A1591" s="3"/>
      <c r="B1591" s="165" t="str">
        <f>IFERROR(RANK('Categories ID'!$C1591,'Categories ID'!$C$20:$C$1937,1),"")</f>
        <v/>
      </c>
      <c r="C1591" s="166" t="str">
        <f>IF(MIN('Categories ID'!$D1591:$F1591)&lt;&gt;0,MIN('Categories ID'!$D1591:$F1591),"")</f>
        <v/>
      </c>
      <c r="D1591" s="166" t="str">
        <f>IFERROR(SEARCH($G$3,'Categories ID'!$J1591)+ROW()/100000,"")</f>
        <v/>
      </c>
      <c r="E1591" s="166" t="str">
        <f>IFERROR(SEARCH($G$3,'Categories ID'!$K1591)+ROW()/100000,"")</f>
        <v/>
      </c>
      <c r="F1591" s="166" t="str">
        <f>IFERROR(SEARCH($G$3,'Categories ID'!$L1591)+ROW()/100000,"")</f>
        <v/>
      </c>
      <c r="G1591" s="73">
        <v>1615.0</v>
      </c>
      <c r="H1591" s="10" t="s">
        <v>2860</v>
      </c>
      <c r="I1591" s="10" t="s">
        <v>3429</v>
      </c>
      <c r="J1591" s="10" t="s">
        <v>3551</v>
      </c>
      <c r="K1591" s="10" t="s">
        <v>3610</v>
      </c>
      <c r="L1591" s="10" t="s">
        <v>3614</v>
      </c>
      <c r="M1591" s="10" t="s">
        <v>22</v>
      </c>
      <c r="N1591" s="3"/>
      <c r="O1591" s="3"/>
      <c r="P1591" s="3"/>
      <c r="Q1591" s="3"/>
      <c r="R1591" s="3"/>
      <c r="S1591" s="3"/>
      <c r="T1591" s="3"/>
    </row>
    <row r="1592" ht="19.5" customHeight="1">
      <c r="A1592" s="3"/>
      <c r="B1592" s="163" t="str">
        <f>IFERROR(RANK('Categories ID'!$C1592,'Categories ID'!$C$20:$C$1937,1),"")</f>
        <v/>
      </c>
      <c r="C1592" s="164" t="str">
        <f>IF(MIN('Categories ID'!$D1592:$F1592)&lt;&gt;0,MIN('Categories ID'!$D1592:$F1592),"")</f>
        <v/>
      </c>
      <c r="D1592" s="164" t="str">
        <f>IFERROR(SEARCH($G$3,'Categories ID'!$J1592)+ROW()/100000,"")</f>
        <v/>
      </c>
      <c r="E1592" s="164" t="str">
        <f>IFERROR(SEARCH($G$3,'Categories ID'!$K1592)+ROW()/100000,"")</f>
        <v/>
      </c>
      <c r="F1592" s="164" t="str">
        <f>IFERROR(SEARCH($G$3,'Categories ID'!$L1592)+ROW()/100000,"")</f>
        <v/>
      </c>
      <c r="G1592" s="73">
        <v>1616.0</v>
      </c>
      <c r="H1592" s="10" t="s">
        <v>2860</v>
      </c>
      <c r="I1592" s="10" t="s">
        <v>3429</v>
      </c>
      <c r="J1592" s="10" t="s">
        <v>3551</v>
      </c>
      <c r="K1592" s="10" t="s">
        <v>3610</v>
      </c>
      <c r="L1592" s="10" t="s">
        <v>3616</v>
      </c>
      <c r="M1592" s="10" t="s">
        <v>22</v>
      </c>
      <c r="N1592" s="3"/>
      <c r="O1592" s="3"/>
      <c r="P1592" s="3"/>
      <c r="Q1592" s="3"/>
      <c r="R1592" s="3"/>
      <c r="S1592" s="3"/>
      <c r="T1592" s="3"/>
    </row>
    <row r="1593" ht="19.5" customHeight="1">
      <c r="A1593" s="3"/>
      <c r="B1593" s="165" t="str">
        <f>IFERROR(RANK('Categories ID'!$C1593,'Categories ID'!$C$20:$C$1937,1),"")</f>
        <v/>
      </c>
      <c r="C1593" s="166" t="str">
        <f>IF(MIN('Categories ID'!$D1593:$F1593)&lt;&gt;0,MIN('Categories ID'!$D1593:$F1593),"")</f>
        <v/>
      </c>
      <c r="D1593" s="166" t="str">
        <f>IFERROR(SEARCH($G$3,'Categories ID'!$J1593)+ROW()/100000,"")</f>
        <v/>
      </c>
      <c r="E1593" s="166" t="str">
        <f>IFERROR(SEARCH($G$3,'Categories ID'!$K1593)+ROW()/100000,"")</f>
        <v/>
      </c>
      <c r="F1593" s="166" t="str">
        <f>IFERROR(SEARCH($G$3,'Categories ID'!$L1593)+ROW()/100000,"")</f>
        <v/>
      </c>
      <c r="G1593" s="73">
        <v>3299.0</v>
      </c>
      <c r="H1593" s="10" t="s">
        <v>2860</v>
      </c>
      <c r="I1593" s="10" t="s">
        <v>3429</v>
      </c>
      <c r="J1593" s="10" t="s">
        <v>3551</v>
      </c>
      <c r="K1593" s="10" t="s">
        <v>3610</v>
      </c>
      <c r="L1593" s="10" t="s">
        <v>3809</v>
      </c>
      <c r="M1593" s="10" t="s">
        <v>22</v>
      </c>
      <c r="N1593" s="3"/>
      <c r="O1593" s="3"/>
      <c r="P1593" s="3"/>
      <c r="Q1593" s="3"/>
      <c r="R1593" s="3"/>
      <c r="S1593" s="3"/>
      <c r="T1593" s="3"/>
    </row>
    <row r="1594" ht="19.5" customHeight="1">
      <c r="A1594" s="3"/>
      <c r="B1594" s="163" t="str">
        <f>IFERROR(RANK('Categories ID'!$C1594,'Categories ID'!$C$20:$C$1937,1),"")</f>
        <v/>
      </c>
      <c r="C1594" s="164" t="str">
        <f>IF(MIN('Categories ID'!$D1594:$F1594)&lt;&gt;0,MIN('Categories ID'!$D1594:$F1594),"")</f>
        <v/>
      </c>
      <c r="D1594" s="164" t="str">
        <f>IFERROR(SEARCH($G$3,'Categories ID'!$J1594)+ROW()/100000,"")</f>
        <v/>
      </c>
      <c r="E1594" s="164" t="str">
        <f>IFERROR(SEARCH($G$3,'Categories ID'!$K1594)+ROW()/100000,"")</f>
        <v/>
      </c>
      <c r="F1594" s="164" t="str">
        <f>IFERROR(SEARCH($G$3,'Categories ID'!$L1594)+ROW()/100000,"")</f>
        <v/>
      </c>
      <c r="G1594" s="73">
        <v>2125.0</v>
      </c>
      <c r="H1594" s="10" t="s">
        <v>2860</v>
      </c>
      <c r="I1594" s="10" t="s">
        <v>3429</v>
      </c>
      <c r="J1594" s="10" t="s">
        <v>3551</v>
      </c>
      <c r="K1594" s="10" t="s">
        <v>3566</v>
      </c>
      <c r="L1594" s="10" t="s">
        <v>3668</v>
      </c>
      <c r="M1594" s="10" t="s">
        <v>22</v>
      </c>
      <c r="N1594" s="3"/>
      <c r="O1594" s="3"/>
      <c r="P1594" s="3"/>
      <c r="Q1594" s="3"/>
      <c r="R1594" s="3"/>
      <c r="S1594" s="3"/>
      <c r="T1594" s="3"/>
    </row>
    <row r="1595" ht="19.5" customHeight="1">
      <c r="A1595" s="3"/>
      <c r="B1595" s="165" t="str">
        <f>IFERROR(RANK('Categories ID'!$C1595,'Categories ID'!$C$20:$C$1937,1),"")</f>
        <v/>
      </c>
      <c r="C1595" s="166" t="str">
        <f>IF(MIN('Categories ID'!$D1595:$F1595)&lt;&gt;0,MIN('Categories ID'!$D1595:$F1595),"")</f>
        <v/>
      </c>
      <c r="D1595" s="166" t="str">
        <f>IFERROR(SEARCH($G$3,'Categories ID'!$J1595)+ROW()/100000,"")</f>
        <v/>
      </c>
      <c r="E1595" s="166" t="str">
        <f>IFERROR(SEARCH($G$3,'Categories ID'!$K1595)+ROW()/100000,"")</f>
        <v/>
      </c>
      <c r="F1595" s="166" t="str">
        <f>IFERROR(SEARCH($G$3,'Categories ID'!$L1595)+ROW()/100000,"")</f>
        <v/>
      </c>
      <c r="G1595" s="73">
        <v>3241.0</v>
      </c>
      <c r="H1595" s="10" t="s">
        <v>2860</v>
      </c>
      <c r="I1595" s="10" t="s">
        <v>3429</v>
      </c>
      <c r="J1595" s="10" t="s">
        <v>3551</v>
      </c>
      <c r="K1595" s="10" t="s">
        <v>3566</v>
      </c>
      <c r="L1595" s="10" t="s">
        <v>3783</v>
      </c>
      <c r="M1595" s="10" t="s">
        <v>22</v>
      </c>
      <c r="N1595" s="3"/>
      <c r="O1595" s="3"/>
      <c r="P1595" s="3"/>
      <c r="Q1595" s="3"/>
      <c r="R1595" s="3"/>
      <c r="S1595" s="3"/>
      <c r="T1595" s="3"/>
    </row>
    <row r="1596" ht="19.5" customHeight="1">
      <c r="A1596" s="3"/>
      <c r="B1596" s="163" t="str">
        <f>IFERROR(RANK('Categories ID'!$C1596,'Categories ID'!$C$20:$C$1937,1),"")</f>
        <v/>
      </c>
      <c r="C1596" s="164" t="str">
        <f>IF(MIN('Categories ID'!$D1596:$F1596)&lt;&gt;0,MIN('Categories ID'!$D1596:$F1596),"")</f>
        <v/>
      </c>
      <c r="D1596" s="164" t="str">
        <f>IFERROR(SEARCH($G$3,'Categories ID'!$J1596)+ROW()/100000,"")</f>
        <v/>
      </c>
      <c r="E1596" s="164" t="str">
        <f>IFERROR(SEARCH($G$3,'Categories ID'!$K1596)+ROW()/100000,"")</f>
        <v/>
      </c>
      <c r="F1596" s="164" t="str">
        <f>IFERROR(SEARCH($G$3,'Categories ID'!$L1596)+ROW()/100000,"")</f>
        <v/>
      </c>
      <c r="G1596" s="73">
        <v>3242.0</v>
      </c>
      <c r="H1596" s="10" t="s">
        <v>2860</v>
      </c>
      <c r="I1596" s="10" t="s">
        <v>3429</v>
      </c>
      <c r="J1596" s="10" t="s">
        <v>3551</v>
      </c>
      <c r="K1596" s="10" t="s">
        <v>3566</v>
      </c>
      <c r="L1596" s="10" t="s">
        <v>3785</v>
      </c>
      <c r="M1596" s="10" t="s">
        <v>22</v>
      </c>
      <c r="N1596" s="3"/>
      <c r="O1596" s="3"/>
      <c r="P1596" s="3"/>
      <c r="Q1596" s="3"/>
      <c r="R1596" s="3"/>
      <c r="S1596" s="3"/>
      <c r="T1596" s="3"/>
    </row>
    <row r="1597" ht="19.5" customHeight="1">
      <c r="A1597" s="3"/>
      <c r="B1597" s="165" t="str">
        <f>IFERROR(RANK('Categories ID'!$C1597,'Categories ID'!$C$20:$C$1937,1),"")</f>
        <v/>
      </c>
      <c r="C1597" s="166" t="str">
        <f>IF(MIN('Categories ID'!$D1597:$F1597)&lt;&gt;0,MIN('Categories ID'!$D1597:$F1597),"")</f>
        <v/>
      </c>
      <c r="D1597" s="166" t="str">
        <f>IFERROR(SEARCH($G$3,'Categories ID'!$J1597)+ROW()/100000,"")</f>
        <v/>
      </c>
      <c r="E1597" s="166" t="str">
        <f>IFERROR(SEARCH($G$3,'Categories ID'!$K1597)+ROW()/100000,"")</f>
        <v/>
      </c>
      <c r="F1597" s="166" t="str">
        <f>IFERROR(SEARCH($G$3,'Categories ID'!$L1597)+ROW()/100000,"")</f>
        <v/>
      </c>
      <c r="G1597" s="73">
        <v>3243.0</v>
      </c>
      <c r="H1597" s="10" t="s">
        <v>2860</v>
      </c>
      <c r="I1597" s="10" t="s">
        <v>3429</v>
      </c>
      <c r="J1597" s="10" t="s">
        <v>3551</v>
      </c>
      <c r="K1597" s="10" t="s">
        <v>3566</v>
      </c>
      <c r="L1597" s="10" t="s">
        <v>3787</v>
      </c>
      <c r="M1597" s="10" t="s">
        <v>22</v>
      </c>
      <c r="N1597" s="3"/>
      <c r="O1597" s="3"/>
      <c r="P1597" s="3"/>
      <c r="Q1597" s="3"/>
      <c r="R1597" s="3"/>
      <c r="S1597" s="3"/>
      <c r="T1597" s="3"/>
    </row>
    <row r="1598" ht="19.5" customHeight="1">
      <c r="A1598" s="3"/>
      <c r="B1598" s="163" t="str">
        <f>IFERROR(RANK('Categories ID'!$C1598,'Categories ID'!$C$20:$C$1937,1),"")</f>
        <v/>
      </c>
      <c r="C1598" s="164" t="str">
        <f>IF(MIN('Categories ID'!$D1598:$F1598)&lt;&gt;0,MIN('Categories ID'!$D1598:$F1598),"")</f>
        <v/>
      </c>
      <c r="D1598" s="164" t="str">
        <f>IFERROR(SEARCH($G$3,'Categories ID'!$J1598)+ROW()/100000,"")</f>
        <v/>
      </c>
      <c r="E1598" s="164" t="str">
        <f>IFERROR(SEARCH($G$3,'Categories ID'!$K1598)+ROW()/100000,"")</f>
        <v/>
      </c>
      <c r="F1598" s="164" t="str">
        <f>IFERROR(SEARCH($G$3,'Categories ID'!$L1598)+ROW()/100000,"")</f>
        <v/>
      </c>
      <c r="G1598" s="73">
        <v>3071.0</v>
      </c>
      <c r="H1598" s="10" t="s">
        <v>2860</v>
      </c>
      <c r="I1598" s="10" t="s">
        <v>3429</v>
      </c>
      <c r="J1598" s="10" t="s">
        <v>3551</v>
      </c>
      <c r="K1598" s="10" t="s">
        <v>3566</v>
      </c>
      <c r="L1598" s="10" t="s">
        <v>3700</v>
      </c>
      <c r="M1598" s="10" t="s">
        <v>22</v>
      </c>
      <c r="N1598" s="3"/>
      <c r="O1598" s="3"/>
      <c r="P1598" s="3"/>
      <c r="Q1598" s="3"/>
      <c r="R1598" s="3"/>
      <c r="S1598" s="3"/>
      <c r="T1598" s="3"/>
    </row>
    <row r="1599" ht="19.5" customHeight="1">
      <c r="A1599" s="3"/>
      <c r="B1599" s="165" t="str">
        <f>IFERROR(RANK('Categories ID'!$C1599,'Categories ID'!$C$20:$C$1937,1),"")</f>
        <v/>
      </c>
      <c r="C1599" s="166" t="str">
        <f>IF(MIN('Categories ID'!$D1599:$F1599)&lt;&gt;0,MIN('Categories ID'!$D1599:$F1599),"")</f>
        <v/>
      </c>
      <c r="D1599" s="166" t="str">
        <f>IFERROR(SEARCH($G$3,'Categories ID'!$J1599)+ROW()/100000,"")</f>
        <v/>
      </c>
      <c r="E1599" s="166" t="str">
        <f>IFERROR(SEARCH($G$3,'Categories ID'!$K1599)+ROW()/100000,"")</f>
        <v/>
      </c>
      <c r="F1599" s="166" t="str">
        <f>IFERROR(SEARCH($G$3,'Categories ID'!$L1599)+ROW()/100000,"")</f>
        <v/>
      </c>
      <c r="G1599" s="73">
        <v>3073.0</v>
      </c>
      <c r="H1599" s="10" t="s">
        <v>2860</v>
      </c>
      <c r="I1599" s="10" t="s">
        <v>3429</v>
      </c>
      <c r="J1599" s="10" t="s">
        <v>3551</v>
      </c>
      <c r="K1599" s="10" t="s">
        <v>3566</v>
      </c>
      <c r="L1599" s="10" t="s">
        <v>3702</v>
      </c>
      <c r="M1599" s="10" t="s">
        <v>22</v>
      </c>
      <c r="N1599" s="3"/>
      <c r="O1599" s="3"/>
      <c r="P1599" s="3"/>
      <c r="Q1599" s="3"/>
      <c r="R1599" s="3"/>
      <c r="S1599" s="3"/>
      <c r="T1599" s="3"/>
    </row>
    <row r="1600" ht="19.5" customHeight="1">
      <c r="A1600" s="3"/>
      <c r="B1600" s="163" t="str">
        <f>IFERROR(RANK('Categories ID'!$C1600,'Categories ID'!$C$20:$C$1937,1),"")</f>
        <v/>
      </c>
      <c r="C1600" s="164" t="str">
        <f>IF(MIN('Categories ID'!$D1600:$F1600)&lt;&gt;0,MIN('Categories ID'!$D1600:$F1600),"")</f>
        <v/>
      </c>
      <c r="D1600" s="164" t="str">
        <f>IFERROR(SEARCH($G$3,'Categories ID'!$J1600)+ROW()/100000,"")</f>
        <v/>
      </c>
      <c r="E1600" s="164" t="str">
        <f>IFERROR(SEARCH($G$3,'Categories ID'!$K1600)+ROW()/100000,"")</f>
        <v/>
      </c>
      <c r="F1600" s="164" t="str">
        <f>IFERROR(SEARCH($G$3,'Categories ID'!$L1600)+ROW()/100000,"")</f>
        <v/>
      </c>
      <c r="G1600" s="73">
        <v>3074.0</v>
      </c>
      <c r="H1600" s="10" t="s">
        <v>2860</v>
      </c>
      <c r="I1600" s="10" t="s">
        <v>3429</v>
      </c>
      <c r="J1600" s="10" t="s">
        <v>3551</v>
      </c>
      <c r="K1600" s="10" t="s">
        <v>3566</v>
      </c>
      <c r="L1600" s="10" t="s">
        <v>3704</v>
      </c>
      <c r="M1600" s="10" t="s">
        <v>22</v>
      </c>
      <c r="N1600" s="3"/>
      <c r="O1600" s="3"/>
      <c r="P1600" s="3"/>
      <c r="Q1600" s="3"/>
      <c r="R1600" s="3"/>
      <c r="S1600" s="3"/>
      <c r="T1600" s="3"/>
    </row>
    <row r="1601" ht="19.5" customHeight="1">
      <c r="A1601" s="3"/>
      <c r="B1601" s="165" t="str">
        <f>IFERROR(RANK('Categories ID'!$C1601,'Categories ID'!$C$20:$C$1937,1),"")</f>
        <v/>
      </c>
      <c r="C1601" s="166" t="str">
        <f>IF(MIN('Categories ID'!$D1601:$F1601)&lt;&gt;0,MIN('Categories ID'!$D1601:$F1601),"")</f>
        <v/>
      </c>
      <c r="D1601" s="166" t="str">
        <f>IFERROR(SEARCH($G$3,'Categories ID'!$J1601)+ROW()/100000,"")</f>
        <v/>
      </c>
      <c r="E1601" s="166" t="str">
        <f>IFERROR(SEARCH($G$3,'Categories ID'!$K1601)+ROW()/100000,"")</f>
        <v/>
      </c>
      <c r="F1601" s="166" t="str">
        <f>IFERROR(SEARCH($G$3,'Categories ID'!$L1601)+ROW()/100000,"")</f>
        <v/>
      </c>
      <c r="G1601" s="73">
        <v>3066.0</v>
      </c>
      <c r="H1601" s="10" t="s">
        <v>2860</v>
      </c>
      <c r="I1601" s="10" t="s">
        <v>3429</v>
      </c>
      <c r="J1601" s="10" t="s">
        <v>3551</v>
      </c>
      <c r="K1601" s="10" t="s">
        <v>3566</v>
      </c>
      <c r="L1601" s="10" t="s">
        <v>3698</v>
      </c>
      <c r="M1601" s="10" t="s">
        <v>22</v>
      </c>
      <c r="N1601" s="3"/>
      <c r="O1601" s="3"/>
      <c r="P1601" s="3"/>
      <c r="Q1601" s="3"/>
      <c r="R1601" s="3"/>
      <c r="S1601" s="3"/>
      <c r="T1601" s="3"/>
    </row>
    <row r="1602" ht="19.5" customHeight="1">
      <c r="A1602" s="3"/>
      <c r="B1602" s="163" t="str">
        <f>IFERROR(RANK('Categories ID'!$C1602,'Categories ID'!$C$20:$C$1937,1),"")</f>
        <v/>
      </c>
      <c r="C1602" s="164" t="str">
        <f>IF(MIN('Categories ID'!$D1602:$F1602)&lt;&gt;0,MIN('Categories ID'!$D1602:$F1602),"")</f>
        <v/>
      </c>
      <c r="D1602" s="164" t="str">
        <f>IFERROR(SEARCH($G$3,'Categories ID'!$J1602)+ROW()/100000,"")</f>
        <v/>
      </c>
      <c r="E1602" s="164" t="str">
        <f>IFERROR(SEARCH($G$3,'Categories ID'!$K1602)+ROW()/100000,"")</f>
        <v/>
      </c>
      <c r="F1602" s="164" t="str">
        <f>IFERROR(SEARCH($G$3,'Categories ID'!$L1602)+ROW()/100000,"")</f>
        <v/>
      </c>
      <c r="G1602" s="73">
        <v>3077.0</v>
      </c>
      <c r="H1602" s="10" t="s">
        <v>2860</v>
      </c>
      <c r="I1602" s="10" t="s">
        <v>3429</v>
      </c>
      <c r="J1602" s="10" t="s">
        <v>3551</v>
      </c>
      <c r="K1602" s="10" t="s">
        <v>3566</v>
      </c>
      <c r="L1602" s="10" t="s">
        <v>3707</v>
      </c>
      <c r="M1602" s="10" t="s">
        <v>22</v>
      </c>
      <c r="N1602" s="3"/>
      <c r="O1602" s="3"/>
      <c r="P1602" s="3"/>
      <c r="Q1602" s="3"/>
      <c r="R1602" s="3"/>
      <c r="S1602" s="3"/>
      <c r="T1602" s="3"/>
    </row>
    <row r="1603" ht="19.5" customHeight="1">
      <c r="A1603" s="3"/>
      <c r="B1603" s="165" t="str">
        <f>IFERROR(RANK('Categories ID'!$C1603,'Categories ID'!$C$20:$C$1937,1),"")</f>
        <v/>
      </c>
      <c r="C1603" s="166" t="str">
        <f>IF(MIN('Categories ID'!$D1603:$F1603)&lt;&gt;0,MIN('Categories ID'!$D1603:$F1603),"")</f>
        <v/>
      </c>
      <c r="D1603" s="166" t="str">
        <f>IFERROR(SEARCH($G$3,'Categories ID'!$J1603)+ROW()/100000,"")</f>
        <v/>
      </c>
      <c r="E1603" s="166" t="str">
        <f>IFERROR(SEARCH($G$3,'Categories ID'!$K1603)+ROW()/100000,"")</f>
        <v/>
      </c>
      <c r="F1603" s="166" t="str">
        <f>IFERROR(SEARCH($G$3,'Categories ID'!$L1603)+ROW()/100000,"")</f>
        <v/>
      </c>
      <c r="G1603" s="73">
        <v>3075.0</v>
      </c>
      <c r="H1603" s="10" t="s">
        <v>2860</v>
      </c>
      <c r="I1603" s="10" t="s">
        <v>3429</v>
      </c>
      <c r="J1603" s="10" t="s">
        <v>3551</v>
      </c>
      <c r="K1603" s="10" t="s">
        <v>3566</v>
      </c>
      <c r="L1603" s="10" t="s">
        <v>3705</v>
      </c>
      <c r="M1603" s="10" t="s">
        <v>22</v>
      </c>
      <c r="N1603" s="3"/>
      <c r="O1603" s="3"/>
      <c r="P1603" s="3"/>
      <c r="Q1603" s="3"/>
      <c r="R1603" s="3"/>
      <c r="S1603" s="3"/>
      <c r="T1603" s="3"/>
    </row>
    <row r="1604" ht="19.5" customHeight="1">
      <c r="A1604" s="3"/>
      <c r="B1604" s="163" t="str">
        <f>IFERROR(RANK('Categories ID'!$C1604,'Categories ID'!$C$20:$C$1937,1),"")</f>
        <v/>
      </c>
      <c r="C1604" s="164" t="str">
        <f>IF(MIN('Categories ID'!$D1604:$F1604)&lt;&gt;0,MIN('Categories ID'!$D1604:$F1604),"")</f>
        <v/>
      </c>
      <c r="D1604" s="164" t="str">
        <f>IFERROR(SEARCH($G$3,'Categories ID'!$J1604)+ROW()/100000,"")</f>
        <v/>
      </c>
      <c r="E1604" s="164" t="str">
        <f>IFERROR(SEARCH($G$3,'Categories ID'!$K1604)+ROW()/100000,"")</f>
        <v/>
      </c>
      <c r="F1604" s="164" t="str">
        <f>IFERROR(SEARCH($G$3,'Categories ID'!$L1604)+ROW()/100000,"")</f>
        <v/>
      </c>
      <c r="G1604" s="73">
        <v>1568.0</v>
      </c>
      <c r="H1604" s="10" t="s">
        <v>2860</v>
      </c>
      <c r="I1604" s="10" t="s">
        <v>3429</v>
      </c>
      <c r="J1604" s="10" t="s">
        <v>3551</v>
      </c>
      <c r="K1604" s="10" t="s">
        <v>3566</v>
      </c>
      <c r="L1604" s="10" t="s">
        <v>3578</v>
      </c>
      <c r="M1604" s="10" t="s">
        <v>22</v>
      </c>
      <c r="N1604" s="3"/>
      <c r="O1604" s="3"/>
      <c r="P1604" s="3"/>
      <c r="Q1604" s="3"/>
      <c r="R1604" s="3"/>
      <c r="S1604" s="3"/>
      <c r="T1604" s="3"/>
    </row>
    <row r="1605" ht="19.5" customHeight="1">
      <c r="A1605" s="3"/>
      <c r="B1605" s="165" t="str">
        <f>IFERROR(RANK('Categories ID'!$C1605,'Categories ID'!$C$20:$C$1937,1),"")</f>
        <v/>
      </c>
      <c r="C1605" s="166" t="str">
        <f>IF(MIN('Categories ID'!$D1605:$F1605)&lt;&gt;0,MIN('Categories ID'!$D1605:$F1605),"")</f>
        <v/>
      </c>
      <c r="D1605" s="166" t="str">
        <f>IFERROR(SEARCH($G$3,'Categories ID'!$J1605)+ROW()/100000,"")</f>
        <v/>
      </c>
      <c r="E1605" s="166" t="str">
        <f>IFERROR(SEARCH($G$3,'Categories ID'!$K1605)+ROW()/100000,"")</f>
        <v/>
      </c>
      <c r="F1605" s="166" t="str">
        <f>IFERROR(SEARCH($G$3,'Categories ID'!$L1605)+ROW()/100000,"")</f>
        <v/>
      </c>
      <c r="G1605" s="73">
        <v>1563.0</v>
      </c>
      <c r="H1605" s="10" t="s">
        <v>2860</v>
      </c>
      <c r="I1605" s="10" t="s">
        <v>3429</v>
      </c>
      <c r="J1605" s="10" t="s">
        <v>3551</v>
      </c>
      <c r="K1605" s="10" t="s">
        <v>3566</v>
      </c>
      <c r="L1605" s="10" t="s">
        <v>3570</v>
      </c>
      <c r="M1605" s="10" t="s">
        <v>22</v>
      </c>
      <c r="N1605" s="3"/>
      <c r="O1605" s="3"/>
      <c r="P1605" s="3"/>
      <c r="Q1605" s="3"/>
      <c r="R1605" s="3"/>
      <c r="S1605" s="3"/>
      <c r="T1605" s="3"/>
    </row>
    <row r="1606" ht="19.5" customHeight="1">
      <c r="A1606" s="3"/>
      <c r="B1606" s="163" t="str">
        <f>IFERROR(RANK('Categories ID'!$C1606,'Categories ID'!$C$20:$C$1937,1),"")</f>
        <v/>
      </c>
      <c r="C1606" s="164" t="str">
        <f>IF(MIN('Categories ID'!$D1606:$F1606)&lt;&gt;0,MIN('Categories ID'!$D1606:$F1606),"")</f>
        <v/>
      </c>
      <c r="D1606" s="164" t="str">
        <f>IFERROR(SEARCH($G$3,'Categories ID'!$J1606)+ROW()/100000,"")</f>
        <v/>
      </c>
      <c r="E1606" s="164" t="str">
        <f>IFERROR(SEARCH($G$3,'Categories ID'!$K1606)+ROW()/100000,"")</f>
        <v/>
      </c>
      <c r="F1606" s="164" t="str">
        <f>IFERROR(SEARCH($G$3,'Categories ID'!$L1606)+ROW()/100000,"")</f>
        <v/>
      </c>
      <c r="G1606" s="73">
        <v>1564.0</v>
      </c>
      <c r="H1606" s="10" t="s">
        <v>2860</v>
      </c>
      <c r="I1606" s="10" t="s">
        <v>3429</v>
      </c>
      <c r="J1606" s="10" t="s">
        <v>3551</v>
      </c>
      <c r="K1606" s="10" t="s">
        <v>3566</v>
      </c>
      <c r="L1606" s="10" t="s">
        <v>3572</v>
      </c>
      <c r="M1606" s="10" t="s">
        <v>22</v>
      </c>
      <c r="N1606" s="3"/>
      <c r="O1606" s="3"/>
      <c r="P1606" s="3"/>
      <c r="Q1606" s="3"/>
      <c r="R1606" s="3"/>
      <c r="S1606" s="3"/>
      <c r="T1606" s="3"/>
    </row>
    <row r="1607" ht="19.5" customHeight="1">
      <c r="A1607" s="3"/>
      <c r="B1607" s="165" t="str">
        <f>IFERROR(RANK('Categories ID'!$C1607,'Categories ID'!$C$20:$C$1937,1),"")</f>
        <v/>
      </c>
      <c r="C1607" s="166" t="str">
        <f>IF(MIN('Categories ID'!$D1607:$F1607)&lt;&gt;0,MIN('Categories ID'!$D1607:$F1607),"")</f>
        <v/>
      </c>
      <c r="D1607" s="166" t="str">
        <f>IFERROR(SEARCH($G$3,'Categories ID'!$J1607)+ROW()/100000,"")</f>
        <v/>
      </c>
      <c r="E1607" s="166" t="str">
        <f>IFERROR(SEARCH($G$3,'Categories ID'!$K1607)+ROW()/100000,"")</f>
        <v/>
      </c>
      <c r="F1607" s="166" t="str">
        <f>IFERROR(SEARCH($G$3,'Categories ID'!$L1607)+ROW()/100000,"")</f>
        <v/>
      </c>
      <c r="G1607" s="73">
        <v>1565.0</v>
      </c>
      <c r="H1607" s="10" t="s">
        <v>2860</v>
      </c>
      <c r="I1607" s="10" t="s">
        <v>3429</v>
      </c>
      <c r="J1607" s="10" t="s">
        <v>3551</v>
      </c>
      <c r="K1607" s="10" t="s">
        <v>3566</v>
      </c>
      <c r="L1607" s="10" t="s">
        <v>3574</v>
      </c>
      <c r="M1607" s="10" t="s">
        <v>22</v>
      </c>
      <c r="N1607" s="3"/>
      <c r="O1607" s="3"/>
      <c r="P1607" s="3"/>
      <c r="Q1607" s="3"/>
      <c r="R1607" s="3"/>
      <c r="S1607" s="3"/>
      <c r="T1607" s="3"/>
    </row>
    <row r="1608" ht="19.5" customHeight="1">
      <c r="A1608" s="3"/>
      <c r="B1608" s="163" t="str">
        <f>IFERROR(RANK('Categories ID'!$C1608,'Categories ID'!$C$20:$C$1937,1),"")</f>
        <v/>
      </c>
      <c r="C1608" s="164" t="str">
        <f>IF(MIN('Categories ID'!$D1608:$F1608)&lt;&gt;0,MIN('Categories ID'!$D1608:$F1608),"")</f>
        <v/>
      </c>
      <c r="D1608" s="164" t="str">
        <f>IFERROR(SEARCH($G$3,'Categories ID'!$J1608)+ROW()/100000,"")</f>
        <v/>
      </c>
      <c r="E1608" s="164" t="str">
        <f>IFERROR(SEARCH($G$3,'Categories ID'!$K1608)+ROW()/100000,"")</f>
        <v/>
      </c>
      <c r="F1608" s="164" t="str">
        <f>IFERROR(SEARCH($G$3,'Categories ID'!$L1608)+ROW()/100000,"")</f>
        <v/>
      </c>
      <c r="G1608" s="73">
        <v>1566.0</v>
      </c>
      <c r="H1608" s="10" t="s">
        <v>2860</v>
      </c>
      <c r="I1608" s="10" t="s">
        <v>3429</v>
      </c>
      <c r="J1608" s="10" t="s">
        <v>3551</v>
      </c>
      <c r="K1608" s="10" t="s">
        <v>3566</v>
      </c>
      <c r="L1608" s="10" t="s">
        <v>3576</v>
      </c>
      <c r="M1608" s="10" t="s">
        <v>22</v>
      </c>
      <c r="N1608" s="3"/>
      <c r="O1608" s="3"/>
      <c r="P1608" s="3"/>
      <c r="Q1608" s="3"/>
      <c r="R1608" s="3"/>
      <c r="S1608" s="3"/>
      <c r="T1608" s="3"/>
    </row>
    <row r="1609" ht="19.5" customHeight="1">
      <c r="A1609" s="3"/>
      <c r="B1609" s="165" t="str">
        <f>IFERROR(RANK('Categories ID'!$C1609,'Categories ID'!$C$20:$C$1937,1),"")</f>
        <v/>
      </c>
      <c r="C1609" s="166" t="str">
        <f>IF(MIN('Categories ID'!$D1609:$F1609)&lt;&gt;0,MIN('Categories ID'!$D1609:$F1609),"")</f>
        <v/>
      </c>
      <c r="D1609" s="166" t="str">
        <f>IFERROR(SEARCH($G$3,'Categories ID'!$J1609)+ROW()/100000,"")</f>
        <v/>
      </c>
      <c r="E1609" s="166" t="str">
        <f>IFERROR(SEARCH($G$3,'Categories ID'!$K1609)+ROW()/100000,"")</f>
        <v/>
      </c>
      <c r="F1609" s="166" t="str">
        <f>IFERROR(SEARCH($G$3,'Categories ID'!$L1609)+ROW()/100000,"")</f>
        <v/>
      </c>
      <c r="G1609" s="73">
        <v>3256.0</v>
      </c>
      <c r="H1609" s="10" t="s">
        <v>2860</v>
      </c>
      <c r="I1609" s="10" t="s">
        <v>3429</v>
      </c>
      <c r="J1609" s="10" t="s">
        <v>3551</v>
      </c>
      <c r="K1609" s="10" t="s">
        <v>3620</v>
      </c>
      <c r="L1609" s="10" t="s">
        <v>3799</v>
      </c>
      <c r="M1609" s="10" t="s">
        <v>22</v>
      </c>
      <c r="N1609" s="3"/>
      <c r="O1609" s="3"/>
      <c r="P1609" s="3"/>
      <c r="Q1609" s="3"/>
      <c r="R1609" s="3"/>
      <c r="S1609" s="3"/>
      <c r="T1609" s="3"/>
    </row>
    <row r="1610" ht="19.5" customHeight="1">
      <c r="A1610" s="3"/>
      <c r="B1610" s="163" t="str">
        <f>IFERROR(RANK('Categories ID'!$C1610,'Categories ID'!$C$20:$C$1937,1),"")</f>
        <v/>
      </c>
      <c r="C1610" s="164" t="str">
        <f>IF(MIN('Categories ID'!$D1610:$F1610)&lt;&gt;0,MIN('Categories ID'!$D1610:$F1610),"")</f>
        <v/>
      </c>
      <c r="D1610" s="164" t="str">
        <f>IFERROR(SEARCH($G$3,'Categories ID'!$J1610)+ROW()/100000,"")</f>
        <v/>
      </c>
      <c r="E1610" s="164" t="str">
        <f>IFERROR(SEARCH($G$3,'Categories ID'!$K1610)+ROW()/100000,"")</f>
        <v/>
      </c>
      <c r="F1610" s="164" t="str">
        <f>IFERROR(SEARCH($G$3,'Categories ID'!$L1610)+ROW()/100000,"")</f>
        <v/>
      </c>
      <c r="G1610" s="73">
        <v>3257.0</v>
      </c>
      <c r="H1610" s="10" t="s">
        <v>2860</v>
      </c>
      <c r="I1610" s="10" t="s">
        <v>3429</v>
      </c>
      <c r="J1610" s="10" t="s">
        <v>3551</v>
      </c>
      <c r="K1610" s="10" t="s">
        <v>3620</v>
      </c>
      <c r="L1610" s="10" t="s">
        <v>3801</v>
      </c>
      <c r="M1610" s="10" t="s">
        <v>22</v>
      </c>
      <c r="N1610" s="3"/>
      <c r="O1610" s="3"/>
      <c r="P1610" s="3"/>
      <c r="Q1610" s="3"/>
      <c r="R1610" s="3"/>
      <c r="S1610" s="3"/>
      <c r="T1610" s="3"/>
    </row>
    <row r="1611" ht="19.5" customHeight="1">
      <c r="A1611" s="3"/>
      <c r="B1611" s="165" t="str">
        <f>IFERROR(RANK('Categories ID'!$C1611,'Categories ID'!$C$20:$C$1937,1),"")</f>
        <v/>
      </c>
      <c r="C1611" s="166" t="str">
        <f>IF(MIN('Categories ID'!$D1611:$F1611)&lt;&gt;0,MIN('Categories ID'!$D1611:$F1611),"")</f>
        <v/>
      </c>
      <c r="D1611" s="166" t="str">
        <f>IFERROR(SEARCH($G$3,'Categories ID'!$J1611)+ROW()/100000,"")</f>
        <v/>
      </c>
      <c r="E1611" s="166" t="str">
        <f>IFERROR(SEARCH($G$3,'Categories ID'!$K1611)+ROW()/100000,"")</f>
        <v/>
      </c>
      <c r="F1611" s="166" t="str">
        <f>IFERROR(SEARCH($G$3,'Categories ID'!$L1611)+ROW()/100000,"")</f>
        <v/>
      </c>
      <c r="G1611" s="73">
        <v>3258.0</v>
      </c>
      <c r="H1611" s="10" t="s">
        <v>2860</v>
      </c>
      <c r="I1611" s="10" t="s">
        <v>3429</v>
      </c>
      <c r="J1611" s="10" t="s">
        <v>3551</v>
      </c>
      <c r="K1611" s="10" t="s">
        <v>3620</v>
      </c>
      <c r="L1611" s="10" t="s">
        <v>3803</v>
      </c>
      <c r="M1611" s="10" t="s">
        <v>22</v>
      </c>
      <c r="N1611" s="3"/>
      <c r="O1611" s="3"/>
      <c r="P1611" s="3"/>
      <c r="Q1611" s="3"/>
      <c r="R1611" s="3"/>
      <c r="S1611" s="3"/>
      <c r="T1611" s="3"/>
    </row>
    <row r="1612" ht="19.5" customHeight="1">
      <c r="A1612" s="3"/>
      <c r="B1612" s="163" t="str">
        <f>IFERROR(RANK('Categories ID'!$C1612,'Categories ID'!$C$20:$C$1937,1),"")</f>
        <v/>
      </c>
      <c r="C1612" s="164" t="str">
        <f>IF(MIN('Categories ID'!$D1612:$F1612)&lt;&gt;0,MIN('Categories ID'!$D1612:$F1612),"")</f>
        <v/>
      </c>
      <c r="D1612" s="164" t="str">
        <f>IFERROR(SEARCH($G$3,'Categories ID'!$J1612)+ROW()/100000,"")</f>
        <v/>
      </c>
      <c r="E1612" s="164" t="str">
        <f>IFERROR(SEARCH($G$3,'Categories ID'!$K1612)+ROW()/100000,"")</f>
        <v/>
      </c>
      <c r="F1612" s="164" t="str">
        <f>IFERROR(SEARCH($G$3,'Categories ID'!$L1612)+ROW()/100000,"")</f>
        <v/>
      </c>
      <c r="G1612" s="73">
        <v>3259.0</v>
      </c>
      <c r="H1612" s="10" t="s">
        <v>2860</v>
      </c>
      <c r="I1612" s="10" t="s">
        <v>3429</v>
      </c>
      <c r="J1612" s="10" t="s">
        <v>3551</v>
      </c>
      <c r="K1612" s="10" t="s">
        <v>3620</v>
      </c>
      <c r="L1612" s="10" t="s">
        <v>3805</v>
      </c>
      <c r="M1612" s="10" t="s">
        <v>22</v>
      </c>
      <c r="N1612" s="3"/>
      <c r="O1612" s="3"/>
      <c r="P1612" s="3"/>
      <c r="Q1612" s="3"/>
      <c r="R1612" s="3"/>
      <c r="S1612" s="3"/>
      <c r="T1612" s="3"/>
    </row>
    <row r="1613" ht="19.5" customHeight="1">
      <c r="A1613" s="3"/>
      <c r="B1613" s="165" t="str">
        <f>IFERROR(RANK('Categories ID'!$C1613,'Categories ID'!$C$20:$C$1937,1),"")</f>
        <v/>
      </c>
      <c r="C1613" s="166" t="str">
        <f>IF(MIN('Categories ID'!$D1613:$F1613)&lt;&gt;0,MIN('Categories ID'!$D1613:$F1613),"")</f>
        <v/>
      </c>
      <c r="D1613" s="166" t="str">
        <f>IFERROR(SEARCH($G$3,'Categories ID'!$J1613)+ROW()/100000,"")</f>
        <v/>
      </c>
      <c r="E1613" s="166" t="str">
        <f>IFERROR(SEARCH($G$3,'Categories ID'!$K1613)+ROW()/100000,"")</f>
        <v/>
      </c>
      <c r="F1613" s="166" t="str">
        <f>IFERROR(SEARCH($G$3,'Categories ID'!$L1613)+ROW()/100000,"")</f>
        <v/>
      </c>
      <c r="G1613" s="73">
        <v>1619.0</v>
      </c>
      <c r="H1613" s="10" t="s">
        <v>2860</v>
      </c>
      <c r="I1613" s="10" t="s">
        <v>3429</v>
      </c>
      <c r="J1613" s="10" t="s">
        <v>3551</v>
      </c>
      <c r="K1613" s="10" t="s">
        <v>3620</v>
      </c>
      <c r="L1613" s="10" t="s">
        <v>3621</v>
      </c>
      <c r="M1613" s="10" t="s">
        <v>22</v>
      </c>
      <c r="N1613" s="3"/>
      <c r="O1613" s="3"/>
      <c r="P1613" s="3"/>
      <c r="Q1613" s="3"/>
      <c r="R1613" s="3"/>
      <c r="S1613" s="3"/>
      <c r="T1613" s="3"/>
    </row>
    <row r="1614" ht="19.5" customHeight="1">
      <c r="A1614" s="3"/>
      <c r="B1614" s="163" t="str">
        <f>IFERROR(RANK('Categories ID'!$C1614,'Categories ID'!$C$20:$C$1937,1),"")</f>
        <v/>
      </c>
      <c r="C1614" s="164" t="str">
        <f>IF(MIN('Categories ID'!$D1614:$F1614)&lt;&gt;0,MIN('Categories ID'!$D1614:$F1614),"")</f>
        <v/>
      </c>
      <c r="D1614" s="164" t="str">
        <f>IFERROR(SEARCH($G$3,'Categories ID'!$J1614)+ROW()/100000,"")</f>
        <v/>
      </c>
      <c r="E1614" s="164" t="str">
        <f>IFERROR(SEARCH($G$3,'Categories ID'!$K1614)+ROW()/100000,"")</f>
        <v/>
      </c>
      <c r="F1614" s="164" t="str">
        <f>IFERROR(SEARCH($G$3,'Categories ID'!$L1614)+ROW()/100000,"")</f>
        <v/>
      </c>
      <c r="G1614" s="73">
        <v>1620.0</v>
      </c>
      <c r="H1614" s="10" t="s">
        <v>2860</v>
      </c>
      <c r="I1614" s="10" t="s">
        <v>3429</v>
      </c>
      <c r="J1614" s="10" t="s">
        <v>3551</v>
      </c>
      <c r="K1614" s="10" t="s">
        <v>3620</v>
      </c>
      <c r="L1614" s="10" t="s">
        <v>3624</v>
      </c>
      <c r="M1614" s="10" t="s">
        <v>22</v>
      </c>
      <c r="N1614" s="3"/>
      <c r="O1614" s="3"/>
      <c r="P1614" s="3"/>
      <c r="Q1614" s="3"/>
      <c r="R1614" s="3"/>
      <c r="S1614" s="3"/>
      <c r="T1614" s="3"/>
    </row>
    <row r="1615" ht="19.5" customHeight="1">
      <c r="A1615" s="3"/>
      <c r="B1615" s="165" t="str">
        <f>IFERROR(RANK('Categories ID'!$C1615,'Categories ID'!$C$20:$C$1937,1),"")</f>
        <v/>
      </c>
      <c r="C1615" s="166" t="str">
        <f>IF(MIN('Categories ID'!$D1615:$F1615)&lt;&gt;0,MIN('Categories ID'!$D1615:$F1615),"")</f>
        <v/>
      </c>
      <c r="D1615" s="166" t="str">
        <f>IFERROR(SEARCH($G$3,'Categories ID'!$J1615)+ROW()/100000,"")</f>
        <v/>
      </c>
      <c r="E1615" s="166" t="str">
        <f>IFERROR(SEARCH($G$3,'Categories ID'!$K1615)+ROW()/100000,"")</f>
        <v/>
      </c>
      <c r="F1615" s="166" t="str">
        <f>IFERROR(SEARCH($G$3,'Categories ID'!$L1615)+ROW()/100000,"")</f>
        <v/>
      </c>
      <c r="G1615" s="73">
        <v>1621.0</v>
      </c>
      <c r="H1615" s="10" t="s">
        <v>2860</v>
      </c>
      <c r="I1615" s="10" t="s">
        <v>3429</v>
      </c>
      <c r="J1615" s="10" t="s">
        <v>3551</v>
      </c>
      <c r="K1615" s="10" t="s">
        <v>3620</v>
      </c>
      <c r="L1615" s="10" t="s">
        <v>3626</v>
      </c>
      <c r="M1615" s="10" t="s">
        <v>22</v>
      </c>
      <c r="N1615" s="3"/>
      <c r="O1615" s="3"/>
      <c r="P1615" s="3"/>
      <c r="Q1615" s="3"/>
      <c r="R1615" s="3"/>
      <c r="S1615" s="3"/>
      <c r="T1615" s="3"/>
    </row>
    <row r="1616" ht="19.5" customHeight="1">
      <c r="A1616" s="3"/>
      <c r="B1616" s="163" t="str">
        <f>IFERROR(RANK('Categories ID'!$C1616,'Categories ID'!$C$20:$C$1937,1),"")</f>
        <v/>
      </c>
      <c r="C1616" s="164" t="str">
        <f>IF(MIN('Categories ID'!$D1616:$F1616)&lt;&gt;0,MIN('Categories ID'!$D1616:$F1616),"")</f>
        <v/>
      </c>
      <c r="D1616" s="164" t="str">
        <f>IFERROR(SEARCH($G$3,'Categories ID'!$J1616)+ROW()/100000,"")</f>
        <v/>
      </c>
      <c r="E1616" s="164" t="str">
        <f>IFERROR(SEARCH($G$3,'Categories ID'!$K1616)+ROW()/100000,"")</f>
        <v/>
      </c>
      <c r="F1616" s="164" t="str">
        <f>IFERROR(SEARCH($G$3,'Categories ID'!$L1616)+ROW()/100000,"")</f>
        <v/>
      </c>
      <c r="G1616" s="73">
        <v>1622.0</v>
      </c>
      <c r="H1616" s="10" t="s">
        <v>2860</v>
      </c>
      <c r="I1616" s="10" t="s">
        <v>3429</v>
      </c>
      <c r="J1616" s="10" t="s">
        <v>3551</v>
      </c>
      <c r="K1616" s="10" t="s">
        <v>3620</v>
      </c>
      <c r="L1616" s="10" t="s">
        <v>3628</v>
      </c>
      <c r="M1616" s="10" t="s">
        <v>22</v>
      </c>
      <c r="N1616" s="3"/>
      <c r="O1616" s="3"/>
      <c r="P1616" s="3"/>
      <c r="Q1616" s="3"/>
      <c r="R1616" s="3"/>
      <c r="S1616" s="3"/>
      <c r="T1616" s="3"/>
    </row>
    <row r="1617" ht="19.5" customHeight="1">
      <c r="A1617" s="3"/>
      <c r="B1617" s="165" t="str">
        <f>IFERROR(RANK('Categories ID'!$C1617,'Categories ID'!$C$20:$C$1937,1),"")</f>
        <v/>
      </c>
      <c r="C1617" s="166" t="str">
        <f>IF(MIN('Categories ID'!$D1617:$F1617)&lt;&gt;0,MIN('Categories ID'!$D1617:$F1617),"")</f>
        <v/>
      </c>
      <c r="D1617" s="166" t="str">
        <f>IFERROR(SEARCH($G$3,'Categories ID'!$J1617)+ROW()/100000,"")</f>
        <v/>
      </c>
      <c r="E1617" s="166" t="str">
        <f>IFERROR(SEARCH($G$3,'Categories ID'!$K1617)+ROW()/100000,"")</f>
        <v/>
      </c>
      <c r="F1617" s="166" t="str">
        <f>IFERROR(SEARCH($G$3,'Categories ID'!$L1617)+ROW()/100000,"")</f>
        <v/>
      </c>
      <c r="G1617" s="73">
        <v>1624.0</v>
      </c>
      <c r="H1617" s="10" t="s">
        <v>2860</v>
      </c>
      <c r="I1617" s="10" t="s">
        <v>3429</v>
      </c>
      <c r="J1617" s="10" t="s">
        <v>3551</v>
      </c>
      <c r="K1617" s="10" t="s">
        <v>3620</v>
      </c>
      <c r="L1617" s="10" t="s">
        <v>3630</v>
      </c>
      <c r="M1617" s="10" t="s">
        <v>22</v>
      </c>
      <c r="N1617" s="3"/>
      <c r="O1617" s="3"/>
      <c r="P1617" s="3"/>
      <c r="Q1617" s="3"/>
      <c r="R1617" s="3"/>
      <c r="S1617" s="3"/>
      <c r="T1617" s="3"/>
    </row>
    <row r="1618" ht="19.5" customHeight="1">
      <c r="A1618" s="3"/>
      <c r="B1618" s="163" t="str">
        <f>IFERROR(RANK('Categories ID'!$C1618,'Categories ID'!$C$20:$C$1937,1),"")</f>
        <v/>
      </c>
      <c r="C1618" s="164" t="str">
        <f>IF(MIN('Categories ID'!$D1618:$F1618)&lt;&gt;0,MIN('Categories ID'!$D1618:$F1618),"")</f>
        <v/>
      </c>
      <c r="D1618" s="164" t="str">
        <f>IFERROR(SEARCH($G$3,'Categories ID'!$J1618)+ROW()/100000,"")</f>
        <v/>
      </c>
      <c r="E1618" s="164" t="str">
        <f>IFERROR(SEARCH($G$3,'Categories ID'!$K1618)+ROW()/100000,"")</f>
        <v/>
      </c>
      <c r="F1618" s="164" t="str">
        <f>IFERROR(SEARCH($G$3,'Categories ID'!$L1618)+ROW()/100000,"")</f>
        <v/>
      </c>
      <c r="G1618" s="73">
        <v>1625.0</v>
      </c>
      <c r="H1618" s="10" t="s">
        <v>2860</v>
      </c>
      <c r="I1618" s="10" t="s">
        <v>3429</v>
      </c>
      <c r="J1618" s="10" t="s">
        <v>3551</v>
      </c>
      <c r="K1618" s="10" t="s">
        <v>3620</v>
      </c>
      <c r="L1618" s="10" t="s">
        <v>3632</v>
      </c>
      <c r="M1618" s="10" t="s">
        <v>22</v>
      </c>
      <c r="N1618" s="3"/>
      <c r="O1618" s="3"/>
      <c r="P1618" s="3"/>
      <c r="Q1618" s="3"/>
      <c r="R1618" s="3"/>
      <c r="S1618" s="3"/>
      <c r="T1618" s="3"/>
    </row>
    <row r="1619" ht="19.5" customHeight="1">
      <c r="A1619" s="3"/>
      <c r="B1619" s="165" t="str">
        <f>IFERROR(RANK('Categories ID'!$C1619,'Categories ID'!$C$20:$C$1937,1),"")</f>
        <v/>
      </c>
      <c r="C1619" s="166" t="str">
        <f>IF(MIN('Categories ID'!$D1619:$F1619)&lt;&gt;0,MIN('Categories ID'!$D1619:$F1619),"")</f>
        <v/>
      </c>
      <c r="D1619" s="166" t="str">
        <f>IFERROR(SEARCH($G$3,'Categories ID'!$J1619)+ROW()/100000,"")</f>
        <v/>
      </c>
      <c r="E1619" s="166" t="str">
        <f>IFERROR(SEARCH($G$3,'Categories ID'!$K1619)+ROW()/100000,"")</f>
        <v/>
      </c>
      <c r="F1619" s="166" t="str">
        <f>IFERROR(SEARCH($G$3,'Categories ID'!$L1619)+ROW()/100000,"")</f>
        <v/>
      </c>
      <c r="G1619" s="73">
        <v>1626.0</v>
      </c>
      <c r="H1619" s="10" t="s">
        <v>2860</v>
      </c>
      <c r="I1619" s="10" t="s">
        <v>3429</v>
      </c>
      <c r="J1619" s="10" t="s">
        <v>3551</v>
      </c>
      <c r="K1619" s="10" t="s">
        <v>3620</v>
      </c>
      <c r="L1619" s="10" t="s">
        <v>3634</v>
      </c>
      <c r="M1619" s="10" t="s">
        <v>22</v>
      </c>
      <c r="N1619" s="3"/>
      <c r="O1619" s="3"/>
      <c r="P1619" s="3"/>
      <c r="Q1619" s="3"/>
      <c r="R1619" s="3"/>
      <c r="S1619" s="3"/>
      <c r="T1619" s="3"/>
    </row>
    <row r="1620" ht="19.5" customHeight="1">
      <c r="A1620" s="3"/>
      <c r="B1620" s="163" t="str">
        <f>IFERROR(RANK('Categories ID'!$C1620,'Categories ID'!$C$20:$C$1937,1),"")</f>
        <v/>
      </c>
      <c r="C1620" s="164" t="str">
        <f>IF(MIN('Categories ID'!$D1620:$F1620)&lt;&gt;0,MIN('Categories ID'!$D1620:$F1620),"")</f>
        <v/>
      </c>
      <c r="D1620" s="164" t="str">
        <f>IFERROR(SEARCH($G$3,'Categories ID'!$J1620)+ROW()/100000,"")</f>
        <v/>
      </c>
      <c r="E1620" s="164" t="str">
        <f>IFERROR(SEARCH($G$3,'Categories ID'!$K1620)+ROW()/100000,"")</f>
        <v/>
      </c>
      <c r="F1620" s="164" t="str">
        <f>IFERROR(SEARCH($G$3,'Categories ID'!$L1620)+ROW()/100000,"")</f>
        <v/>
      </c>
      <c r="G1620" s="73">
        <v>2603.0</v>
      </c>
      <c r="H1620" s="10" t="s">
        <v>2860</v>
      </c>
      <c r="I1620" s="10" t="s">
        <v>3429</v>
      </c>
      <c r="J1620" s="10" t="s">
        <v>3551</v>
      </c>
      <c r="K1620" s="10" t="s">
        <v>3672</v>
      </c>
      <c r="L1620" s="10" t="s">
        <v>3682</v>
      </c>
      <c r="M1620" s="10" t="s">
        <v>22</v>
      </c>
      <c r="N1620" s="3"/>
      <c r="O1620" s="3"/>
      <c r="P1620" s="3"/>
      <c r="Q1620" s="3"/>
      <c r="R1620" s="3"/>
      <c r="S1620" s="3"/>
      <c r="T1620" s="3"/>
    </row>
    <row r="1621" ht="19.5" customHeight="1">
      <c r="A1621" s="3"/>
      <c r="B1621" s="165" t="str">
        <f>IFERROR(RANK('Categories ID'!$C1621,'Categories ID'!$C$20:$C$1937,1),"")</f>
        <v/>
      </c>
      <c r="C1621" s="166" t="str">
        <f>IF(MIN('Categories ID'!$D1621:$F1621)&lt;&gt;0,MIN('Categories ID'!$D1621:$F1621),"")</f>
        <v/>
      </c>
      <c r="D1621" s="166" t="str">
        <f>IFERROR(SEARCH($G$3,'Categories ID'!$J1621)+ROW()/100000,"")</f>
        <v/>
      </c>
      <c r="E1621" s="166" t="str">
        <f>IFERROR(SEARCH($G$3,'Categories ID'!$K1621)+ROW()/100000,"")</f>
        <v/>
      </c>
      <c r="F1621" s="166" t="str">
        <f>IFERROR(SEARCH($G$3,'Categories ID'!$L1621)+ROW()/100000,"")</f>
        <v/>
      </c>
      <c r="G1621" s="73">
        <v>2274.0</v>
      </c>
      <c r="H1621" s="10" t="s">
        <v>2860</v>
      </c>
      <c r="I1621" s="10" t="s">
        <v>3429</v>
      </c>
      <c r="J1621" s="10" t="s">
        <v>3551</v>
      </c>
      <c r="K1621" s="10" t="s">
        <v>3672</v>
      </c>
      <c r="L1621" s="10" t="s">
        <v>3680</v>
      </c>
      <c r="M1621" s="10" t="s">
        <v>22</v>
      </c>
      <c r="N1621" s="3"/>
      <c r="O1621" s="3"/>
      <c r="P1621" s="3"/>
      <c r="Q1621" s="3"/>
      <c r="R1621" s="3"/>
      <c r="S1621" s="3"/>
      <c r="T1621" s="3"/>
    </row>
    <row r="1622" ht="19.5" customHeight="1">
      <c r="A1622" s="3"/>
      <c r="B1622" s="163" t="str">
        <f>IFERROR(RANK('Categories ID'!$C1622,'Categories ID'!$C$20:$C$1937,1),"")</f>
        <v/>
      </c>
      <c r="C1622" s="164" t="str">
        <f>IF(MIN('Categories ID'!$D1622:$F1622)&lt;&gt;0,MIN('Categories ID'!$D1622:$F1622),"")</f>
        <v/>
      </c>
      <c r="D1622" s="164" t="str">
        <f>IFERROR(SEARCH($G$3,'Categories ID'!$J1622)+ROW()/100000,"")</f>
        <v/>
      </c>
      <c r="E1622" s="164" t="str">
        <f>IFERROR(SEARCH($G$3,'Categories ID'!$K1622)+ROW()/100000,"")</f>
        <v/>
      </c>
      <c r="F1622" s="164" t="str">
        <f>IFERROR(SEARCH($G$3,'Categories ID'!$L1622)+ROW()/100000,"")</f>
        <v/>
      </c>
      <c r="G1622" s="73">
        <v>2251.0</v>
      </c>
      <c r="H1622" s="10" t="s">
        <v>2860</v>
      </c>
      <c r="I1622" s="10" t="s">
        <v>3429</v>
      </c>
      <c r="J1622" s="10" t="s">
        <v>3551</v>
      </c>
      <c r="K1622" s="10" t="s">
        <v>3672</v>
      </c>
      <c r="L1622" s="10" t="s">
        <v>3673</v>
      </c>
      <c r="M1622" s="10" t="s">
        <v>22</v>
      </c>
      <c r="N1622" s="3"/>
      <c r="O1622" s="3"/>
      <c r="P1622" s="3"/>
      <c r="Q1622" s="3"/>
      <c r="R1622" s="3"/>
      <c r="S1622" s="3"/>
      <c r="T1622" s="3"/>
    </row>
    <row r="1623" ht="19.5" customHeight="1">
      <c r="A1623" s="3"/>
      <c r="B1623" s="165" t="str">
        <f>IFERROR(RANK('Categories ID'!$C1623,'Categories ID'!$C$20:$C$1937,1),"")</f>
        <v/>
      </c>
      <c r="C1623" s="166" t="str">
        <f>IF(MIN('Categories ID'!$D1623:$F1623)&lt;&gt;0,MIN('Categories ID'!$D1623:$F1623),"")</f>
        <v/>
      </c>
      <c r="D1623" s="166" t="str">
        <f>IFERROR(SEARCH($G$3,'Categories ID'!$J1623)+ROW()/100000,"")</f>
        <v/>
      </c>
      <c r="E1623" s="166" t="str">
        <f>IFERROR(SEARCH($G$3,'Categories ID'!$K1623)+ROW()/100000,"")</f>
        <v/>
      </c>
      <c r="F1623" s="166" t="str">
        <f>IFERROR(SEARCH($G$3,'Categories ID'!$L1623)+ROW()/100000,"")</f>
        <v/>
      </c>
      <c r="G1623" s="73">
        <v>2252.0</v>
      </c>
      <c r="H1623" s="10" t="s">
        <v>2860</v>
      </c>
      <c r="I1623" s="10" t="s">
        <v>3429</v>
      </c>
      <c r="J1623" s="10" t="s">
        <v>3551</v>
      </c>
      <c r="K1623" s="10" t="s">
        <v>3672</v>
      </c>
      <c r="L1623" s="10" t="s">
        <v>3676</v>
      </c>
      <c r="M1623" s="10" t="s">
        <v>22</v>
      </c>
      <c r="N1623" s="3"/>
      <c r="O1623" s="3"/>
      <c r="P1623" s="3"/>
      <c r="Q1623" s="3"/>
      <c r="R1623" s="3"/>
      <c r="S1623" s="3"/>
      <c r="T1623" s="3"/>
    </row>
    <row r="1624" ht="19.5" customHeight="1">
      <c r="A1624" s="3"/>
      <c r="B1624" s="163" t="str">
        <f>IFERROR(RANK('Categories ID'!$C1624,'Categories ID'!$C$20:$C$1937,1),"")</f>
        <v/>
      </c>
      <c r="C1624" s="164" t="str">
        <f>IF(MIN('Categories ID'!$D1624:$F1624)&lt;&gt;0,MIN('Categories ID'!$D1624:$F1624),"")</f>
        <v/>
      </c>
      <c r="D1624" s="164" t="str">
        <f>IFERROR(SEARCH($G$3,'Categories ID'!$J1624)+ROW()/100000,"")</f>
        <v/>
      </c>
      <c r="E1624" s="164" t="str">
        <f>IFERROR(SEARCH($G$3,'Categories ID'!$K1624)+ROW()/100000,"")</f>
        <v/>
      </c>
      <c r="F1624" s="164" t="str">
        <f>IFERROR(SEARCH($G$3,'Categories ID'!$L1624)+ROW()/100000,"")</f>
        <v/>
      </c>
      <c r="G1624" s="73">
        <v>2253.0</v>
      </c>
      <c r="H1624" s="10" t="s">
        <v>2860</v>
      </c>
      <c r="I1624" s="10" t="s">
        <v>3429</v>
      </c>
      <c r="J1624" s="10" t="s">
        <v>3551</v>
      </c>
      <c r="K1624" s="10" t="s">
        <v>3672</v>
      </c>
      <c r="L1624" s="10" t="s">
        <v>3678</v>
      </c>
      <c r="M1624" s="10" t="s">
        <v>22</v>
      </c>
      <c r="N1624" s="3"/>
      <c r="O1624" s="3"/>
      <c r="P1624" s="3"/>
      <c r="Q1624" s="3"/>
      <c r="R1624" s="3"/>
      <c r="S1624" s="3"/>
      <c r="T1624" s="3"/>
    </row>
    <row r="1625" ht="19.5" customHeight="1">
      <c r="A1625" s="3"/>
      <c r="B1625" s="165" t="str">
        <f>IFERROR(RANK('Categories ID'!$C1625,'Categories ID'!$C$20:$C$1937,1),"")</f>
        <v/>
      </c>
      <c r="C1625" s="166" t="str">
        <f>IF(MIN('Categories ID'!$D1625:$F1625)&lt;&gt;0,MIN('Categories ID'!$D1625:$F1625),"")</f>
        <v/>
      </c>
      <c r="D1625" s="166" t="str">
        <f>IFERROR(SEARCH($G$3,'Categories ID'!$J1625)+ROW()/100000,"")</f>
        <v/>
      </c>
      <c r="E1625" s="166" t="str">
        <f>IFERROR(SEARCH($G$3,'Categories ID'!$K1625)+ROW()/100000,"")</f>
        <v/>
      </c>
      <c r="F1625" s="166" t="str">
        <f>IFERROR(SEARCH($G$3,'Categories ID'!$L1625)+ROW()/100000,"")</f>
        <v/>
      </c>
      <c r="G1625" s="73">
        <v>1574.0</v>
      </c>
      <c r="H1625" s="10" t="s">
        <v>2860</v>
      </c>
      <c r="I1625" s="10" t="s">
        <v>3429</v>
      </c>
      <c r="J1625" s="10" t="s">
        <v>3551</v>
      </c>
      <c r="K1625" s="10" t="s">
        <v>3584</v>
      </c>
      <c r="L1625" s="10" t="s">
        <v>3585</v>
      </c>
      <c r="M1625" s="10" t="s">
        <v>22</v>
      </c>
      <c r="N1625" s="3"/>
      <c r="O1625" s="3"/>
      <c r="P1625" s="3"/>
      <c r="Q1625" s="3"/>
      <c r="R1625" s="3"/>
      <c r="S1625" s="3"/>
      <c r="T1625" s="3"/>
    </row>
    <row r="1626" ht="19.5" customHeight="1">
      <c r="A1626" s="3"/>
      <c r="B1626" s="163" t="str">
        <f>IFERROR(RANK('Categories ID'!$C1626,'Categories ID'!$C$20:$C$1937,1),"")</f>
        <v/>
      </c>
      <c r="C1626" s="164" t="str">
        <f>IF(MIN('Categories ID'!$D1626:$F1626)&lt;&gt;0,MIN('Categories ID'!$D1626:$F1626),"")</f>
        <v/>
      </c>
      <c r="D1626" s="164" t="str">
        <f>IFERROR(SEARCH($G$3,'Categories ID'!$J1626)+ROW()/100000,"")</f>
        <v/>
      </c>
      <c r="E1626" s="164" t="str">
        <f>IFERROR(SEARCH($G$3,'Categories ID'!$K1626)+ROW()/100000,"")</f>
        <v/>
      </c>
      <c r="F1626" s="164" t="str">
        <f>IFERROR(SEARCH($G$3,'Categories ID'!$L1626)+ROW()/100000,"")</f>
        <v/>
      </c>
      <c r="G1626" s="73">
        <v>3082.0</v>
      </c>
      <c r="H1626" s="10" t="s">
        <v>2860</v>
      </c>
      <c r="I1626" s="10" t="s">
        <v>3429</v>
      </c>
      <c r="J1626" s="10" t="s">
        <v>3551</v>
      </c>
      <c r="K1626" s="10" t="s">
        <v>3584</v>
      </c>
      <c r="L1626" s="10" t="s">
        <v>3714</v>
      </c>
      <c r="M1626" s="10" t="s">
        <v>22</v>
      </c>
      <c r="N1626" s="3"/>
      <c r="O1626" s="3"/>
      <c r="P1626" s="3"/>
      <c r="Q1626" s="3"/>
      <c r="R1626" s="3"/>
      <c r="S1626" s="3"/>
      <c r="T1626" s="3"/>
    </row>
    <row r="1627" ht="19.5" customHeight="1">
      <c r="A1627" s="3"/>
      <c r="B1627" s="165" t="str">
        <f>IFERROR(RANK('Categories ID'!$C1627,'Categories ID'!$C$20:$C$1937,1),"")</f>
        <v/>
      </c>
      <c r="C1627" s="166" t="str">
        <f>IF(MIN('Categories ID'!$D1627:$F1627)&lt;&gt;0,MIN('Categories ID'!$D1627:$F1627),"")</f>
        <v/>
      </c>
      <c r="D1627" s="166" t="str">
        <f>IFERROR(SEARCH($G$3,'Categories ID'!$J1627)+ROW()/100000,"")</f>
        <v/>
      </c>
      <c r="E1627" s="166" t="str">
        <f>IFERROR(SEARCH($G$3,'Categories ID'!$K1627)+ROW()/100000,"")</f>
        <v/>
      </c>
      <c r="F1627" s="166" t="str">
        <f>IFERROR(SEARCH($G$3,'Categories ID'!$L1627)+ROW()/100000,"")</f>
        <v/>
      </c>
      <c r="G1627" s="73">
        <v>3244.0</v>
      </c>
      <c r="H1627" s="10" t="s">
        <v>2860</v>
      </c>
      <c r="I1627" s="10" t="s">
        <v>3429</v>
      </c>
      <c r="J1627" s="10" t="s">
        <v>3551</v>
      </c>
      <c r="K1627" s="10" t="s">
        <v>3584</v>
      </c>
      <c r="L1627" s="10" t="s">
        <v>3789</v>
      </c>
      <c r="M1627" s="10" t="s">
        <v>22</v>
      </c>
      <c r="N1627" s="3"/>
      <c r="O1627" s="3"/>
      <c r="P1627" s="3"/>
      <c r="Q1627" s="3"/>
      <c r="R1627" s="3"/>
      <c r="S1627" s="3"/>
      <c r="T1627" s="3"/>
    </row>
    <row r="1628" ht="19.5" customHeight="1">
      <c r="A1628" s="3"/>
      <c r="B1628" s="163" t="str">
        <f>IFERROR(RANK('Categories ID'!$C1628,'Categories ID'!$C$20:$C$1937,1),"")</f>
        <v/>
      </c>
      <c r="C1628" s="164" t="str">
        <f>IF(MIN('Categories ID'!$D1628:$F1628)&lt;&gt;0,MIN('Categories ID'!$D1628:$F1628),"")</f>
        <v/>
      </c>
      <c r="D1628" s="164" t="str">
        <f>IFERROR(SEARCH($G$3,'Categories ID'!$J1628)+ROW()/100000,"")</f>
        <v/>
      </c>
      <c r="E1628" s="164" t="str">
        <f>IFERROR(SEARCH($G$3,'Categories ID'!$K1628)+ROW()/100000,"")</f>
        <v/>
      </c>
      <c r="F1628" s="164" t="str">
        <f>IFERROR(SEARCH($G$3,'Categories ID'!$L1628)+ROW()/100000,"")</f>
        <v/>
      </c>
      <c r="G1628" s="73">
        <v>3245.0</v>
      </c>
      <c r="H1628" s="10" t="s">
        <v>2860</v>
      </c>
      <c r="I1628" s="10" t="s">
        <v>3429</v>
      </c>
      <c r="J1628" s="10" t="s">
        <v>3551</v>
      </c>
      <c r="K1628" s="10" t="s">
        <v>3584</v>
      </c>
      <c r="L1628" s="10" t="s">
        <v>3791</v>
      </c>
      <c r="M1628" s="10" t="s">
        <v>22</v>
      </c>
      <c r="N1628" s="3"/>
      <c r="O1628" s="3"/>
      <c r="P1628" s="3"/>
      <c r="Q1628" s="3"/>
      <c r="R1628" s="3"/>
      <c r="S1628" s="3"/>
      <c r="T1628" s="3"/>
    </row>
    <row r="1629" ht="19.5" customHeight="1">
      <c r="A1629" s="3"/>
      <c r="B1629" s="165" t="str">
        <f>IFERROR(RANK('Categories ID'!$C1629,'Categories ID'!$C$20:$C$1937,1),"")</f>
        <v/>
      </c>
      <c r="C1629" s="166" t="str">
        <f>IF(MIN('Categories ID'!$D1629:$F1629)&lt;&gt;0,MIN('Categories ID'!$D1629:$F1629),"")</f>
        <v/>
      </c>
      <c r="D1629" s="166" t="str">
        <f>IFERROR(SEARCH($G$3,'Categories ID'!$J1629)+ROW()/100000,"")</f>
        <v/>
      </c>
      <c r="E1629" s="166" t="str">
        <f>IFERROR(SEARCH($G$3,'Categories ID'!$K1629)+ROW()/100000,"")</f>
        <v/>
      </c>
      <c r="F1629" s="166" t="str">
        <f>IFERROR(SEARCH($G$3,'Categories ID'!$L1629)+ROW()/100000,"")</f>
        <v/>
      </c>
      <c r="G1629" s="73">
        <v>1654.0</v>
      </c>
      <c r="H1629" s="10" t="s">
        <v>2860</v>
      </c>
      <c r="I1629" s="10" t="s">
        <v>3429</v>
      </c>
      <c r="J1629" s="10" t="s">
        <v>3551</v>
      </c>
      <c r="K1629" s="10" t="s">
        <v>3650</v>
      </c>
      <c r="L1629" s="10" t="s">
        <v>3651</v>
      </c>
      <c r="M1629" s="10" t="s">
        <v>22</v>
      </c>
      <c r="N1629" s="3"/>
      <c r="O1629" s="3"/>
      <c r="P1629" s="3"/>
      <c r="Q1629" s="3"/>
      <c r="R1629" s="3"/>
      <c r="S1629" s="3"/>
      <c r="T1629" s="3"/>
    </row>
    <row r="1630" ht="19.5" customHeight="1">
      <c r="A1630" s="3"/>
      <c r="B1630" s="163" t="str">
        <f>IFERROR(RANK('Categories ID'!$C1630,'Categories ID'!$C$20:$C$1937,1),"")</f>
        <v/>
      </c>
      <c r="C1630" s="164" t="str">
        <f>IF(MIN('Categories ID'!$D1630:$F1630)&lt;&gt;0,MIN('Categories ID'!$D1630:$F1630),"")</f>
        <v/>
      </c>
      <c r="D1630" s="164" t="str">
        <f>IFERROR(SEARCH($G$3,'Categories ID'!$J1630)+ROW()/100000,"")</f>
        <v/>
      </c>
      <c r="E1630" s="164" t="str">
        <f>IFERROR(SEARCH($G$3,'Categories ID'!$K1630)+ROW()/100000,"")</f>
        <v/>
      </c>
      <c r="F1630" s="164" t="str">
        <f>IFERROR(SEARCH($G$3,'Categories ID'!$L1630)+ROW()/100000,"")</f>
        <v/>
      </c>
      <c r="G1630" s="73">
        <v>1655.0</v>
      </c>
      <c r="H1630" s="10" t="s">
        <v>2860</v>
      </c>
      <c r="I1630" s="10" t="s">
        <v>3429</v>
      </c>
      <c r="J1630" s="10" t="s">
        <v>3551</v>
      </c>
      <c r="K1630" s="10" t="s">
        <v>3650</v>
      </c>
      <c r="L1630" s="10" t="s">
        <v>3654</v>
      </c>
      <c r="M1630" s="10" t="s">
        <v>22</v>
      </c>
      <c r="N1630" s="3"/>
      <c r="O1630" s="3"/>
      <c r="P1630" s="3"/>
      <c r="Q1630" s="3"/>
      <c r="R1630" s="3"/>
      <c r="S1630" s="3"/>
      <c r="T1630" s="3"/>
    </row>
    <row r="1631" ht="19.5" customHeight="1">
      <c r="A1631" s="3"/>
      <c r="B1631" s="165" t="str">
        <f>IFERROR(RANK('Categories ID'!$C1631,'Categories ID'!$C$20:$C$1937,1),"")</f>
        <v/>
      </c>
      <c r="C1631" s="166" t="str">
        <f>IF(MIN('Categories ID'!$D1631:$F1631)&lt;&gt;0,MIN('Categories ID'!$D1631:$F1631),"")</f>
        <v/>
      </c>
      <c r="D1631" s="166" t="str">
        <f>IFERROR(SEARCH($G$3,'Categories ID'!$J1631)+ROW()/100000,"")</f>
        <v/>
      </c>
      <c r="E1631" s="166" t="str">
        <f>IFERROR(SEARCH($G$3,'Categories ID'!$K1631)+ROW()/100000,"")</f>
        <v/>
      </c>
      <c r="F1631" s="166" t="str">
        <f>IFERROR(SEARCH($G$3,'Categories ID'!$L1631)+ROW()/100000,"")</f>
        <v/>
      </c>
      <c r="G1631" s="73">
        <v>3252.0</v>
      </c>
      <c r="H1631" s="10" t="s">
        <v>2860</v>
      </c>
      <c r="I1631" s="10" t="s">
        <v>3429</v>
      </c>
      <c r="J1631" s="10" t="s">
        <v>3551</v>
      </c>
      <c r="K1631" s="10" t="s">
        <v>3556</v>
      </c>
      <c r="L1631" s="10" t="s">
        <v>3795</v>
      </c>
      <c r="M1631" s="10" t="s">
        <v>22</v>
      </c>
      <c r="N1631" s="3"/>
      <c r="O1631" s="3"/>
      <c r="P1631" s="3"/>
      <c r="Q1631" s="3"/>
      <c r="R1631" s="3"/>
      <c r="S1631" s="3"/>
      <c r="T1631" s="3"/>
    </row>
    <row r="1632" ht="19.5" customHeight="1">
      <c r="A1632" s="3"/>
      <c r="B1632" s="163" t="str">
        <f>IFERROR(RANK('Categories ID'!$C1632,'Categories ID'!$C$20:$C$1937,1),"")</f>
        <v/>
      </c>
      <c r="C1632" s="164" t="str">
        <f>IF(MIN('Categories ID'!$D1632:$F1632)&lt;&gt;0,MIN('Categories ID'!$D1632:$F1632),"")</f>
        <v/>
      </c>
      <c r="D1632" s="164" t="str">
        <f>IFERROR(SEARCH($G$3,'Categories ID'!$J1632)+ROW()/100000,"")</f>
        <v/>
      </c>
      <c r="E1632" s="164" t="str">
        <f>IFERROR(SEARCH($G$3,'Categories ID'!$K1632)+ROW()/100000,"")</f>
        <v/>
      </c>
      <c r="F1632" s="164" t="str">
        <f>IFERROR(SEARCH($G$3,'Categories ID'!$L1632)+ROW()/100000,"")</f>
        <v/>
      </c>
      <c r="G1632" s="73">
        <v>556.0</v>
      </c>
      <c r="H1632" s="10" t="s">
        <v>2860</v>
      </c>
      <c r="I1632" s="10" t="s">
        <v>3429</v>
      </c>
      <c r="J1632" s="10" t="s">
        <v>3551</v>
      </c>
      <c r="K1632" s="10" t="s">
        <v>3556</v>
      </c>
      <c r="L1632" s="10" t="s">
        <v>3557</v>
      </c>
      <c r="M1632" s="10" t="s">
        <v>22</v>
      </c>
      <c r="N1632" s="3"/>
      <c r="O1632" s="3"/>
      <c r="P1632" s="3"/>
      <c r="Q1632" s="3"/>
      <c r="R1632" s="3"/>
      <c r="S1632" s="3"/>
      <c r="T1632" s="3"/>
    </row>
    <row r="1633" ht="19.5" customHeight="1">
      <c r="A1633" s="3"/>
      <c r="B1633" s="165" t="str">
        <f>IFERROR(RANK('Categories ID'!$C1633,'Categories ID'!$C$20:$C$1937,1),"")</f>
        <v/>
      </c>
      <c r="C1633" s="166" t="str">
        <f>IF(MIN('Categories ID'!$D1633:$F1633)&lt;&gt;0,MIN('Categories ID'!$D1633:$F1633),"")</f>
        <v/>
      </c>
      <c r="D1633" s="166" t="str">
        <f>IFERROR(SEARCH($G$3,'Categories ID'!$J1633)+ROW()/100000,"")</f>
        <v/>
      </c>
      <c r="E1633" s="166" t="str">
        <f>IFERROR(SEARCH($G$3,'Categories ID'!$K1633)+ROW()/100000,"")</f>
        <v/>
      </c>
      <c r="F1633" s="166" t="str">
        <f>IFERROR(SEARCH($G$3,'Categories ID'!$L1633)+ROW()/100000,"")</f>
        <v/>
      </c>
      <c r="G1633" s="73">
        <v>3270.0</v>
      </c>
      <c r="H1633" s="10" t="s">
        <v>2860</v>
      </c>
      <c r="I1633" s="10" t="s">
        <v>3429</v>
      </c>
      <c r="J1633" s="10" t="s">
        <v>3835</v>
      </c>
      <c r="K1633" s="10" t="s">
        <v>3852</v>
      </c>
      <c r="L1633" s="10" t="s">
        <v>3913</v>
      </c>
      <c r="M1633" s="10" t="s">
        <v>22</v>
      </c>
      <c r="N1633" s="3"/>
      <c r="O1633" s="3"/>
      <c r="P1633" s="3"/>
      <c r="Q1633" s="3"/>
      <c r="R1633" s="3"/>
      <c r="S1633" s="3"/>
      <c r="T1633" s="3"/>
    </row>
    <row r="1634" ht="19.5" customHeight="1">
      <c r="A1634" s="3"/>
      <c r="B1634" s="163" t="str">
        <f>IFERROR(RANK('Categories ID'!$C1634,'Categories ID'!$C$20:$C$1937,1),"")</f>
        <v/>
      </c>
      <c r="C1634" s="164" t="str">
        <f>IF(MIN('Categories ID'!$D1634:$F1634)&lt;&gt;0,MIN('Categories ID'!$D1634:$F1634),"")</f>
        <v/>
      </c>
      <c r="D1634" s="164" t="str">
        <f>IFERROR(SEARCH($G$3,'Categories ID'!$J1634)+ROW()/100000,"")</f>
        <v/>
      </c>
      <c r="E1634" s="164" t="str">
        <f>IFERROR(SEARCH($G$3,'Categories ID'!$K1634)+ROW()/100000,"")</f>
        <v/>
      </c>
      <c r="F1634" s="164" t="str">
        <f>IFERROR(SEARCH($G$3,'Categories ID'!$L1634)+ROW()/100000,"")</f>
        <v/>
      </c>
      <c r="G1634" s="73">
        <v>1641.0</v>
      </c>
      <c r="H1634" s="10" t="s">
        <v>2860</v>
      </c>
      <c r="I1634" s="10" t="s">
        <v>3429</v>
      </c>
      <c r="J1634" s="10" t="s">
        <v>3835</v>
      </c>
      <c r="K1634" s="10" t="s">
        <v>3852</v>
      </c>
      <c r="L1634" s="10" t="s">
        <v>3853</v>
      </c>
      <c r="M1634" s="10" t="s">
        <v>22</v>
      </c>
      <c r="N1634" s="3"/>
      <c r="O1634" s="3"/>
      <c r="P1634" s="3"/>
      <c r="Q1634" s="3"/>
      <c r="R1634" s="3"/>
      <c r="S1634" s="3"/>
      <c r="T1634" s="3"/>
    </row>
    <row r="1635" ht="19.5" customHeight="1">
      <c r="A1635" s="3"/>
      <c r="B1635" s="165" t="str">
        <f>IFERROR(RANK('Categories ID'!$C1635,'Categories ID'!$C$20:$C$1937,1),"")</f>
        <v/>
      </c>
      <c r="C1635" s="166" t="str">
        <f>IF(MIN('Categories ID'!$D1635:$F1635)&lt;&gt;0,MIN('Categories ID'!$D1635:$F1635),"")</f>
        <v/>
      </c>
      <c r="D1635" s="166" t="str">
        <f>IFERROR(SEARCH($G$3,'Categories ID'!$J1635)+ROW()/100000,"")</f>
        <v/>
      </c>
      <c r="E1635" s="166" t="str">
        <f>IFERROR(SEARCH($G$3,'Categories ID'!$K1635)+ROW()/100000,"")</f>
        <v/>
      </c>
      <c r="F1635" s="166" t="str">
        <f>IFERROR(SEARCH($G$3,'Categories ID'!$L1635)+ROW()/100000,"")</f>
        <v/>
      </c>
      <c r="G1635" s="73">
        <v>1642.0</v>
      </c>
      <c r="H1635" s="10" t="s">
        <v>2860</v>
      </c>
      <c r="I1635" s="10" t="s">
        <v>3429</v>
      </c>
      <c r="J1635" s="10" t="s">
        <v>3835</v>
      </c>
      <c r="K1635" s="10" t="s">
        <v>3852</v>
      </c>
      <c r="L1635" s="10" t="s">
        <v>3856</v>
      </c>
      <c r="M1635" s="10" t="s">
        <v>22</v>
      </c>
      <c r="N1635" s="3"/>
      <c r="O1635" s="3"/>
      <c r="P1635" s="3"/>
      <c r="Q1635" s="3"/>
      <c r="R1635" s="3"/>
      <c r="S1635" s="3"/>
      <c r="T1635" s="3"/>
    </row>
    <row r="1636" ht="19.5" customHeight="1">
      <c r="A1636" s="3"/>
      <c r="B1636" s="163" t="str">
        <f>IFERROR(RANK('Categories ID'!$C1636,'Categories ID'!$C$20:$C$1937,1),"")</f>
        <v/>
      </c>
      <c r="C1636" s="164" t="str">
        <f>IF(MIN('Categories ID'!$D1636:$F1636)&lt;&gt;0,MIN('Categories ID'!$D1636:$F1636),"")</f>
        <v/>
      </c>
      <c r="D1636" s="164" t="str">
        <f>IFERROR(SEARCH($G$3,'Categories ID'!$J1636)+ROW()/100000,"")</f>
        <v/>
      </c>
      <c r="E1636" s="164" t="str">
        <f>IFERROR(SEARCH($G$3,'Categories ID'!$K1636)+ROW()/100000,"")</f>
        <v/>
      </c>
      <c r="F1636" s="164" t="str">
        <f>IFERROR(SEARCH($G$3,'Categories ID'!$L1636)+ROW()/100000,"")</f>
        <v/>
      </c>
      <c r="G1636" s="73">
        <v>1645.0</v>
      </c>
      <c r="H1636" s="10" t="s">
        <v>2860</v>
      </c>
      <c r="I1636" s="10" t="s">
        <v>3429</v>
      </c>
      <c r="J1636" s="10" t="s">
        <v>3835</v>
      </c>
      <c r="K1636" s="10" t="s">
        <v>3858</v>
      </c>
      <c r="L1636" s="10" t="s">
        <v>3859</v>
      </c>
      <c r="M1636" s="10" t="s">
        <v>22</v>
      </c>
      <c r="N1636" s="3"/>
      <c r="O1636" s="3"/>
      <c r="P1636" s="3"/>
      <c r="Q1636" s="3"/>
      <c r="R1636" s="3"/>
      <c r="S1636" s="3"/>
      <c r="T1636" s="3"/>
    </row>
    <row r="1637" ht="19.5" customHeight="1">
      <c r="A1637" s="3"/>
      <c r="B1637" s="165" t="str">
        <f>IFERROR(RANK('Categories ID'!$C1637,'Categories ID'!$C$20:$C$1937,1),"")</f>
        <v/>
      </c>
      <c r="C1637" s="166" t="str">
        <f>IF(MIN('Categories ID'!$D1637:$F1637)&lt;&gt;0,MIN('Categories ID'!$D1637:$F1637),"")</f>
        <v/>
      </c>
      <c r="D1637" s="166" t="str">
        <f>IFERROR(SEARCH($G$3,'Categories ID'!$J1637)+ROW()/100000,"")</f>
        <v/>
      </c>
      <c r="E1637" s="166" t="str">
        <f>IFERROR(SEARCH($G$3,'Categories ID'!$K1637)+ROW()/100000,"")</f>
        <v/>
      </c>
      <c r="F1637" s="166" t="str">
        <f>IFERROR(SEARCH($G$3,'Categories ID'!$L1637)+ROW()/100000,"")</f>
        <v/>
      </c>
      <c r="G1637" s="73">
        <v>1662.0</v>
      </c>
      <c r="H1637" s="10" t="s">
        <v>2860</v>
      </c>
      <c r="I1637" s="10" t="s">
        <v>3429</v>
      </c>
      <c r="J1637" s="10" t="s">
        <v>3835</v>
      </c>
      <c r="K1637" s="10" t="s">
        <v>3858</v>
      </c>
      <c r="L1637" s="10" t="s">
        <v>3873</v>
      </c>
      <c r="M1637" s="10" t="s">
        <v>22</v>
      </c>
      <c r="N1637" s="3"/>
      <c r="O1637" s="3"/>
      <c r="P1637" s="3"/>
      <c r="Q1637" s="3"/>
      <c r="R1637" s="3"/>
      <c r="S1637" s="3"/>
      <c r="T1637" s="3"/>
    </row>
    <row r="1638" ht="19.5" customHeight="1">
      <c r="A1638" s="3"/>
      <c r="B1638" s="163" t="str">
        <f>IFERROR(RANK('Categories ID'!$C1638,'Categories ID'!$C$20:$C$1937,1),"")</f>
        <v/>
      </c>
      <c r="C1638" s="164" t="str">
        <f>IF(MIN('Categories ID'!$D1638:$F1638)&lt;&gt;0,MIN('Categories ID'!$D1638:$F1638),"")</f>
        <v/>
      </c>
      <c r="D1638" s="164" t="str">
        <f>IFERROR(SEARCH($G$3,'Categories ID'!$J1638)+ROW()/100000,"")</f>
        <v/>
      </c>
      <c r="E1638" s="164" t="str">
        <f>IFERROR(SEARCH($G$3,'Categories ID'!$K1638)+ROW()/100000,"")</f>
        <v/>
      </c>
      <c r="F1638" s="164" t="str">
        <f>IFERROR(SEARCH($G$3,'Categories ID'!$L1638)+ROW()/100000,"")</f>
        <v/>
      </c>
      <c r="G1638" s="73">
        <v>1557.0</v>
      </c>
      <c r="H1638" s="10" t="s">
        <v>2860</v>
      </c>
      <c r="I1638" s="10" t="s">
        <v>3429</v>
      </c>
      <c r="J1638" s="10" t="s">
        <v>3835</v>
      </c>
      <c r="K1638" s="10" t="s">
        <v>3840</v>
      </c>
      <c r="L1638" s="10" t="s">
        <v>3841</v>
      </c>
      <c r="M1638" s="10" t="s">
        <v>22</v>
      </c>
      <c r="N1638" s="3"/>
      <c r="O1638" s="3"/>
      <c r="P1638" s="3"/>
      <c r="Q1638" s="3"/>
      <c r="R1638" s="3"/>
      <c r="S1638" s="3"/>
      <c r="T1638" s="3"/>
    </row>
    <row r="1639" ht="19.5" customHeight="1">
      <c r="A1639" s="3"/>
      <c r="B1639" s="165" t="str">
        <f>IFERROR(RANK('Categories ID'!$C1639,'Categories ID'!$C$20:$C$1937,1),"")</f>
        <v/>
      </c>
      <c r="C1639" s="166" t="str">
        <f>IF(MIN('Categories ID'!$D1639:$F1639)&lt;&gt;0,MIN('Categories ID'!$D1639:$F1639),"")</f>
        <v/>
      </c>
      <c r="D1639" s="166" t="str">
        <f>IFERROR(SEARCH($G$3,'Categories ID'!$J1639)+ROW()/100000,"")</f>
        <v/>
      </c>
      <c r="E1639" s="166" t="str">
        <f>IFERROR(SEARCH($G$3,'Categories ID'!$K1639)+ROW()/100000,"")</f>
        <v/>
      </c>
      <c r="F1639" s="166" t="str">
        <f>IFERROR(SEARCH($G$3,'Categories ID'!$L1639)+ROW()/100000,"")</f>
        <v/>
      </c>
      <c r="G1639" s="73">
        <v>1558.0</v>
      </c>
      <c r="H1639" s="10" t="s">
        <v>2860</v>
      </c>
      <c r="I1639" s="10" t="s">
        <v>3429</v>
      </c>
      <c r="J1639" s="10" t="s">
        <v>3835</v>
      </c>
      <c r="K1639" s="10" t="s">
        <v>3840</v>
      </c>
      <c r="L1639" s="10" t="s">
        <v>3844</v>
      </c>
      <c r="M1639" s="10" t="s">
        <v>22</v>
      </c>
      <c r="N1639" s="3"/>
      <c r="O1639" s="3"/>
      <c r="P1639" s="3"/>
      <c r="Q1639" s="3"/>
      <c r="R1639" s="3"/>
      <c r="S1639" s="3"/>
      <c r="T1639" s="3"/>
    </row>
    <row r="1640" ht="19.5" customHeight="1">
      <c r="A1640" s="3"/>
      <c r="B1640" s="163" t="str">
        <f>IFERROR(RANK('Categories ID'!$C1640,'Categories ID'!$C$20:$C$1937,1),"")</f>
        <v/>
      </c>
      <c r="C1640" s="164" t="str">
        <f>IF(MIN('Categories ID'!$D1640:$F1640)&lt;&gt;0,MIN('Categories ID'!$D1640:$F1640),"")</f>
        <v/>
      </c>
      <c r="D1640" s="164" t="str">
        <f>IFERROR(SEARCH($G$3,'Categories ID'!$J1640)+ROW()/100000,"")</f>
        <v/>
      </c>
      <c r="E1640" s="164" t="str">
        <f>IFERROR(SEARCH($G$3,'Categories ID'!$K1640)+ROW()/100000,"")</f>
        <v/>
      </c>
      <c r="F1640" s="164" t="str">
        <f>IFERROR(SEARCH($G$3,'Categories ID'!$L1640)+ROW()/100000,"")</f>
        <v/>
      </c>
      <c r="G1640" s="73">
        <v>1559.0</v>
      </c>
      <c r="H1640" s="10" t="s">
        <v>2860</v>
      </c>
      <c r="I1640" s="10" t="s">
        <v>3429</v>
      </c>
      <c r="J1640" s="10" t="s">
        <v>3835</v>
      </c>
      <c r="K1640" s="10" t="s">
        <v>3840</v>
      </c>
      <c r="L1640" s="10" t="s">
        <v>3846</v>
      </c>
      <c r="M1640" s="10" t="s">
        <v>22</v>
      </c>
      <c r="N1640" s="3"/>
      <c r="O1640" s="3"/>
      <c r="P1640" s="3"/>
      <c r="Q1640" s="3"/>
      <c r="R1640" s="3"/>
      <c r="S1640" s="3"/>
      <c r="T1640" s="3"/>
    </row>
    <row r="1641" ht="19.5" customHeight="1">
      <c r="A1641" s="3"/>
      <c r="B1641" s="165" t="str">
        <f>IFERROR(RANK('Categories ID'!$C1641,'Categories ID'!$C$20:$C$1937,1),"")</f>
        <v/>
      </c>
      <c r="C1641" s="166" t="str">
        <f>IF(MIN('Categories ID'!$D1641:$F1641)&lt;&gt;0,MIN('Categories ID'!$D1641:$F1641),"")</f>
        <v/>
      </c>
      <c r="D1641" s="166" t="str">
        <f>IFERROR(SEARCH($G$3,'Categories ID'!$J1641)+ROW()/100000,"")</f>
        <v/>
      </c>
      <c r="E1641" s="166" t="str">
        <f>IFERROR(SEARCH($G$3,'Categories ID'!$K1641)+ROW()/100000,"")</f>
        <v/>
      </c>
      <c r="F1641" s="166" t="str">
        <f>IFERROR(SEARCH($G$3,'Categories ID'!$L1641)+ROW()/100000,"")</f>
        <v/>
      </c>
      <c r="G1641" s="73">
        <v>1560.0</v>
      </c>
      <c r="H1641" s="10" t="s">
        <v>2860</v>
      </c>
      <c r="I1641" s="10" t="s">
        <v>3429</v>
      </c>
      <c r="J1641" s="10" t="s">
        <v>3835</v>
      </c>
      <c r="K1641" s="10" t="s">
        <v>3840</v>
      </c>
      <c r="L1641" s="10" t="s">
        <v>3848</v>
      </c>
      <c r="M1641" s="10" t="s">
        <v>22</v>
      </c>
      <c r="N1641" s="3"/>
      <c r="O1641" s="3"/>
      <c r="P1641" s="3"/>
      <c r="Q1641" s="3"/>
      <c r="R1641" s="3"/>
      <c r="S1641" s="3"/>
      <c r="T1641" s="3"/>
    </row>
    <row r="1642" ht="19.5" customHeight="1">
      <c r="A1642" s="3"/>
      <c r="B1642" s="163" t="str">
        <f>IFERROR(RANK('Categories ID'!$C1642,'Categories ID'!$C$20:$C$1937,1),"")</f>
        <v/>
      </c>
      <c r="C1642" s="164" t="str">
        <f>IF(MIN('Categories ID'!$D1642:$F1642)&lt;&gt;0,MIN('Categories ID'!$D1642:$F1642),"")</f>
        <v/>
      </c>
      <c r="D1642" s="164" t="str">
        <f>IFERROR(SEARCH($G$3,'Categories ID'!$J1642)+ROW()/100000,"")</f>
        <v/>
      </c>
      <c r="E1642" s="164" t="str">
        <f>IFERROR(SEARCH($G$3,'Categories ID'!$K1642)+ROW()/100000,"")</f>
        <v/>
      </c>
      <c r="F1642" s="164" t="str">
        <f>IFERROR(SEARCH($G$3,'Categories ID'!$L1642)+ROW()/100000,"")</f>
        <v/>
      </c>
      <c r="G1642" s="73">
        <v>1561.0</v>
      </c>
      <c r="H1642" s="10" t="s">
        <v>2860</v>
      </c>
      <c r="I1642" s="10" t="s">
        <v>3429</v>
      </c>
      <c r="J1642" s="10" t="s">
        <v>3835</v>
      </c>
      <c r="K1642" s="10" t="s">
        <v>3840</v>
      </c>
      <c r="L1642" s="10" t="s">
        <v>3850</v>
      </c>
      <c r="M1642" s="10" t="s">
        <v>22</v>
      </c>
      <c r="N1642" s="3"/>
      <c r="O1642" s="3"/>
      <c r="P1642" s="3"/>
      <c r="Q1642" s="3"/>
      <c r="R1642" s="3"/>
      <c r="S1642" s="3"/>
      <c r="T1642" s="3"/>
    </row>
    <row r="1643" ht="19.5" customHeight="1">
      <c r="A1643" s="3"/>
      <c r="B1643" s="165" t="str">
        <f>IFERROR(RANK('Categories ID'!$C1643,'Categories ID'!$C$20:$C$1937,1),"")</f>
        <v/>
      </c>
      <c r="C1643" s="166" t="str">
        <f>IF(MIN('Categories ID'!$D1643:$F1643)&lt;&gt;0,MIN('Categories ID'!$D1643:$F1643),"")</f>
        <v/>
      </c>
      <c r="D1643" s="166" t="str">
        <f>IFERROR(SEARCH($G$3,'Categories ID'!$J1643)+ROW()/100000,"")</f>
        <v/>
      </c>
      <c r="E1643" s="166" t="str">
        <f>IFERROR(SEARCH($G$3,'Categories ID'!$K1643)+ROW()/100000,"")</f>
        <v/>
      </c>
      <c r="F1643" s="166" t="str">
        <f>IFERROR(SEARCH($G$3,'Categories ID'!$L1643)+ROW()/100000,"")</f>
        <v/>
      </c>
      <c r="G1643" s="73">
        <v>2570.0</v>
      </c>
      <c r="H1643" s="10" t="s">
        <v>2860</v>
      </c>
      <c r="I1643" s="10" t="s">
        <v>3429</v>
      </c>
      <c r="J1643" s="10" t="s">
        <v>3835</v>
      </c>
      <c r="K1643" s="10" t="s">
        <v>3840</v>
      </c>
      <c r="L1643" s="10" t="s">
        <v>3891</v>
      </c>
      <c r="M1643" s="10" t="s">
        <v>22</v>
      </c>
      <c r="N1643" s="3"/>
      <c r="O1643" s="3"/>
      <c r="P1643" s="3"/>
      <c r="Q1643" s="3"/>
      <c r="R1643" s="3"/>
      <c r="S1643" s="3"/>
      <c r="T1643" s="3"/>
    </row>
    <row r="1644" ht="19.5" customHeight="1">
      <c r="A1644" s="3"/>
      <c r="B1644" s="163" t="str">
        <f>IFERROR(RANK('Categories ID'!$C1644,'Categories ID'!$C$20:$C$1937,1),"")</f>
        <v/>
      </c>
      <c r="C1644" s="164" t="str">
        <f>IF(MIN('Categories ID'!$D1644:$F1644)&lt;&gt;0,MIN('Categories ID'!$D1644:$F1644),"")</f>
        <v/>
      </c>
      <c r="D1644" s="164" t="str">
        <f>IFERROR(SEARCH($G$3,'Categories ID'!$J1644)+ROW()/100000,"")</f>
        <v/>
      </c>
      <c r="E1644" s="164" t="str">
        <f>IFERROR(SEARCH($G$3,'Categories ID'!$K1644)+ROW()/100000,"")</f>
        <v/>
      </c>
      <c r="F1644" s="164" t="str">
        <f>IFERROR(SEARCH($G$3,'Categories ID'!$L1644)+ROW()/100000,"")</f>
        <v/>
      </c>
      <c r="G1644" s="73">
        <v>3340.0</v>
      </c>
      <c r="H1644" s="10" t="s">
        <v>2860</v>
      </c>
      <c r="I1644" s="10" t="s">
        <v>3429</v>
      </c>
      <c r="J1644" s="10" t="s">
        <v>3835</v>
      </c>
      <c r="K1644" s="10" t="s">
        <v>3840</v>
      </c>
      <c r="L1644" s="10" t="s">
        <v>3923</v>
      </c>
      <c r="M1644" s="10" t="s">
        <v>22</v>
      </c>
      <c r="N1644" s="3"/>
      <c r="O1644" s="3"/>
      <c r="P1644" s="3"/>
      <c r="Q1644" s="3"/>
      <c r="R1644" s="3"/>
      <c r="S1644" s="3"/>
      <c r="T1644" s="3"/>
    </row>
    <row r="1645" ht="19.5" customHeight="1">
      <c r="A1645" s="3"/>
      <c r="B1645" s="165" t="str">
        <f>IFERROR(RANK('Categories ID'!$C1645,'Categories ID'!$C$20:$C$1937,1),"")</f>
        <v/>
      </c>
      <c r="C1645" s="166" t="str">
        <f>IF(MIN('Categories ID'!$D1645:$F1645)&lt;&gt;0,MIN('Categories ID'!$D1645:$F1645),"")</f>
        <v/>
      </c>
      <c r="D1645" s="166" t="str">
        <f>IFERROR(SEARCH($G$3,'Categories ID'!$J1645)+ROW()/100000,"")</f>
        <v/>
      </c>
      <c r="E1645" s="166" t="str">
        <f>IFERROR(SEARCH($G$3,'Categories ID'!$K1645)+ROW()/100000,"")</f>
        <v/>
      </c>
      <c r="F1645" s="166" t="str">
        <f>IFERROR(SEARCH($G$3,'Categories ID'!$L1645)+ROW()/100000,"")</f>
        <v/>
      </c>
      <c r="G1645" s="73">
        <v>3342.0</v>
      </c>
      <c r="H1645" s="10" t="s">
        <v>2860</v>
      </c>
      <c r="I1645" s="10" t="s">
        <v>3429</v>
      </c>
      <c r="J1645" s="10" t="s">
        <v>3835</v>
      </c>
      <c r="K1645" s="10" t="s">
        <v>3836</v>
      </c>
      <c r="L1645" s="10" t="s">
        <v>3925</v>
      </c>
      <c r="M1645" s="10" t="s">
        <v>22</v>
      </c>
      <c r="N1645" s="3"/>
      <c r="O1645" s="3"/>
      <c r="P1645" s="3"/>
      <c r="Q1645" s="3"/>
      <c r="R1645" s="3"/>
      <c r="S1645" s="3"/>
      <c r="T1645" s="3"/>
    </row>
    <row r="1646" ht="19.5" customHeight="1">
      <c r="A1646" s="3"/>
      <c r="B1646" s="163" t="str">
        <f>IFERROR(RANK('Categories ID'!$C1646,'Categories ID'!$C$20:$C$1937,1),"")</f>
        <v/>
      </c>
      <c r="C1646" s="164" t="str">
        <f>IF(MIN('Categories ID'!$D1646:$F1646)&lt;&gt;0,MIN('Categories ID'!$D1646:$F1646),"")</f>
        <v/>
      </c>
      <c r="D1646" s="164" t="str">
        <f>IFERROR(SEARCH($G$3,'Categories ID'!$J1646)+ROW()/100000,"")</f>
        <v/>
      </c>
      <c r="E1646" s="164" t="str">
        <f>IFERROR(SEARCH($G$3,'Categories ID'!$K1646)+ROW()/100000,"")</f>
        <v/>
      </c>
      <c r="F1646" s="164" t="str">
        <f>IFERROR(SEARCH($G$3,'Categories ID'!$L1646)+ROW()/100000,"")</f>
        <v/>
      </c>
      <c r="G1646" s="73">
        <v>1647.0</v>
      </c>
      <c r="H1646" s="10" t="s">
        <v>2860</v>
      </c>
      <c r="I1646" s="10" t="s">
        <v>3429</v>
      </c>
      <c r="J1646" s="10" t="s">
        <v>3835</v>
      </c>
      <c r="K1646" s="10" t="s">
        <v>3836</v>
      </c>
      <c r="L1646" s="10" t="s">
        <v>3861</v>
      </c>
      <c r="M1646" s="10" t="s">
        <v>22</v>
      </c>
      <c r="N1646" s="3"/>
      <c r="O1646" s="3"/>
      <c r="P1646" s="3"/>
      <c r="Q1646" s="3"/>
      <c r="R1646" s="3"/>
      <c r="S1646" s="3"/>
      <c r="T1646" s="3"/>
    </row>
    <row r="1647" ht="19.5" customHeight="1">
      <c r="A1647" s="3"/>
      <c r="B1647" s="165" t="str">
        <f>IFERROR(RANK('Categories ID'!$C1647,'Categories ID'!$C$20:$C$1937,1),"")</f>
        <v/>
      </c>
      <c r="C1647" s="166" t="str">
        <f>IF(MIN('Categories ID'!$D1647:$F1647)&lt;&gt;0,MIN('Categories ID'!$D1647:$F1647),"")</f>
        <v/>
      </c>
      <c r="D1647" s="166" t="str">
        <f>IFERROR(SEARCH($G$3,'Categories ID'!$J1647)+ROW()/100000,"")</f>
        <v/>
      </c>
      <c r="E1647" s="166" t="str">
        <f>IFERROR(SEARCH($G$3,'Categories ID'!$K1647)+ROW()/100000,"")</f>
        <v/>
      </c>
      <c r="F1647" s="166" t="str">
        <f>IFERROR(SEARCH($G$3,'Categories ID'!$L1647)+ROW()/100000,"")</f>
        <v/>
      </c>
      <c r="G1647" s="73">
        <v>1648.0</v>
      </c>
      <c r="H1647" s="10" t="s">
        <v>2860</v>
      </c>
      <c r="I1647" s="10" t="s">
        <v>3429</v>
      </c>
      <c r="J1647" s="10" t="s">
        <v>3835</v>
      </c>
      <c r="K1647" s="10" t="s">
        <v>3836</v>
      </c>
      <c r="L1647" s="10" t="s">
        <v>3863</v>
      </c>
      <c r="M1647" s="10" t="s">
        <v>22</v>
      </c>
      <c r="N1647" s="3"/>
      <c r="O1647" s="3"/>
      <c r="P1647" s="3"/>
      <c r="Q1647" s="3"/>
      <c r="R1647" s="3"/>
      <c r="S1647" s="3"/>
      <c r="T1647" s="3"/>
    </row>
    <row r="1648" ht="19.5" customHeight="1">
      <c r="A1648" s="3"/>
      <c r="B1648" s="163" t="str">
        <f>IFERROR(RANK('Categories ID'!$C1648,'Categories ID'!$C$20:$C$1937,1),"")</f>
        <v/>
      </c>
      <c r="C1648" s="164" t="str">
        <f>IF(MIN('Categories ID'!$D1648:$F1648)&lt;&gt;0,MIN('Categories ID'!$D1648:$F1648),"")</f>
        <v/>
      </c>
      <c r="D1648" s="164" t="str">
        <f>IFERROR(SEARCH($G$3,'Categories ID'!$J1648)+ROW()/100000,"")</f>
        <v/>
      </c>
      <c r="E1648" s="164" t="str">
        <f>IFERROR(SEARCH($G$3,'Categories ID'!$K1648)+ROW()/100000,"")</f>
        <v/>
      </c>
      <c r="F1648" s="164" t="str">
        <f>IFERROR(SEARCH($G$3,'Categories ID'!$L1648)+ROW()/100000,"")</f>
        <v/>
      </c>
      <c r="G1648" s="73">
        <v>1649.0</v>
      </c>
      <c r="H1648" s="10" t="s">
        <v>2860</v>
      </c>
      <c r="I1648" s="10" t="s">
        <v>3429</v>
      </c>
      <c r="J1648" s="10" t="s">
        <v>3835</v>
      </c>
      <c r="K1648" s="10" t="s">
        <v>3836</v>
      </c>
      <c r="L1648" s="10" t="s">
        <v>3865</v>
      </c>
      <c r="M1648" s="10" t="s">
        <v>22</v>
      </c>
      <c r="N1648" s="3"/>
      <c r="O1648" s="3"/>
      <c r="P1648" s="3"/>
      <c r="Q1648" s="3"/>
      <c r="R1648" s="3"/>
      <c r="S1648" s="3"/>
      <c r="T1648" s="3"/>
    </row>
    <row r="1649" ht="19.5" customHeight="1">
      <c r="A1649" s="3"/>
      <c r="B1649" s="165" t="str">
        <f>IFERROR(RANK('Categories ID'!$C1649,'Categories ID'!$C$20:$C$1937,1),"")</f>
        <v/>
      </c>
      <c r="C1649" s="166" t="str">
        <f>IF(MIN('Categories ID'!$D1649:$F1649)&lt;&gt;0,MIN('Categories ID'!$D1649:$F1649),"")</f>
        <v/>
      </c>
      <c r="D1649" s="166" t="str">
        <f>IFERROR(SEARCH($G$3,'Categories ID'!$J1649)+ROW()/100000,"")</f>
        <v/>
      </c>
      <c r="E1649" s="166" t="str">
        <f>IFERROR(SEARCH($G$3,'Categories ID'!$K1649)+ROW()/100000,"")</f>
        <v/>
      </c>
      <c r="F1649" s="166" t="str">
        <f>IFERROR(SEARCH($G$3,'Categories ID'!$L1649)+ROW()/100000,"")</f>
        <v/>
      </c>
      <c r="G1649" s="73">
        <v>1650.0</v>
      </c>
      <c r="H1649" s="10" t="s">
        <v>2860</v>
      </c>
      <c r="I1649" s="10" t="s">
        <v>3429</v>
      </c>
      <c r="J1649" s="10" t="s">
        <v>3835</v>
      </c>
      <c r="K1649" s="10" t="s">
        <v>3836</v>
      </c>
      <c r="L1649" s="10" t="s">
        <v>3867</v>
      </c>
      <c r="M1649" s="10" t="s">
        <v>22</v>
      </c>
      <c r="N1649" s="3"/>
      <c r="O1649" s="3"/>
      <c r="P1649" s="3"/>
      <c r="Q1649" s="3"/>
      <c r="R1649" s="3"/>
      <c r="S1649" s="3"/>
      <c r="T1649" s="3"/>
    </row>
    <row r="1650" ht="19.5" customHeight="1">
      <c r="A1650" s="3"/>
      <c r="B1650" s="163" t="str">
        <f>IFERROR(RANK('Categories ID'!$C1650,'Categories ID'!$C$20:$C$1937,1),"")</f>
        <v/>
      </c>
      <c r="C1650" s="164" t="str">
        <f>IF(MIN('Categories ID'!$D1650:$F1650)&lt;&gt;0,MIN('Categories ID'!$D1650:$F1650),"")</f>
        <v/>
      </c>
      <c r="D1650" s="164" t="str">
        <f>IFERROR(SEARCH($G$3,'Categories ID'!$J1650)+ROW()/100000,"")</f>
        <v/>
      </c>
      <c r="E1650" s="164" t="str">
        <f>IFERROR(SEARCH($G$3,'Categories ID'!$K1650)+ROW()/100000,"")</f>
        <v/>
      </c>
      <c r="F1650" s="164" t="str">
        <f>IFERROR(SEARCH($G$3,'Categories ID'!$L1650)+ROW()/100000,"")</f>
        <v/>
      </c>
      <c r="G1650" s="73">
        <v>1651.0</v>
      </c>
      <c r="H1650" s="10" t="s">
        <v>2860</v>
      </c>
      <c r="I1650" s="10" t="s">
        <v>3429</v>
      </c>
      <c r="J1650" s="10" t="s">
        <v>3835</v>
      </c>
      <c r="K1650" s="10" t="s">
        <v>3836</v>
      </c>
      <c r="L1650" s="10" t="s">
        <v>3869</v>
      </c>
      <c r="M1650" s="10" t="s">
        <v>22</v>
      </c>
      <c r="N1650" s="3"/>
      <c r="O1650" s="3"/>
      <c r="P1650" s="3"/>
      <c r="Q1650" s="3"/>
      <c r="R1650" s="3"/>
      <c r="S1650" s="3"/>
      <c r="T1650" s="3"/>
    </row>
    <row r="1651" ht="19.5" customHeight="1">
      <c r="A1651" s="3"/>
      <c r="B1651" s="165" t="str">
        <f>IFERROR(RANK('Categories ID'!$C1651,'Categories ID'!$C$20:$C$1937,1),"")</f>
        <v/>
      </c>
      <c r="C1651" s="166" t="str">
        <f>IF(MIN('Categories ID'!$D1651:$F1651)&lt;&gt;0,MIN('Categories ID'!$D1651:$F1651),"")</f>
        <v/>
      </c>
      <c r="D1651" s="166" t="str">
        <f>IFERROR(SEARCH($G$3,'Categories ID'!$J1651)+ROW()/100000,"")</f>
        <v/>
      </c>
      <c r="E1651" s="166" t="str">
        <f>IFERROR(SEARCH($G$3,'Categories ID'!$K1651)+ROW()/100000,"")</f>
        <v/>
      </c>
      <c r="F1651" s="166" t="str">
        <f>IFERROR(SEARCH($G$3,'Categories ID'!$L1651)+ROW()/100000,"")</f>
        <v/>
      </c>
      <c r="G1651" s="73">
        <v>1652.0</v>
      </c>
      <c r="H1651" s="10" t="s">
        <v>2860</v>
      </c>
      <c r="I1651" s="10" t="s">
        <v>3429</v>
      </c>
      <c r="J1651" s="10" t="s">
        <v>3835</v>
      </c>
      <c r="K1651" s="10" t="s">
        <v>3836</v>
      </c>
      <c r="L1651" s="10" t="s">
        <v>3871</v>
      </c>
      <c r="M1651" s="10" t="s">
        <v>22</v>
      </c>
      <c r="N1651" s="3"/>
      <c r="O1651" s="3"/>
      <c r="P1651" s="3"/>
      <c r="Q1651" s="3"/>
      <c r="R1651" s="3"/>
      <c r="S1651" s="3"/>
      <c r="T1651" s="3"/>
    </row>
    <row r="1652" ht="19.5" customHeight="1">
      <c r="A1652" s="3"/>
      <c r="B1652" s="163" t="str">
        <f>IFERROR(RANK('Categories ID'!$C1652,'Categories ID'!$C$20:$C$1937,1),"")</f>
        <v/>
      </c>
      <c r="C1652" s="164" t="str">
        <f>IF(MIN('Categories ID'!$D1652:$F1652)&lt;&gt;0,MIN('Categories ID'!$D1652:$F1652),"")</f>
        <v/>
      </c>
      <c r="D1652" s="164" t="str">
        <f>IFERROR(SEARCH($G$3,'Categories ID'!$J1652)+ROW()/100000,"")</f>
        <v/>
      </c>
      <c r="E1652" s="164" t="str">
        <f>IFERROR(SEARCH($G$3,'Categories ID'!$K1652)+ROW()/100000,"")</f>
        <v/>
      </c>
      <c r="F1652" s="164" t="str">
        <f>IFERROR(SEARCH($G$3,'Categories ID'!$L1652)+ROW()/100000,"")</f>
        <v/>
      </c>
      <c r="G1652" s="73">
        <v>1310.0</v>
      </c>
      <c r="H1652" s="10" t="s">
        <v>2860</v>
      </c>
      <c r="I1652" s="10" t="s">
        <v>3429</v>
      </c>
      <c r="J1652" s="10" t="s">
        <v>3835</v>
      </c>
      <c r="K1652" s="10" t="s">
        <v>3836</v>
      </c>
      <c r="L1652" s="10" t="s">
        <v>3837</v>
      </c>
      <c r="M1652" s="10" t="s">
        <v>22</v>
      </c>
      <c r="N1652" s="3"/>
      <c r="O1652" s="3"/>
      <c r="P1652" s="3"/>
      <c r="Q1652" s="3"/>
      <c r="R1652" s="3"/>
      <c r="S1652" s="3"/>
      <c r="T1652" s="3"/>
    </row>
    <row r="1653" ht="19.5" customHeight="1">
      <c r="A1653" s="3"/>
      <c r="B1653" s="165" t="str">
        <f>IFERROR(RANK('Categories ID'!$C1653,'Categories ID'!$C$20:$C$1937,1),"")</f>
        <v/>
      </c>
      <c r="C1653" s="166" t="str">
        <f>IF(MIN('Categories ID'!$D1653:$F1653)&lt;&gt;0,MIN('Categories ID'!$D1653:$F1653),"")</f>
        <v/>
      </c>
      <c r="D1653" s="166" t="str">
        <f>IFERROR(SEARCH($G$3,'Categories ID'!$J1653)+ROW()/100000,"")</f>
        <v/>
      </c>
      <c r="E1653" s="166" t="str">
        <f>IFERROR(SEARCH($G$3,'Categories ID'!$K1653)+ROW()/100000,"")</f>
        <v/>
      </c>
      <c r="F1653" s="166" t="str">
        <f>IFERROR(SEARCH($G$3,'Categories ID'!$L1653)+ROW()/100000,"")</f>
        <v/>
      </c>
      <c r="G1653" s="73">
        <v>2564.0</v>
      </c>
      <c r="H1653" s="10" t="s">
        <v>2860</v>
      </c>
      <c r="I1653" s="10" t="s">
        <v>3429</v>
      </c>
      <c r="J1653" s="10" t="s">
        <v>3835</v>
      </c>
      <c r="K1653" s="10" t="s">
        <v>3887</v>
      </c>
      <c r="L1653" s="10" t="s">
        <v>3888</v>
      </c>
      <c r="M1653" s="10" t="s">
        <v>22</v>
      </c>
      <c r="N1653" s="3"/>
      <c r="O1653" s="3"/>
      <c r="P1653" s="3"/>
      <c r="Q1653" s="3"/>
      <c r="R1653" s="3"/>
      <c r="S1653" s="3"/>
      <c r="T1653" s="3"/>
    </row>
    <row r="1654" ht="19.5" customHeight="1">
      <c r="A1654" s="3"/>
      <c r="B1654" s="163" t="str">
        <f>IFERROR(RANK('Categories ID'!$C1654,'Categories ID'!$C$20:$C$1937,1),"")</f>
        <v/>
      </c>
      <c r="C1654" s="164" t="str">
        <f>IF(MIN('Categories ID'!$D1654:$F1654)&lt;&gt;0,MIN('Categories ID'!$D1654:$F1654),"")</f>
        <v/>
      </c>
      <c r="D1654" s="164" t="str">
        <f>IFERROR(SEARCH($G$3,'Categories ID'!$J1654)+ROW()/100000,"")</f>
        <v/>
      </c>
      <c r="E1654" s="164" t="str">
        <f>IFERROR(SEARCH($G$3,'Categories ID'!$K1654)+ROW()/100000,"")</f>
        <v/>
      </c>
      <c r="F1654" s="164" t="str">
        <f>IFERROR(SEARCH($G$3,'Categories ID'!$L1654)+ROW()/100000,"")</f>
        <v/>
      </c>
      <c r="G1654" s="73">
        <v>3452.0</v>
      </c>
      <c r="H1654" s="10" t="s">
        <v>2860</v>
      </c>
      <c r="I1654" s="10" t="s">
        <v>3429</v>
      </c>
      <c r="J1654" s="10" t="s">
        <v>3835</v>
      </c>
      <c r="K1654" s="10" t="s">
        <v>3887</v>
      </c>
      <c r="L1654" s="10" t="s">
        <v>4764</v>
      </c>
      <c r="M1654" s="10" t="s">
        <v>22</v>
      </c>
      <c r="N1654" s="3"/>
      <c r="O1654" s="3"/>
      <c r="P1654" s="3"/>
      <c r="Q1654" s="3"/>
      <c r="R1654" s="3"/>
      <c r="S1654" s="3"/>
      <c r="T1654" s="3"/>
    </row>
    <row r="1655" ht="19.5" customHeight="1">
      <c r="A1655" s="3"/>
      <c r="B1655" s="165" t="str">
        <f>IFERROR(RANK('Categories ID'!$C1655,'Categories ID'!$C$20:$C$1937,1),"")</f>
        <v/>
      </c>
      <c r="C1655" s="166" t="str">
        <f>IF(MIN('Categories ID'!$D1655:$F1655)&lt;&gt;0,MIN('Categories ID'!$D1655:$F1655),"")</f>
        <v/>
      </c>
      <c r="D1655" s="166" t="str">
        <f>IFERROR(SEARCH($G$3,'Categories ID'!$J1655)+ROW()/100000,"")</f>
        <v/>
      </c>
      <c r="E1655" s="166" t="str">
        <f>IFERROR(SEARCH($G$3,'Categories ID'!$K1655)+ROW()/100000,"")</f>
        <v/>
      </c>
      <c r="F1655" s="166" t="str">
        <f>IFERROR(SEARCH($G$3,'Categories ID'!$L1655)+ROW()/100000,"")</f>
        <v/>
      </c>
      <c r="G1655" s="73">
        <v>3315.0</v>
      </c>
      <c r="H1655" s="10" t="s">
        <v>2860</v>
      </c>
      <c r="I1655" s="10" t="s">
        <v>3429</v>
      </c>
      <c r="J1655" s="10" t="s">
        <v>3835</v>
      </c>
      <c r="K1655" s="10" t="s">
        <v>3887</v>
      </c>
      <c r="L1655" s="10" t="s">
        <v>3915</v>
      </c>
      <c r="M1655" s="10" t="s">
        <v>22</v>
      </c>
      <c r="N1655" s="3"/>
      <c r="O1655" s="3"/>
      <c r="P1655" s="3"/>
      <c r="Q1655" s="3"/>
      <c r="R1655" s="3"/>
      <c r="S1655" s="3"/>
      <c r="T1655" s="3"/>
    </row>
    <row r="1656" ht="19.5" customHeight="1">
      <c r="A1656" s="3"/>
      <c r="B1656" s="163" t="str">
        <f>IFERROR(RANK('Categories ID'!$C1656,'Categories ID'!$C$20:$C$1937,1),"")</f>
        <v/>
      </c>
      <c r="C1656" s="164" t="str">
        <f>IF(MIN('Categories ID'!$D1656:$F1656)&lt;&gt;0,MIN('Categories ID'!$D1656:$F1656),"")</f>
        <v/>
      </c>
      <c r="D1656" s="164" t="str">
        <f>IFERROR(SEARCH($G$3,'Categories ID'!$J1656)+ROW()/100000,"")</f>
        <v/>
      </c>
      <c r="E1656" s="164" t="str">
        <f>IFERROR(SEARCH($G$3,'Categories ID'!$K1656)+ROW()/100000,"")</f>
        <v/>
      </c>
      <c r="F1656" s="164" t="str">
        <f>IFERROR(SEARCH($G$3,'Categories ID'!$L1656)+ROW()/100000,"")</f>
        <v/>
      </c>
      <c r="G1656" s="73">
        <v>3316.0</v>
      </c>
      <c r="H1656" s="10" t="s">
        <v>2860</v>
      </c>
      <c r="I1656" s="10" t="s">
        <v>3429</v>
      </c>
      <c r="J1656" s="10" t="s">
        <v>3835</v>
      </c>
      <c r="K1656" s="10" t="s">
        <v>3887</v>
      </c>
      <c r="L1656" s="10" t="s">
        <v>3917</v>
      </c>
      <c r="M1656" s="10" t="s">
        <v>22</v>
      </c>
      <c r="N1656" s="3"/>
      <c r="O1656" s="3"/>
      <c r="P1656" s="3"/>
      <c r="Q1656" s="3"/>
      <c r="R1656" s="3"/>
      <c r="S1656" s="3"/>
      <c r="T1656" s="3"/>
    </row>
    <row r="1657" ht="19.5" customHeight="1">
      <c r="A1657" s="3"/>
      <c r="B1657" s="165" t="str">
        <f>IFERROR(RANK('Categories ID'!$C1657,'Categories ID'!$C$20:$C$1937,1),"")</f>
        <v/>
      </c>
      <c r="C1657" s="166" t="str">
        <f>IF(MIN('Categories ID'!$D1657:$F1657)&lt;&gt;0,MIN('Categories ID'!$D1657:$F1657),"")</f>
        <v/>
      </c>
      <c r="D1657" s="166" t="str">
        <f>IFERROR(SEARCH($G$3,'Categories ID'!$J1657)+ROW()/100000,"")</f>
        <v/>
      </c>
      <c r="E1657" s="166" t="str">
        <f>IFERROR(SEARCH($G$3,'Categories ID'!$K1657)+ROW()/100000,"")</f>
        <v/>
      </c>
      <c r="F1657" s="166" t="str">
        <f>IFERROR(SEARCH($G$3,'Categories ID'!$L1657)+ROW()/100000,"")</f>
        <v/>
      </c>
      <c r="G1657" s="73">
        <v>3317.0</v>
      </c>
      <c r="H1657" s="10" t="s">
        <v>2860</v>
      </c>
      <c r="I1657" s="10" t="s">
        <v>3429</v>
      </c>
      <c r="J1657" s="10" t="s">
        <v>3835</v>
      </c>
      <c r="K1657" s="10" t="s">
        <v>3887</v>
      </c>
      <c r="L1657" s="10" t="s">
        <v>3919</v>
      </c>
      <c r="M1657" s="10" t="s">
        <v>22</v>
      </c>
      <c r="N1657" s="3"/>
      <c r="O1657" s="3"/>
      <c r="P1657" s="3"/>
      <c r="Q1657" s="3"/>
      <c r="R1657" s="3"/>
      <c r="S1657" s="3"/>
      <c r="T1657" s="3"/>
    </row>
    <row r="1658" ht="19.5" customHeight="1">
      <c r="A1658" s="3"/>
      <c r="B1658" s="163" t="str">
        <f>IFERROR(RANK('Categories ID'!$C1658,'Categories ID'!$C$20:$C$1937,1),"")</f>
        <v/>
      </c>
      <c r="C1658" s="164" t="str">
        <f>IF(MIN('Categories ID'!$D1658:$F1658)&lt;&gt;0,MIN('Categories ID'!$D1658:$F1658),"")</f>
        <v/>
      </c>
      <c r="D1658" s="164" t="str">
        <f>IFERROR(SEARCH($G$3,'Categories ID'!$J1658)+ROW()/100000,"")</f>
        <v/>
      </c>
      <c r="E1658" s="164" t="str">
        <f>IFERROR(SEARCH($G$3,'Categories ID'!$K1658)+ROW()/100000,"")</f>
        <v/>
      </c>
      <c r="F1658" s="164" t="str">
        <f>IFERROR(SEARCH($G$3,'Categories ID'!$L1658)+ROW()/100000,"")</f>
        <v/>
      </c>
      <c r="G1658" s="73">
        <v>3318.0</v>
      </c>
      <c r="H1658" s="10" t="s">
        <v>2860</v>
      </c>
      <c r="I1658" s="10" t="s">
        <v>3429</v>
      </c>
      <c r="J1658" s="10" t="s">
        <v>3835</v>
      </c>
      <c r="K1658" s="10" t="s">
        <v>3887</v>
      </c>
      <c r="L1658" s="10" t="s">
        <v>3921</v>
      </c>
      <c r="M1658" s="10" t="s">
        <v>22</v>
      </c>
      <c r="N1658" s="3"/>
      <c r="O1658" s="3"/>
      <c r="P1658" s="3"/>
      <c r="Q1658" s="3"/>
      <c r="R1658" s="3"/>
      <c r="S1658" s="3"/>
      <c r="T1658" s="3"/>
    </row>
    <row r="1659" ht="19.5" customHeight="1">
      <c r="A1659" s="3"/>
      <c r="B1659" s="165" t="str">
        <f>IFERROR(RANK('Categories ID'!$C1659,'Categories ID'!$C$20:$C$1937,1),"")</f>
        <v/>
      </c>
      <c r="C1659" s="166" t="str">
        <f>IF(MIN('Categories ID'!$D1659:$F1659)&lt;&gt;0,MIN('Categories ID'!$D1659:$F1659),"")</f>
        <v/>
      </c>
      <c r="D1659" s="166" t="str">
        <f>IFERROR(SEARCH($G$3,'Categories ID'!$J1659)+ROW()/100000,"")</f>
        <v/>
      </c>
      <c r="E1659" s="166" t="str">
        <f>IFERROR(SEARCH($G$3,'Categories ID'!$K1659)+ROW()/100000,"")</f>
        <v/>
      </c>
      <c r="F1659" s="166" t="str">
        <f>IFERROR(SEARCH($G$3,'Categories ID'!$L1659)+ROW()/100000,"")</f>
        <v/>
      </c>
      <c r="G1659" s="73">
        <v>3355.0</v>
      </c>
      <c r="H1659" s="10" t="s">
        <v>2860</v>
      </c>
      <c r="I1659" s="10" t="s">
        <v>3429</v>
      </c>
      <c r="J1659" s="10" t="s">
        <v>3835</v>
      </c>
      <c r="K1659" s="10" t="s">
        <v>3875</v>
      </c>
      <c r="L1659" s="10" t="s">
        <v>3927</v>
      </c>
      <c r="M1659" s="10" t="s">
        <v>22</v>
      </c>
      <c r="N1659" s="3"/>
      <c r="O1659" s="3"/>
      <c r="P1659" s="3"/>
      <c r="Q1659" s="3"/>
      <c r="R1659" s="3"/>
      <c r="S1659" s="3"/>
      <c r="T1659" s="3"/>
    </row>
    <row r="1660" ht="19.5" customHeight="1">
      <c r="A1660" s="3"/>
      <c r="B1660" s="163" t="str">
        <f>IFERROR(RANK('Categories ID'!$C1660,'Categories ID'!$C$20:$C$1937,1),"")</f>
        <v/>
      </c>
      <c r="C1660" s="164" t="str">
        <f>IF(MIN('Categories ID'!$D1660:$F1660)&lt;&gt;0,MIN('Categories ID'!$D1660:$F1660),"")</f>
        <v/>
      </c>
      <c r="D1660" s="164" t="str">
        <f>IFERROR(SEARCH($G$3,'Categories ID'!$J1660)+ROW()/100000,"")</f>
        <v/>
      </c>
      <c r="E1660" s="164" t="str">
        <f>IFERROR(SEARCH($G$3,'Categories ID'!$K1660)+ROW()/100000,"")</f>
        <v/>
      </c>
      <c r="F1660" s="164" t="str">
        <f>IFERROR(SEARCH($G$3,'Categories ID'!$L1660)+ROW()/100000,"")</f>
        <v/>
      </c>
      <c r="G1660" s="73">
        <v>2138.0</v>
      </c>
      <c r="H1660" s="10" t="s">
        <v>2860</v>
      </c>
      <c r="I1660" s="10" t="s">
        <v>3429</v>
      </c>
      <c r="J1660" s="10" t="s">
        <v>3835</v>
      </c>
      <c r="K1660" s="10" t="s">
        <v>3875</v>
      </c>
      <c r="L1660" s="10" t="s">
        <v>3876</v>
      </c>
      <c r="M1660" s="10" t="s">
        <v>22</v>
      </c>
      <c r="N1660" s="3"/>
      <c r="O1660" s="3"/>
      <c r="P1660" s="3"/>
      <c r="Q1660" s="3"/>
      <c r="R1660" s="3"/>
      <c r="S1660" s="3"/>
      <c r="T1660" s="3"/>
    </row>
    <row r="1661" ht="19.5" customHeight="1">
      <c r="A1661" s="3"/>
      <c r="B1661" s="165" t="str">
        <f>IFERROR(RANK('Categories ID'!$C1661,'Categories ID'!$C$20:$C$1937,1),"")</f>
        <v/>
      </c>
      <c r="C1661" s="166" t="str">
        <f>IF(MIN('Categories ID'!$D1661:$F1661)&lt;&gt;0,MIN('Categories ID'!$D1661:$F1661),"")</f>
        <v/>
      </c>
      <c r="D1661" s="166" t="str">
        <f>IFERROR(SEARCH($G$3,'Categories ID'!$J1661)+ROW()/100000,"")</f>
        <v/>
      </c>
      <c r="E1661" s="166" t="str">
        <f>IFERROR(SEARCH($G$3,'Categories ID'!$K1661)+ROW()/100000,"")</f>
        <v/>
      </c>
      <c r="F1661" s="166" t="str">
        <f>IFERROR(SEARCH($G$3,'Categories ID'!$L1661)+ROW()/100000,"")</f>
        <v/>
      </c>
      <c r="G1661" s="73">
        <v>3056.0</v>
      </c>
      <c r="H1661" s="10" t="s">
        <v>2860</v>
      </c>
      <c r="I1661" s="10" t="s">
        <v>3429</v>
      </c>
      <c r="J1661" s="10" t="s">
        <v>3835</v>
      </c>
      <c r="K1661" s="10" t="s">
        <v>3875</v>
      </c>
      <c r="L1661" s="10" t="s">
        <v>3895</v>
      </c>
      <c r="M1661" s="10" t="s">
        <v>22</v>
      </c>
      <c r="N1661" s="3"/>
      <c r="O1661" s="3"/>
      <c r="P1661" s="3"/>
      <c r="Q1661" s="3"/>
      <c r="R1661" s="3"/>
      <c r="S1661" s="3"/>
      <c r="T1661" s="3"/>
    </row>
    <row r="1662" ht="19.5" customHeight="1">
      <c r="A1662" s="3"/>
      <c r="B1662" s="163" t="str">
        <f>IFERROR(RANK('Categories ID'!$C1662,'Categories ID'!$C$20:$C$1937,1),"")</f>
        <v/>
      </c>
      <c r="C1662" s="164" t="str">
        <f>IF(MIN('Categories ID'!$D1662:$F1662)&lt;&gt;0,MIN('Categories ID'!$D1662:$F1662),"")</f>
        <v/>
      </c>
      <c r="D1662" s="164" t="str">
        <f>IFERROR(SEARCH($G$3,'Categories ID'!$J1662)+ROW()/100000,"")</f>
        <v/>
      </c>
      <c r="E1662" s="164" t="str">
        <f>IFERROR(SEARCH($G$3,'Categories ID'!$K1662)+ROW()/100000,"")</f>
        <v/>
      </c>
      <c r="F1662" s="164" t="str">
        <f>IFERROR(SEARCH($G$3,'Categories ID'!$L1662)+ROW()/100000,"")</f>
        <v/>
      </c>
      <c r="G1662" s="73">
        <v>3057.0</v>
      </c>
      <c r="H1662" s="10" t="s">
        <v>2860</v>
      </c>
      <c r="I1662" s="10" t="s">
        <v>3429</v>
      </c>
      <c r="J1662" s="10" t="s">
        <v>3835</v>
      </c>
      <c r="K1662" s="10" t="s">
        <v>3875</v>
      </c>
      <c r="L1662" s="10" t="s">
        <v>3897</v>
      </c>
      <c r="M1662" s="10" t="s">
        <v>22</v>
      </c>
      <c r="N1662" s="3"/>
      <c r="O1662" s="3"/>
      <c r="P1662" s="3"/>
      <c r="Q1662" s="3"/>
      <c r="R1662" s="3"/>
      <c r="S1662" s="3"/>
      <c r="T1662" s="3"/>
    </row>
    <row r="1663" ht="19.5" customHeight="1">
      <c r="A1663" s="3"/>
      <c r="B1663" s="165" t="str">
        <f>IFERROR(RANK('Categories ID'!$C1663,'Categories ID'!$C$20:$C$1937,1),"")</f>
        <v/>
      </c>
      <c r="C1663" s="166" t="str">
        <f>IF(MIN('Categories ID'!$D1663:$F1663)&lt;&gt;0,MIN('Categories ID'!$D1663:$F1663),"")</f>
        <v/>
      </c>
      <c r="D1663" s="166" t="str">
        <f>IFERROR(SEARCH($G$3,'Categories ID'!$J1663)+ROW()/100000,"")</f>
        <v/>
      </c>
      <c r="E1663" s="166" t="str">
        <f>IFERROR(SEARCH($G$3,'Categories ID'!$K1663)+ROW()/100000,"")</f>
        <v/>
      </c>
      <c r="F1663" s="166" t="str">
        <f>IFERROR(SEARCH($G$3,'Categories ID'!$L1663)+ROW()/100000,"")</f>
        <v/>
      </c>
      <c r="G1663" s="73">
        <v>3058.0</v>
      </c>
      <c r="H1663" s="10" t="s">
        <v>2860</v>
      </c>
      <c r="I1663" s="10" t="s">
        <v>3429</v>
      </c>
      <c r="J1663" s="10" t="s">
        <v>3835</v>
      </c>
      <c r="K1663" s="10" t="s">
        <v>3875</v>
      </c>
      <c r="L1663" s="10" t="s">
        <v>3899</v>
      </c>
      <c r="M1663" s="10" t="s">
        <v>22</v>
      </c>
      <c r="N1663" s="3"/>
      <c r="O1663" s="3"/>
      <c r="P1663" s="3"/>
      <c r="Q1663" s="3"/>
      <c r="R1663" s="3"/>
      <c r="S1663" s="3"/>
      <c r="T1663" s="3"/>
    </row>
    <row r="1664" ht="19.5" customHeight="1">
      <c r="A1664" s="3"/>
      <c r="B1664" s="163" t="str">
        <f>IFERROR(RANK('Categories ID'!$C1664,'Categories ID'!$C$20:$C$1937,1),"")</f>
        <v/>
      </c>
      <c r="C1664" s="164" t="str">
        <f>IF(MIN('Categories ID'!$D1664:$F1664)&lt;&gt;0,MIN('Categories ID'!$D1664:$F1664),"")</f>
        <v/>
      </c>
      <c r="D1664" s="164" t="str">
        <f>IFERROR(SEARCH($G$3,'Categories ID'!$J1664)+ROW()/100000,"")</f>
        <v/>
      </c>
      <c r="E1664" s="164" t="str">
        <f>IFERROR(SEARCH($G$3,'Categories ID'!$K1664)+ROW()/100000,"")</f>
        <v/>
      </c>
      <c r="F1664" s="164" t="str">
        <f>IFERROR(SEARCH($G$3,'Categories ID'!$L1664)+ROW()/100000,"")</f>
        <v/>
      </c>
      <c r="G1664" s="73">
        <v>3059.0</v>
      </c>
      <c r="H1664" s="10" t="s">
        <v>2860</v>
      </c>
      <c r="I1664" s="10" t="s">
        <v>3429</v>
      </c>
      <c r="J1664" s="10" t="s">
        <v>3835</v>
      </c>
      <c r="K1664" s="10" t="s">
        <v>3875</v>
      </c>
      <c r="L1664" s="10" t="s">
        <v>3901</v>
      </c>
      <c r="M1664" s="10" t="s">
        <v>22</v>
      </c>
      <c r="N1664" s="3"/>
      <c r="O1664" s="3"/>
      <c r="P1664" s="3"/>
      <c r="Q1664" s="3"/>
      <c r="R1664" s="3"/>
      <c r="S1664" s="3"/>
      <c r="T1664" s="3"/>
    </row>
    <row r="1665" ht="19.5" customHeight="1">
      <c r="A1665" s="3"/>
      <c r="B1665" s="165" t="str">
        <f>IFERROR(RANK('Categories ID'!$C1665,'Categories ID'!$C$20:$C$1937,1),"")</f>
        <v/>
      </c>
      <c r="C1665" s="166" t="str">
        <f>IF(MIN('Categories ID'!$D1665:$F1665)&lt;&gt;0,MIN('Categories ID'!$D1665:$F1665),"")</f>
        <v/>
      </c>
      <c r="D1665" s="166" t="str">
        <f>IFERROR(SEARCH($G$3,'Categories ID'!$J1665)+ROW()/100000,"")</f>
        <v/>
      </c>
      <c r="E1665" s="166" t="str">
        <f>IFERROR(SEARCH($G$3,'Categories ID'!$K1665)+ROW()/100000,"")</f>
        <v/>
      </c>
      <c r="F1665" s="166" t="str">
        <f>IFERROR(SEARCH($G$3,'Categories ID'!$L1665)+ROW()/100000,"")</f>
        <v/>
      </c>
      <c r="G1665" s="73">
        <v>3060.0</v>
      </c>
      <c r="H1665" s="10" t="s">
        <v>2860</v>
      </c>
      <c r="I1665" s="10" t="s">
        <v>3429</v>
      </c>
      <c r="J1665" s="10" t="s">
        <v>3835</v>
      </c>
      <c r="K1665" s="10" t="s">
        <v>3875</v>
      </c>
      <c r="L1665" s="10" t="s">
        <v>3903</v>
      </c>
      <c r="M1665" s="10" t="s">
        <v>22</v>
      </c>
      <c r="N1665" s="3"/>
      <c r="O1665" s="3"/>
      <c r="P1665" s="3"/>
      <c r="Q1665" s="3"/>
      <c r="R1665" s="3"/>
      <c r="S1665" s="3"/>
      <c r="T1665" s="3"/>
    </row>
    <row r="1666" ht="19.5" customHeight="1">
      <c r="A1666" s="3"/>
      <c r="B1666" s="163" t="str">
        <f>IFERROR(RANK('Categories ID'!$C1666,'Categories ID'!$C$20:$C$1937,1),"")</f>
        <v/>
      </c>
      <c r="C1666" s="164" t="str">
        <f>IF(MIN('Categories ID'!$D1666:$F1666)&lt;&gt;0,MIN('Categories ID'!$D1666:$F1666),"")</f>
        <v/>
      </c>
      <c r="D1666" s="164" t="str">
        <f>IFERROR(SEARCH($G$3,'Categories ID'!$J1666)+ROW()/100000,"")</f>
        <v/>
      </c>
      <c r="E1666" s="164" t="str">
        <f>IFERROR(SEARCH($G$3,'Categories ID'!$K1666)+ROW()/100000,"")</f>
        <v/>
      </c>
      <c r="F1666" s="164" t="str">
        <f>IFERROR(SEARCH($G$3,'Categories ID'!$L1666)+ROW()/100000,"")</f>
        <v/>
      </c>
      <c r="G1666" s="73">
        <v>3061.0</v>
      </c>
      <c r="H1666" s="10" t="s">
        <v>2860</v>
      </c>
      <c r="I1666" s="10" t="s">
        <v>3429</v>
      </c>
      <c r="J1666" s="10" t="s">
        <v>3835</v>
      </c>
      <c r="K1666" s="10" t="s">
        <v>3875</v>
      </c>
      <c r="L1666" s="10" t="s">
        <v>3905</v>
      </c>
      <c r="M1666" s="10" t="s">
        <v>22</v>
      </c>
      <c r="N1666" s="3"/>
      <c r="O1666" s="3"/>
      <c r="P1666" s="3"/>
      <c r="Q1666" s="3"/>
      <c r="R1666" s="3"/>
      <c r="S1666" s="3"/>
      <c r="T1666" s="3"/>
    </row>
    <row r="1667" ht="19.5" customHeight="1">
      <c r="A1667" s="3"/>
      <c r="B1667" s="165" t="str">
        <f>IFERROR(RANK('Categories ID'!$C1667,'Categories ID'!$C$20:$C$1937,1),"")</f>
        <v/>
      </c>
      <c r="C1667" s="166" t="str">
        <f>IF(MIN('Categories ID'!$D1667:$F1667)&lt;&gt;0,MIN('Categories ID'!$D1667:$F1667),"")</f>
        <v/>
      </c>
      <c r="D1667" s="166" t="str">
        <f>IFERROR(SEARCH($G$3,'Categories ID'!$J1667)+ROW()/100000,"")</f>
        <v/>
      </c>
      <c r="E1667" s="166" t="str">
        <f>IFERROR(SEARCH($G$3,'Categories ID'!$K1667)+ROW()/100000,"")</f>
        <v/>
      </c>
      <c r="F1667" s="166" t="str">
        <f>IFERROR(SEARCH($G$3,'Categories ID'!$L1667)+ROW()/100000,"")</f>
        <v/>
      </c>
      <c r="G1667" s="73">
        <v>3062.0</v>
      </c>
      <c r="H1667" s="10" t="s">
        <v>2860</v>
      </c>
      <c r="I1667" s="10" t="s">
        <v>3429</v>
      </c>
      <c r="J1667" s="10" t="s">
        <v>3835</v>
      </c>
      <c r="K1667" s="10" t="s">
        <v>3875</v>
      </c>
      <c r="L1667" s="10" t="s">
        <v>3907</v>
      </c>
      <c r="M1667" s="10" t="s">
        <v>22</v>
      </c>
      <c r="N1667" s="3"/>
      <c r="O1667" s="3"/>
      <c r="P1667" s="3"/>
      <c r="Q1667" s="3"/>
      <c r="R1667" s="3"/>
      <c r="S1667" s="3"/>
      <c r="T1667" s="3"/>
    </row>
    <row r="1668" ht="19.5" customHeight="1">
      <c r="A1668" s="3"/>
      <c r="B1668" s="163" t="str">
        <f>IFERROR(RANK('Categories ID'!$C1668,'Categories ID'!$C$20:$C$1937,1),"")</f>
        <v/>
      </c>
      <c r="C1668" s="164" t="str">
        <f>IF(MIN('Categories ID'!$D1668:$F1668)&lt;&gt;0,MIN('Categories ID'!$D1668:$F1668),"")</f>
        <v/>
      </c>
      <c r="D1668" s="164" t="str">
        <f>IFERROR(SEARCH($G$3,'Categories ID'!$J1668)+ROW()/100000,"")</f>
        <v/>
      </c>
      <c r="E1668" s="164" t="str">
        <f>IFERROR(SEARCH($G$3,'Categories ID'!$K1668)+ROW()/100000,"")</f>
        <v/>
      </c>
      <c r="F1668" s="164" t="str">
        <f>IFERROR(SEARCH($G$3,'Categories ID'!$L1668)+ROW()/100000,"")</f>
        <v/>
      </c>
      <c r="G1668" s="73">
        <v>3063.0</v>
      </c>
      <c r="H1668" s="10" t="s">
        <v>2860</v>
      </c>
      <c r="I1668" s="10" t="s">
        <v>3429</v>
      </c>
      <c r="J1668" s="10" t="s">
        <v>3835</v>
      </c>
      <c r="K1668" s="10" t="s">
        <v>3875</v>
      </c>
      <c r="L1668" s="10" t="s">
        <v>3909</v>
      </c>
      <c r="M1668" s="10" t="s">
        <v>22</v>
      </c>
      <c r="N1668" s="3"/>
      <c r="O1668" s="3"/>
      <c r="P1668" s="3"/>
      <c r="Q1668" s="3"/>
      <c r="R1668" s="3"/>
      <c r="S1668" s="3"/>
      <c r="T1668" s="3"/>
    </row>
    <row r="1669" ht="19.5" customHeight="1">
      <c r="A1669" s="3"/>
      <c r="B1669" s="165" t="str">
        <f>IFERROR(RANK('Categories ID'!$C1669,'Categories ID'!$C$20:$C$1937,1),"")</f>
        <v/>
      </c>
      <c r="C1669" s="166" t="str">
        <f>IF(MIN('Categories ID'!$D1669:$F1669)&lt;&gt;0,MIN('Categories ID'!$D1669:$F1669),"")</f>
        <v/>
      </c>
      <c r="D1669" s="166" t="str">
        <f>IFERROR(SEARCH($G$3,'Categories ID'!$J1669)+ROW()/100000,"")</f>
        <v/>
      </c>
      <c r="E1669" s="166" t="str">
        <f>IFERROR(SEARCH($G$3,'Categories ID'!$K1669)+ROW()/100000,"")</f>
        <v/>
      </c>
      <c r="F1669" s="166" t="str">
        <f>IFERROR(SEARCH($G$3,'Categories ID'!$L1669)+ROW()/100000,"")</f>
        <v/>
      </c>
      <c r="G1669" s="73">
        <v>2524.0</v>
      </c>
      <c r="H1669" s="10" t="s">
        <v>2860</v>
      </c>
      <c r="I1669" s="10" t="s">
        <v>3429</v>
      </c>
      <c r="J1669" s="10" t="s">
        <v>3835</v>
      </c>
      <c r="K1669" s="10" t="s">
        <v>3875</v>
      </c>
      <c r="L1669" s="10" t="s">
        <v>3881</v>
      </c>
      <c r="M1669" s="10" t="s">
        <v>22</v>
      </c>
      <c r="N1669" s="3"/>
      <c r="O1669" s="3"/>
      <c r="P1669" s="3"/>
      <c r="Q1669" s="3"/>
      <c r="R1669" s="3"/>
      <c r="S1669" s="3"/>
      <c r="T1669" s="3"/>
    </row>
    <row r="1670" ht="19.5" customHeight="1">
      <c r="A1670" s="3"/>
      <c r="B1670" s="163" t="str">
        <f>IFERROR(RANK('Categories ID'!$C1670,'Categories ID'!$C$20:$C$1937,1),"")</f>
        <v/>
      </c>
      <c r="C1670" s="164" t="str">
        <f>IF(MIN('Categories ID'!$D1670:$F1670)&lt;&gt;0,MIN('Categories ID'!$D1670:$F1670),"")</f>
        <v/>
      </c>
      <c r="D1670" s="164" t="str">
        <f>IFERROR(SEARCH($G$3,'Categories ID'!$J1670)+ROW()/100000,"")</f>
        <v/>
      </c>
      <c r="E1670" s="164" t="str">
        <f>IFERROR(SEARCH($G$3,'Categories ID'!$K1670)+ROW()/100000,"")</f>
        <v/>
      </c>
      <c r="F1670" s="164" t="str">
        <f>IFERROR(SEARCH($G$3,'Categories ID'!$L1670)+ROW()/100000,"")</f>
        <v/>
      </c>
      <c r="G1670" s="73">
        <v>2525.0</v>
      </c>
      <c r="H1670" s="10" t="s">
        <v>2860</v>
      </c>
      <c r="I1670" s="10" t="s">
        <v>3429</v>
      </c>
      <c r="J1670" s="10" t="s">
        <v>3835</v>
      </c>
      <c r="K1670" s="10" t="s">
        <v>3875</v>
      </c>
      <c r="L1670" s="10" t="s">
        <v>3883</v>
      </c>
      <c r="M1670" s="10" t="s">
        <v>22</v>
      </c>
      <c r="N1670" s="3"/>
      <c r="O1670" s="3"/>
      <c r="P1670" s="3"/>
      <c r="Q1670" s="3"/>
      <c r="R1670" s="3"/>
      <c r="S1670" s="3"/>
      <c r="T1670" s="3"/>
    </row>
    <row r="1671" ht="19.5" customHeight="1">
      <c r="A1671" s="3"/>
      <c r="B1671" s="165" t="str">
        <f>IFERROR(RANK('Categories ID'!$C1671,'Categories ID'!$C$20:$C$1937,1),"")</f>
        <v/>
      </c>
      <c r="C1671" s="166" t="str">
        <f>IF(MIN('Categories ID'!$D1671:$F1671)&lt;&gt;0,MIN('Categories ID'!$D1671:$F1671),"")</f>
        <v/>
      </c>
      <c r="D1671" s="166" t="str">
        <f>IFERROR(SEARCH($G$3,'Categories ID'!$J1671)+ROW()/100000,"")</f>
        <v/>
      </c>
      <c r="E1671" s="166" t="str">
        <f>IFERROR(SEARCH($G$3,'Categories ID'!$K1671)+ROW()/100000,"")</f>
        <v/>
      </c>
      <c r="F1671" s="166" t="str">
        <f>IFERROR(SEARCH($G$3,'Categories ID'!$L1671)+ROW()/100000,"")</f>
        <v/>
      </c>
      <c r="G1671" s="73">
        <v>2526.0</v>
      </c>
      <c r="H1671" s="10" t="s">
        <v>2860</v>
      </c>
      <c r="I1671" s="10" t="s">
        <v>3429</v>
      </c>
      <c r="J1671" s="10" t="s">
        <v>3835</v>
      </c>
      <c r="K1671" s="10" t="s">
        <v>3875</v>
      </c>
      <c r="L1671" s="10" t="s">
        <v>3885</v>
      </c>
      <c r="M1671" s="10" t="s">
        <v>22</v>
      </c>
      <c r="N1671" s="3"/>
      <c r="O1671" s="3"/>
      <c r="P1671" s="3"/>
      <c r="Q1671" s="3"/>
      <c r="R1671" s="3"/>
      <c r="S1671" s="3"/>
      <c r="T1671" s="3"/>
    </row>
    <row r="1672" ht="19.5" customHeight="1">
      <c r="A1672" s="3"/>
      <c r="B1672" s="163" t="str">
        <f>IFERROR(RANK('Categories ID'!$C1672,'Categories ID'!$C$20:$C$1937,1),"")</f>
        <v/>
      </c>
      <c r="C1672" s="164" t="str">
        <f>IF(MIN('Categories ID'!$D1672:$F1672)&lt;&gt;0,MIN('Categories ID'!$D1672:$F1672),"")</f>
        <v/>
      </c>
      <c r="D1672" s="164" t="str">
        <f>IFERROR(SEARCH($G$3,'Categories ID'!$J1672)+ROW()/100000,"")</f>
        <v/>
      </c>
      <c r="E1672" s="164" t="str">
        <f>IFERROR(SEARCH($G$3,'Categories ID'!$K1672)+ROW()/100000,"")</f>
        <v/>
      </c>
      <c r="F1672" s="164" t="str">
        <f>IFERROR(SEARCH($G$3,'Categories ID'!$L1672)+ROW()/100000,"")</f>
        <v/>
      </c>
      <c r="G1672" s="73">
        <v>1049.0</v>
      </c>
      <c r="H1672" s="10" t="s">
        <v>4765</v>
      </c>
      <c r="I1672" s="10" t="s">
        <v>3934</v>
      </c>
      <c r="J1672" s="10" t="s">
        <v>3935</v>
      </c>
      <c r="K1672" s="10" t="s">
        <v>3993</v>
      </c>
      <c r="L1672" s="10" t="s">
        <v>4032</v>
      </c>
      <c r="M1672" s="10" t="s">
        <v>22</v>
      </c>
      <c r="N1672" s="3"/>
      <c r="O1672" s="3"/>
      <c r="P1672" s="3"/>
      <c r="Q1672" s="3"/>
      <c r="R1672" s="3"/>
      <c r="S1672" s="3"/>
      <c r="T1672" s="3"/>
    </row>
    <row r="1673" ht="19.5" customHeight="1">
      <c r="A1673" s="3"/>
      <c r="B1673" s="165" t="str">
        <f>IFERROR(RANK('Categories ID'!$C1673,'Categories ID'!$C$20:$C$1937,1),"")</f>
        <v/>
      </c>
      <c r="C1673" s="166" t="str">
        <f>IF(MIN('Categories ID'!$D1673:$F1673)&lt;&gt;0,MIN('Categories ID'!$D1673:$F1673),"")</f>
        <v/>
      </c>
      <c r="D1673" s="166" t="str">
        <f>IFERROR(SEARCH($G$3,'Categories ID'!$J1673)+ROW()/100000,"")</f>
        <v/>
      </c>
      <c r="E1673" s="166" t="str">
        <f>IFERROR(SEARCH($G$3,'Categories ID'!$K1673)+ROW()/100000,"")</f>
        <v/>
      </c>
      <c r="F1673" s="166" t="str">
        <f>IFERROR(SEARCH($G$3,'Categories ID'!$L1673)+ROW()/100000,"")</f>
        <v/>
      </c>
      <c r="G1673" s="73">
        <v>1028.0</v>
      </c>
      <c r="H1673" s="10" t="s">
        <v>4765</v>
      </c>
      <c r="I1673" s="10" t="s">
        <v>3934</v>
      </c>
      <c r="J1673" s="10" t="s">
        <v>3935</v>
      </c>
      <c r="K1673" s="10" t="s">
        <v>3993</v>
      </c>
      <c r="L1673" s="10" t="s">
        <v>3994</v>
      </c>
      <c r="M1673" s="10" t="s">
        <v>22</v>
      </c>
      <c r="N1673" s="3"/>
      <c r="O1673" s="3"/>
      <c r="P1673" s="3"/>
      <c r="Q1673" s="3"/>
      <c r="R1673" s="3"/>
      <c r="S1673" s="3"/>
      <c r="T1673" s="3"/>
    </row>
    <row r="1674" ht="19.5" customHeight="1">
      <c r="A1674" s="3"/>
      <c r="B1674" s="163" t="str">
        <f>IFERROR(RANK('Categories ID'!$C1674,'Categories ID'!$C$20:$C$1937,1),"")</f>
        <v/>
      </c>
      <c r="C1674" s="164" t="str">
        <f>IF(MIN('Categories ID'!$D1674:$F1674)&lt;&gt;0,MIN('Categories ID'!$D1674:$F1674),"")</f>
        <v/>
      </c>
      <c r="D1674" s="164" t="str">
        <f>IFERROR(SEARCH($G$3,'Categories ID'!$J1674)+ROW()/100000,"")</f>
        <v/>
      </c>
      <c r="E1674" s="164" t="str">
        <f>IFERROR(SEARCH($G$3,'Categories ID'!$K1674)+ROW()/100000,"")</f>
        <v/>
      </c>
      <c r="F1674" s="164" t="str">
        <f>IFERROR(SEARCH($G$3,'Categories ID'!$L1674)+ROW()/100000,"")</f>
        <v/>
      </c>
      <c r="G1674" s="73">
        <v>1054.0</v>
      </c>
      <c r="H1674" s="10" t="s">
        <v>4765</v>
      </c>
      <c r="I1674" s="10" t="s">
        <v>3934</v>
      </c>
      <c r="J1674" s="10" t="s">
        <v>3935</v>
      </c>
      <c r="K1674" s="10" t="s">
        <v>3993</v>
      </c>
      <c r="L1674" s="10" t="s">
        <v>4041</v>
      </c>
      <c r="M1674" s="10" t="s">
        <v>22</v>
      </c>
      <c r="N1674" s="3"/>
      <c r="O1674" s="3"/>
      <c r="P1674" s="3"/>
      <c r="Q1674" s="3"/>
      <c r="R1674" s="3"/>
      <c r="S1674" s="3"/>
      <c r="T1674" s="3"/>
    </row>
    <row r="1675" ht="19.5" customHeight="1">
      <c r="A1675" s="3"/>
      <c r="B1675" s="165" t="str">
        <f>IFERROR(RANK('Categories ID'!$C1675,'Categories ID'!$C$20:$C$1937,1),"")</f>
        <v/>
      </c>
      <c r="C1675" s="166" t="str">
        <f>IF(MIN('Categories ID'!$D1675:$F1675)&lt;&gt;0,MIN('Categories ID'!$D1675:$F1675),"")</f>
        <v/>
      </c>
      <c r="D1675" s="166" t="str">
        <f>IFERROR(SEARCH($G$3,'Categories ID'!$J1675)+ROW()/100000,"")</f>
        <v/>
      </c>
      <c r="E1675" s="166" t="str">
        <f>IFERROR(SEARCH($G$3,'Categories ID'!$K1675)+ROW()/100000,"")</f>
        <v/>
      </c>
      <c r="F1675" s="166" t="str">
        <f>IFERROR(SEARCH($G$3,'Categories ID'!$L1675)+ROW()/100000,"")</f>
        <v/>
      </c>
      <c r="G1675" s="73">
        <v>1003.0</v>
      </c>
      <c r="H1675" s="10" t="s">
        <v>4765</v>
      </c>
      <c r="I1675" s="10" t="s">
        <v>3934</v>
      </c>
      <c r="J1675" s="10" t="s">
        <v>3935</v>
      </c>
      <c r="K1675" s="10" t="s">
        <v>3947</v>
      </c>
      <c r="L1675" s="10" t="s">
        <v>3951</v>
      </c>
      <c r="M1675" s="10" t="s">
        <v>22</v>
      </c>
      <c r="N1675" s="3"/>
      <c r="O1675" s="3"/>
      <c r="P1675" s="3"/>
      <c r="Q1675" s="3"/>
      <c r="R1675" s="3"/>
      <c r="S1675" s="3"/>
      <c r="T1675" s="3"/>
    </row>
    <row r="1676" ht="19.5" customHeight="1">
      <c r="A1676" s="3"/>
      <c r="B1676" s="163" t="str">
        <f>IFERROR(RANK('Categories ID'!$C1676,'Categories ID'!$C$20:$C$1937,1),"")</f>
        <v/>
      </c>
      <c r="C1676" s="164" t="str">
        <f>IF(MIN('Categories ID'!$D1676:$F1676)&lt;&gt;0,MIN('Categories ID'!$D1676:$F1676),"")</f>
        <v/>
      </c>
      <c r="D1676" s="164" t="str">
        <f>IFERROR(SEARCH($G$3,'Categories ID'!$J1676)+ROW()/100000,"")</f>
        <v/>
      </c>
      <c r="E1676" s="164" t="str">
        <f>IFERROR(SEARCH($G$3,'Categories ID'!$K1676)+ROW()/100000,"")</f>
        <v/>
      </c>
      <c r="F1676" s="164" t="str">
        <f>IFERROR(SEARCH($G$3,'Categories ID'!$L1676)+ROW()/100000,"")</f>
        <v/>
      </c>
      <c r="G1676" s="73">
        <v>1001.0</v>
      </c>
      <c r="H1676" s="10" t="s">
        <v>4765</v>
      </c>
      <c r="I1676" s="10" t="s">
        <v>3934</v>
      </c>
      <c r="J1676" s="10" t="s">
        <v>3935</v>
      </c>
      <c r="K1676" s="10" t="s">
        <v>3947</v>
      </c>
      <c r="L1676" s="10" t="s">
        <v>3948</v>
      </c>
      <c r="M1676" s="10" t="s">
        <v>22</v>
      </c>
      <c r="N1676" s="3"/>
      <c r="O1676" s="3"/>
      <c r="P1676" s="3"/>
      <c r="Q1676" s="3"/>
      <c r="R1676" s="3"/>
      <c r="S1676" s="3"/>
      <c r="T1676" s="3"/>
    </row>
    <row r="1677" ht="19.5" customHeight="1">
      <c r="A1677" s="3"/>
      <c r="B1677" s="165" t="str">
        <f>IFERROR(RANK('Categories ID'!$C1677,'Categories ID'!$C$20:$C$1937,1),"")</f>
        <v/>
      </c>
      <c r="C1677" s="166" t="str">
        <f>IF(MIN('Categories ID'!$D1677:$F1677)&lt;&gt;0,MIN('Categories ID'!$D1677:$F1677),"")</f>
        <v/>
      </c>
      <c r="D1677" s="166" t="str">
        <f>IFERROR(SEARCH($G$3,'Categories ID'!$J1677)+ROW()/100000,"")</f>
        <v/>
      </c>
      <c r="E1677" s="166" t="str">
        <f>IFERROR(SEARCH($G$3,'Categories ID'!$K1677)+ROW()/100000,"")</f>
        <v/>
      </c>
      <c r="F1677" s="166" t="str">
        <f>IFERROR(SEARCH($G$3,'Categories ID'!$L1677)+ROW()/100000,"")</f>
        <v/>
      </c>
      <c r="G1677" s="73">
        <v>2407.0</v>
      </c>
      <c r="H1677" s="10" t="s">
        <v>4765</v>
      </c>
      <c r="I1677" s="10" t="s">
        <v>3934</v>
      </c>
      <c r="J1677" s="10" t="s">
        <v>3935</v>
      </c>
      <c r="K1677" s="10" t="s">
        <v>3947</v>
      </c>
      <c r="L1677" s="10" t="s">
        <v>4075</v>
      </c>
      <c r="M1677" s="10" t="s">
        <v>22</v>
      </c>
      <c r="N1677" s="3"/>
      <c r="O1677" s="3"/>
      <c r="P1677" s="3"/>
      <c r="Q1677" s="3"/>
      <c r="R1677" s="3"/>
      <c r="S1677" s="3"/>
      <c r="T1677" s="3"/>
    </row>
    <row r="1678" ht="19.5" customHeight="1">
      <c r="A1678" s="3"/>
      <c r="B1678" s="163" t="str">
        <f>IFERROR(RANK('Categories ID'!$C1678,'Categories ID'!$C$20:$C$1937,1),"")</f>
        <v/>
      </c>
      <c r="C1678" s="164" t="str">
        <f>IF(MIN('Categories ID'!$D1678:$F1678)&lt;&gt;0,MIN('Categories ID'!$D1678:$F1678),"")</f>
        <v/>
      </c>
      <c r="D1678" s="164" t="str">
        <f>IFERROR(SEARCH($G$3,'Categories ID'!$J1678)+ROW()/100000,"")</f>
        <v/>
      </c>
      <c r="E1678" s="164" t="str">
        <f>IFERROR(SEARCH($G$3,'Categories ID'!$K1678)+ROW()/100000,"")</f>
        <v/>
      </c>
      <c r="F1678" s="164" t="str">
        <f>IFERROR(SEARCH($G$3,'Categories ID'!$L1678)+ROW()/100000,"")</f>
        <v/>
      </c>
      <c r="G1678" s="73">
        <v>1013.0</v>
      </c>
      <c r="H1678" s="10" t="s">
        <v>4765</v>
      </c>
      <c r="I1678" s="10" t="s">
        <v>3934</v>
      </c>
      <c r="J1678" s="10" t="s">
        <v>3935</v>
      </c>
      <c r="K1678" s="10" t="s">
        <v>3963</v>
      </c>
      <c r="L1678" s="10" t="s">
        <v>3967</v>
      </c>
      <c r="M1678" s="10" t="s">
        <v>22</v>
      </c>
      <c r="N1678" s="3"/>
      <c r="O1678" s="3"/>
      <c r="P1678" s="3"/>
      <c r="Q1678" s="3"/>
      <c r="R1678" s="3"/>
      <c r="S1678" s="3"/>
      <c r="T1678" s="3"/>
    </row>
    <row r="1679" ht="19.5" customHeight="1">
      <c r="A1679" s="3"/>
      <c r="B1679" s="165" t="str">
        <f>IFERROR(RANK('Categories ID'!$C1679,'Categories ID'!$C$20:$C$1937,1),"")</f>
        <v/>
      </c>
      <c r="C1679" s="166" t="str">
        <f>IF(MIN('Categories ID'!$D1679:$F1679)&lt;&gt;0,MIN('Categories ID'!$D1679:$F1679),"")</f>
        <v/>
      </c>
      <c r="D1679" s="166" t="str">
        <f>IFERROR(SEARCH($G$3,'Categories ID'!$J1679)+ROW()/100000,"")</f>
        <v/>
      </c>
      <c r="E1679" s="166" t="str">
        <f>IFERROR(SEARCH($G$3,'Categories ID'!$K1679)+ROW()/100000,"")</f>
        <v/>
      </c>
      <c r="F1679" s="166" t="str">
        <f>IFERROR(SEARCH($G$3,'Categories ID'!$L1679)+ROW()/100000,"")</f>
        <v/>
      </c>
      <c r="G1679" s="73">
        <v>1014.0</v>
      </c>
      <c r="H1679" s="10" t="s">
        <v>4765</v>
      </c>
      <c r="I1679" s="10" t="s">
        <v>3934</v>
      </c>
      <c r="J1679" s="10" t="s">
        <v>3935</v>
      </c>
      <c r="K1679" s="10" t="s">
        <v>3963</v>
      </c>
      <c r="L1679" s="10" t="s">
        <v>3969</v>
      </c>
      <c r="M1679" s="10" t="s">
        <v>22</v>
      </c>
      <c r="N1679" s="3"/>
      <c r="O1679" s="3"/>
      <c r="P1679" s="3"/>
      <c r="Q1679" s="3"/>
      <c r="R1679" s="3"/>
      <c r="S1679" s="3"/>
      <c r="T1679" s="3"/>
    </row>
    <row r="1680" ht="19.5" customHeight="1">
      <c r="A1680" s="3"/>
      <c r="B1680" s="163" t="str">
        <f>IFERROR(RANK('Categories ID'!$C1680,'Categories ID'!$C$20:$C$1937,1),"")</f>
        <v/>
      </c>
      <c r="C1680" s="164" t="str">
        <f>IF(MIN('Categories ID'!$D1680:$F1680)&lt;&gt;0,MIN('Categories ID'!$D1680:$F1680),"")</f>
        <v/>
      </c>
      <c r="D1680" s="164" t="str">
        <f>IFERROR(SEARCH($G$3,'Categories ID'!$J1680)+ROW()/100000,"")</f>
        <v/>
      </c>
      <c r="E1680" s="164" t="str">
        <f>IFERROR(SEARCH($G$3,'Categories ID'!$K1680)+ROW()/100000,"")</f>
        <v/>
      </c>
      <c r="F1680" s="164" t="str">
        <f>IFERROR(SEARCH($G$3,'Categories ID'!$L1680)+ROW()/100000,"")</f>
        <v/>
      </c>
      <c r="G1680" s="73">
        <v>1015.0</v>
      </c>
      <c r="H1680" s="10" t="s">
        <v>4765</v>
      </c>
      <c r="I1680" s="10" t="s">
        <v>3934</v>
      </c>
      <c r="J1680" s="10" t="s">
        <v>3935</v>
      </c>
      <c r="K1680" s="10" t="s">
        <v>3963</v>
      </c>
      <c r="L1680" s="10" t="s">
        <v>3971</v>
      </c>
      <c r="M1680" s="10" t="s">
        <v>22</v>
      </c>
      <c r="N1680" s="3"/>
      <c r="O1680" s="3"/>
      <c r="P1680" s="3"/>
      <c r="Q1680" s="3"/>
      <c r="R1680" s="3"/>
      <c r="S1680" s="3"/>
      <c r="T1680" s="3"/>
    </row>
    <row r="1681" ht="19.5" customHeight="1">
      <c r="A1681" s="3"/>
      <c r="B1681" s="165" t="str">
        <f>IFERROR(RANK('Categories ID'!$C1681,'Categories ID'!$C$20:$C$1937,1),"")</f>
        <v/>
      </c>
      <c r="C1681" s="166" t="str">
        <f>IF(MIN('Categories ID'!$D1681:$F1681)&lt;&gt;0,MIN('Categories ID'!$D1681:$F1681),"")</f>
        <v/>
      </c>
      <c r="D1681" s="166" t="str">
        <f>IFERROR(SEARCH($G$3,'Categories ID'!$J1681)+ROW()/100000,"")</f>
        <v/>
      </c>
      <c r="E1681" s="166" t="str">
        <f>IFERROR(SEARCH($G$3,'Categories ID'!$K1681)+ROW()/100000,"")</f>
        <v/>
      </c>
      <c r="F1681" s="166" t="str">
        <f>IFERROR(SEARCH($G$3,'Categories ID'!$L1681)+ROW()/100000,"")</f>
        <v/>
      </c>
      <c r="G1681" s="73">
        <v>1016.0</v>
      </c>
      <c r="H1681" s="10" t="s">
        <v>4765</v>
      </c>
      <c r="I1681" s="10" t="s">
        <v>3934</v>
      </c>
      <c r="J1681" s="10" t="s">
        <v>3935</v>
      </c>
      <c r="K1681" s="10" t="s">
        <v>3963</v>
      </c>
      <c r="L1681" s="10" t="s">
        <v>3973</v>
      </c>
      <c r="M1681" s="10" t="s">
        <v>22</v>
      </c>
      <c r="N1681" s="3"/>
      <c r="O1681" s="3"/>
      <c r="P1681" s="3"/>
      <c r="Q1681" s="3"/>
      <c r="R1681" s="3"/>
      <c r="S1681" s="3"/>
      <c r="T1681" s="3"/>
    </row>
    <row r="1682" ht="19.5" customHeight="1">
      <c r="A1682" s="3"/>
      <c r="B1682" s="163" t="str">
        <f>IFERROR(RANK('Categories ID'!$C1682,'Categories ID'!$C$20:$C$1937,1),"")</f>
        <v/>
      </c>
      <c r="C1682" s="164" t="str">
        <f>IF(MIN('Categories ID'!$D1682:$F1682)&lt;&gt;0,MIN('Categories ID'!$D1682:$F1682),"")</f>
        <v/>
      </c>
      <c r="D1682" s="164" t="str">
        <f>IFERROR(SEARCH($G$3,'Categories ID'!$J1682)+ROW()/100000,"")</f>
        <v/>
      </c>
      <c r="E1682" s="164" t="str">
        <f>IFERROR(SEARCH($G$3,'Categories ID'!$K1682)+ROW()/100000,"")</f>
        <v/>
      </c>
      <c r="F1682" s="164" t="str">
        <f>IFERROR(SEARCH($G$3,'Categories ID'!$L1682)+ROW()/100000,"")</f>
        <v/>
      </c>
      <c r="G1682" s="73">
        <v>1011.0</v>
      </c>
      <c r="H1682" s="10" t="s">
        <v>4765</v>
      </c>
      <c r="I1682" s="10" t="s">
        <v>3934</v>
      </c>
      <c r="J1682" s="10" t="s">
        <v>3935</v>
      </c>
      <c r="K1682" s="10" t="s">
        <v>3963</v>
      </c>
      <c r="L1682" s="10" t="s">
        <v>3964</v>
      </c>
      <c r="M1682" s="10" t="s">
        <v>22</v>
      </c>
      <c r="N1682" s="3"/>
      <c r="O1682" s="3"/>
      <c r="P1682" s="3"/>
      <c r="Q1682" s="3"/>
      <c r="R1682" s="3"/>
      <c r="S1682" s="3"/>
      <c r="T1682" s="3"/>
    </row>
    <row r="1683" ht="19.5" customHeight="1">
      <c r="A1683" s="3"/>
      <c r="B1683" s="165" t="str">
        <f>IFERROR(RANK('Categories ID'!$C1683,'Categories ID'!$C$20:$C$1937,1),"")</f>
        <v/>
      </c>
      <c r="C1683" s="166" t="str">
        <f>IF(MIN('Categories ID'!$D1683:$F1683)&lt;&gt;0,MIN('Categories ID'!$D1683:$F1683),"")</f>
        <v/>
      </c>
      <c r="D1683" s="166" t="str">
        <f>IFERROR(SEARCH($G$3,'Categories ID'!$J1683)+ROW()/100000,"")</f>
        <v/>
      </c>
      <c r="E1683" s="166" t="str">
        <f>IFERROR(SEARCH($G$3,'Categories ID'!$K1683)+ROW()/100000,"")</f>
        <v/>
      </c>
      <c r="F1683" s="166" t="str">
        <f>IFERROR(SEARCH($G$3,'Categories ID'!$L1683)+ROW()/100000,"")</f>
        <v/>
      </c>
      <c r="G1683" s="73">
        <v>1177.0</v>
      </c>
      <c r="H1683" s="10" t="s">
        <v>4765</v>
      </c>
      <c r="I1683" s="10" t="s">
        <v>3934</v>
      </c>
      <c r="J1683" s="10" t="s">
        <v>3935</v>
      </c>
      <c r="K1683" s="10" t="s">
        <v>4047</v>
      </c>
      <c r="L1683" s="10" t="s">
        <v>4048</v>
      </c>
      <c r="M1683" s="10" t="s">
        <v>22</v>
      </c>
      <c r="N1683" s="3"/>
      <c r="O1683" s="3"/>
      <c r="P1683" s="3"/>
      <c r="Q1683" s="3"/>
      <c r="R1683" s="3"/>
      <c r="S1683" s="3"/>
      <c r="T1683" s="3"/>
    </row>
    <row r="1684" ht="19.5" customHeight="1">
      <c r="A1684" s="3"/>
      <c r="B1684" s="163" t="str">
        <f>IFERROR(RANK('Categories ID'!$C1684,'Categories ID'!$C$20:$C$1937,1),"")</f>
        <v/>
      </c>
      <c r="C1684" s="164" t="str">
        <f>IF(MIN('Categories ID'!$D1684:$F1684)&lt;&gt;0,MIN('Categories ID'!$D1684:$F1684),"")</f>
        <v/>
      </c>
      <c r="D1684" s="164" t="str">
        <f>IFERROR(SEARCH($G$3,'Categories ID'!$J1684)+ROW()/100000,"")</f>
        <v/>
      </c>
      <c r="E1684" s="164" t="str">
        <f>IFERROR(SEARCH($G$3,'Categories ID'!$K1684)+ROW()/100000,"")</f>
        <v/>
      </c>
      <c r="F1684" s="164" t="str">
        <f>IFERROR(SEARCH($G$3,'Categories ID'!$L1684)+ROW()/100000,"")</f>
        <v/>
      </c>
      <c r="G1684" s="73">
        <v>1179.0</v>
      </c>
      <c r="H1684" s="10" t="s">
        <v>4765</v>
      </c>
      <c r="I1684" s="10" t="s">
        <v>3934</v>
      </c>
      <c r="J1684" s="10" t="s">
        <v>3935</v>
      </c>
      <c r="K1684" s="10" t="s">
        <v>4047</v>
      </c>
      <c r="L1684" s="10" t="s">
        <v>4050</v>
      </c>
      <c r="M1684" s="10" t="s">
        <v>22</v>
      </c>
      <c r="N1684" s="3"/>
      <c r="O1684" s="3"/>
      <c r="P1684" s="3"/>
      <c r="Q1684" s="3"/>
      <c r="R1684" s="3"/>
      <c r="S1684" s="3"/>
      <c r="T1684" s="3"/>
    </row>
    <row r="1685" ht="19.5" customHeight="1">
      <c r="A1685" s="3"/>
      <c r="B1685" s="165" t="str">
        <f>IFERROR(RANK('Categories ID'!$C1685,'Categories ID'!$C$20:$C$1937,1),"")</f>
        <v/>
      </c>
      <c r="C1685" s="166" t="str">
        <f>IF(MIN('Categories ID'!$D1685:$F1685)&lt;&gt;0,MIN('Categories ID'!$D1685:$F1685),"")</f>
        <v/>
      </c>
      <c r="D1685" s="166" t="str">
        <f>IFERROR(SEARCH($G$3,'Categories ID'!$J1685)+ROW()/100000,"")</f>
        <v/>
      </c>
      <c r="E1685" s="166" t="str">
        <f>IFERROR(SEARCH($G$3,'Categories ID'!$K1685)+ROW()/100000,"")</f>
        <v/>
      </c>
      <c r="F1685" s="166" t="str">
        <f>IFERROR(SEARCH($G$3,'Categories ID'!$L1685)+ROW()/100000,"")</f>
        <v/>
      </c>
      <c r="G1685" s="73">
        <v>1187.0</v>
      </c>
      <c r="H1685" s="10" t="s">
        <v>4765</v>
      </c>
      <c r="I1685" s="10" t="s">
        <v>3934</v>
      </c>
      <c r="J1685" s="10" t="s">
        <v>3935</v>
      </c>
      <c r="K1685" s="10" t="s">
        <v>4047</v>
      </c>
      <c r="L1685" s="10" t="s">
        <v>4059</v>
      </c>
      <c r="M1685" s="10" t="s">
        <v>22</v>
      </c>
      <c r="N1685" s="3"/>
      <c r="O1685" s="3"/>
      <c r="P1685" s="3"/>
      <c r="Q1685" s="3"/>
      <c r="R1685" s="3"/>
      <c r="S1685" s="3"/>
      <c r="T1685" s="3"/>
    </row>
    <row r="1686" ht="19.5" customHeight="1">
      <c r="A1686" s="3"/>
      <c r="B1686" s="163" t="str">
        <f>IFERROR(RANK('Categories ID'!$C1686,'Categories ID'!$C$20:$C$1937,1),"")</f>
        <v/>
      </c>
      <c r="C1686" s="164" t="str">
        <f>IF(MIN('Categories ID'!$D1686:$F1686)&lt;&gt;0,MIN('Categories ID'!$D1686:$F1686),"")</f>
        <v/>
      </c>
      <c r="D1686" s="164" t="str">
        <f>IFERROR(SEARCH($G$3,'Categories ID'!$J1686)+ROW()/100000,"")</f>
        <v/>
      </c>
      <c r="E1686" s="164" t="str">
        <f>IFERROR(SEARCH($G$3,'Categories ID'!$K1686)+ROW()/100000,"")</f>
        <v/>
      </c>
      <c r="F1686" s="164" t="str">
        <f>IFERROR(SEARCH($G$3,'Categories ID'!$L1686)+ROW()/100000,"")</f>
        <v/>
      </c>
      <c r="G1686" s="73">
        <v>1192.0</v>
      </c>
      <c r="H1686" s="10" t="s">
        <v>4765</v>
      </c>
      <c r="I1686" s="10" t="s">
        <v>3934</v>
      </c>
      <c r="J1686" s="10" t="s">
        <v>3935</v>
      </c>
      <c r="K1686" s="10" t="s">
        <v>4047</v>
      </c>
      <c r="L1686" s="10" t="s">
        <v>4061</v>
      </c>
      <c r="M1686" s="10" t="s">
        <v>22</v>
      </c>
      <c r="N1686" s="3"/>
      <c r="O1686" s="3"/>
      <c r="P1686" s="3"/>
      <c r="Q1686" s="3"/>
      <c r="R1686" s="3"/>
      <c r="S1686" s="3"/>
      <c r="T1686" s="3"/>
    </row>
    <row r="1687" ht="19.5" customHeight="1">
      <c r="A1687" s="3"/>
      <c r="B1687" s="165" t="str">
        <f>IFERROR(RANK('Categories ID'!$C1687,'Categories ID'!$C$20:$C$1937,1),"")</f>
        <v/>
      </c>
      <c r="C1687" s="166" t="str">
        <f>IF(MIN('Categories ID'!$D1687:$F1687)&lt;&gt;0,MIN('Categories ID'!$D1687:$F1687),"")</f>
        <v/>
      </c>
      <c r="D1687" s="166" t="str">
        <f>IFERROR(SEARCH($G$3,'Categories ID'!$J1687)+ROW()/100000,"")</f>
        <v/>
      </c>
      <c r="E1687" s="166" t="str">
        <f>IFERROR(SEARCH($G$3,'Categories ID'!$K1687)+ROW()/100000,"")</f>
        <v/>
      </c>
      <c r="F1687" s="166" t="str">
        <f>IFERROR(SEARCH($G$3,'Categories ID'!$L1687)+ROW()/100000,"")</f>
        <v/>
      </c>
      <c r="G1687" s="73">
        <v>1193.0</v>
      </c>
      <c r="H1687" s="10" t="s">
        <v>4765</v>
      </c>
      <c r="I1687" s="10" t="s">
        <v>3934</v>
      </c>
      <c r="J1687" s="10" t="s">
        <v>3935</v>
      </c>
      <c r="K1687" s="10" t="s">
        <v>4047</v>
      </c>
      <c r="L1687" s="10" t="s">
        <v>4063</v>
      </c>
      <c r="M1687" s="10" t="s">
        <v>22</v>
      </c>
      <c r="N1687" s="3"/>
      <c r="O1687" s="3"/>
      <c r="P1687" s="3"/>
      <c r="Q1687" s="3"/>
      <c r="R1687" s="3"/>
      <c r="S1687" s="3"/>
      <c r="T1687" s="3"/>
    </row>
    <row r="1688" ht="19.5" customHeight="1">
      <c r="A1688" s="3"/>
      <c r="B1688" s="163" t="str">
        <f>IFERROR(RANK('Categories ID'!$C1688,'Categories ID'!$C$20:$C$1937,1),"")</f>
        <v/>
      </c>
      <c r="C1688" s="164" t="str">
        <f>IF(MIN('Categories ID'!$D1688:$F1688)&lt;&gt;0,MIN('Categories ID'!$D1688:$F1688),"")</f>
        <v/>
      </c>
      <c r="D1688" s="164" t="str">
        <f>IFERROR(SEARCH($G$3,'Categories ID'!$J1688)+ROW()/100000,"")</f>
        <v/>
      </c>
      <c r="E1688" s="164" t="str">
        <f>IFERROR(SEARCH($G$3,'Categories ID'!$K1688)+ROW()/100000,"")</f>
        <v/>
      </c>
      <c r="F1688" s="164" t="str">
        <f>IFERROR(SEARCH($G$3,'Categories ID'!$L1688)+ROW()/100000,"")</f>
        <v/>
      </c>
      <c r="G1688" s="73">
        <v>1194.0</v>
      </c>
      <c r="H1688" s="10" t="s">
        <v>4765</v>
      </c>
      <c r="I1688" s="10" t="s">
        <v>3934</v>
      </c>
      <c r="J1688" s="10" t="s">
        <v>3935</v>
      </c>
      <c r="K1688" s="10" t="s">
        <v>4047</v>
      </c>
      <c r="L1688" s="10" t="s">
        <v>4065</v>
      </c>
      <c r="M1688" s="10" t="s">
        <v>22</v>
      </c>
      <c r="N1688" s="3"/>
      <c r="O1688" s="3"/>
      <c r="P1688" s="3"/>
      <c r="Q1688" s="3"/>
      <c r="R1688" s="3"/>
      <c r="S1688" s="3"/>
      <c r="T1688" s="3"/>
    </row>
    <row r="1689" ht="19.5" customHeight="1">
      <c r="A1689" s="3"/>
      <c r="B1689" s="165" t="str">
        <f>IFERROR(RANK('Categories ID'!$C1689,'Categories ID'!$C$20:$C$1937,1),"")</f>
        <v/>
      </c>
      <c r="C1689" s="166" t="str">
        <f>IF(MIN('Categories ID'!$D1689:$F1689)&lt;&gt;0,MIN('Categories ID'!$D1689:$F1689),"")</f>
        <v/>
      </c>
      <c r="D1689" s="166" t="str">
        <f>IFERROR(SEARCH($G$3,'Categories ID'!$J1689)+ROW()/100000,"")</f>
        <v/>
      </c>
      <c r="E1689" s="166" t="str">
        <f>IFERROR(SEARCH($G$3,'Categories ID'!$K1689)+ROW()/100000,"")</f>
        <v/>
      </c>
      <c r="F1689" s="166" t="str">
        <f>IFERROR(SEARCH($G$3,'Categories ID'!$L1689)+ROW()/100000,"")</f>
        <v/>
      </c>
      <c r="G1689" s="73">
        <v>1302.0</v>
      </c>
      <c r="H1689" s="10" t="s">
        <v>4765</v>
      </c>
      <c r="I1689" s="10" t="s">
        <v>3934</v>
      </c>
      <c r="J1689" s="10" t="s">
        <v>3935</v>
      </c>
      <c r="K1689" s="10" t="s">
        <v>3957</v>
      </c>
      <c r="L1689" s="10" t="s">
        <v>4069</v>
      </c>
      <c r="M1689" s="10" t="s">
        <v>22</v>
      </c>
      <c r="N1689" s="3"/>
      <c r="O1689" s="3"/>
      <c r="P1689" s="3"/>
      <c r="Q1689" s="3"/>
      <c r="R1689" s="3"/>
      <c r="S1689" s="3"/>
      <c r="T1689" s="3"/>
    </row>
    <row r="1690" ht="19.5" customHeight="1">
      <c r="A1690" s="3"/>
      <c r="B1690" s="163" t="str">
        <f>IFERROR(RANK('Categories ID'!$C1690,'Categories ID'!$C$20:$C$1937,1),"")</f>
        <v/>
      </c>
      <c r="C1690" s="164" t="str">
        <f>IF(MIN('Categories ID'!$D1690:$F1690)&lt;&gt;0,MIN('Categories ID'!$D1690:$F1690),"")</f>
        <v/>
      </c>
      <c r="D1690" s="164" t="str">
        <f>IFERROR(SEARCH($G$3,'Categories ID'!$J1690)+ROW()/100000,"")</f>
        <v/>
      </c>
      <c r="E1690" s="164" t="str">
        <f>IFERROR(SEARCH($G$3,'Categories ID'!$K1690)+ROW()/100000,"")</f>
        <v/>
      </c>
      <c r="F1690" s="164" t="str">
        <f>IFERROR(SEARCH($G$3,'Categories ID'!$L1690)+ROW()/100000,"")</f>
        <v/>
      </c>
      <c r="G1690" s="73">
        <v>1020.0</v>
      </c>
      <c r="H1690" s="10" t="s">
        <v>4765</v>
      </c>
      <c r="I1690" s="10" t="s">
        <v>3934</v>
      </c>
      <c r="J1690" s="10" t="s">
        <v>3935</v>
      </c>
      <c r="K1690" s="10" t="s">
        <v>3957</v>
      </c>
      <c r="L1690" s="10" t="s">
        <v>3983</v>
      </c>
      <c r="M1690" s="10" t="s">
        <v>22</v>
      </c>
      <c r="N1690" s="3"/>
      <c r="O1690" s="3"/>
      <c r="P1690" s="3"/>
      <c r="Q1690" s="3"/>
      <c r="R1690" s="3"/>
      <c r="S1690" s="3"/>
      <c r="T1690" s="3"/>
    </row>
    <row r="1691" ht="19.5" customHeight="1">
      <c r="A1691" s="3"/>
      <c r="B1691" s="165" t="str">
        <f>IFERROR(RANK('Categories ID'!$C1691,'Categories ID'!$C$20:$C$1937,1),"")</f>
        <v/>
      </c>
      <c r="C1691" s="166" t="str">
        <f>IF(MIN('Categories ID'!$D1691:$F1691)&lt;&gt;0,MIN('Categories ID'!$D1691:$F1691),"")</f>
        <v/>
      </c>
      <c r="D1691" s="166" t="str">
        <f>IFERROR(SEARCH($G$3,'Categories ID'!$J1691)+ROW()/100000,"")</f>
        <v/>
      </c>
      <c r="E1691" s="166" t="str">
        <f>IFERROR(SEARCH($G$3,'Categories ID'!$K1691)+ROW()/100000,"")</f>
        <v/>
      </c>
      <c r="F1691" s="166" t="str">
        <f>IFERROR(SEARCH($G$3,'Categories ID'!$L1691)+ROW()/100000,"")</f>
        <v/>
      </c>
      <c r="G1691" s="73">
        <v>1017.0</v>
      </c>
      <c r="H1691" s="10" t="s">
        <v>4765</v>
      </c>
      <c r="I1691" s="10" t="s">
        <v>3934</v>
      </c>
      <c r="J1691" s="10" t="s">
        <v>3935</v>
      </c>
      <c r="K1691" s="10" t="s">
        <v>3957</v>
      </c>
      <c r="L1691" s="10" t="s">
        <v>3975</v>
      </c>
      <c r="M1691" s="10" t="s">
        <v>22</v>
      </c>
      <c r="N1691" s="3"/>
      <c r="O1691" s="3"/>
      <c r="P1691" s="3"/>
      <c r="Q1691" s="3"/>
      <c r="R1691" s="3"/>
      <c r="S1691" s="3"/>
      <c r="T1691" s="3"/>
    </row>
    <row r="1692" ht="19.5" customHeight="1">
      <c r="A1692" s="3"/>
      <c r="B1692" s="163" t="str">
        <f>IFERROR(RANK('Categories ID'!$C1692,'Categories ID'!$C$20:$C$1937,1),"")</f>
        <v/>
      </c>
      <c r="C1692" s="164" t="str">
        <f>IF(MIN('Categories ID'!$D1692:$F1692)&lt;&gt;0,MIN('Categories ID'!$D1692:$F1692),"")</f>
        <v/>
      </c>
      <c r="D1692" s="164" t="str">
        <f>IFERROR(SEARCH($G$3,'Categories ID'!$J1692)+ROW()/100000,"")</f>
        <v/>
      </c>
      <c r="E1692" s="164" t="str">
        <f>IFERROR(SEARCH($G$3,'Categories ID'!$K1692)+ROW()/100000,"")</f>
        <v/>
      </c>
      <c r="F1692" s="164" t="str">
        <f>IFERROR(SEARCH($G$3,'Categories ID'!$L1692)+ROW()/100000,"")</f>
        <v/>
      </c>
      <c r="G1692" s="73">
        <v>1018.0</v>
      </c>
      <c r="H1692" s="10" t="s">
        <v>4765</v>
      </c>
      <c r="I1692" s="10" t="s">
        <v>3934</v>
      </c>
      <c r="J1692" s="10" t="s">
        <v>3935</v>
      </c>
      <c r="K1692" s="10" t="s">
        <v>3957</v>
      </c>
      <c r="L1692" s="10" t="s">
        <v>3977</v>
      </c>
      <c r="M1692" s="10" t="s">
        <v>22</v>
      </c>
      <c r="N1692" s="3"/>
      <c r="O1692" s="3"/>
      <c r="P1692" s="3"/>
      <c r="Q1692" s="3"/>
      <c r="R1692" s="3"/>
      <c r="S1692" s="3"/>
      <c r="T1692" s="3"/>
    </row>
    <row r="1693" ht="19.5" customHeight="1">
      <c r="A1693" s="3"/>
      <c r="B1693" s="165" t="str">
        <f>IFERROR(RANK('Categories ID'!$C1693,'Categories ID'!$C$20:$C$1937,1),"")</f>
        <v/>
      </c>
      <c r="C1693" s="166" t="str">
        <f>IF(MIN('Categories ID'!$D1693:$F1693)&lt;&gt;0,MIN('Categories ID'!$D1693:$F1693),"")</f>
        <v/>
      </c>
      <c r="D1693" s="166" t="str">
        <f>IFERROR(SEARCH($G$3,'Categories ID'!$J1693)+ROW()/100000,"")</f>
        <v/>
      </c>
      <c r="E1693" s="166" t="str">
        <f>IFERROR(SEARCH($G$3,'Categories ID'!$K1693)+ROW()/100000,"")</f>
        <v/>
      </c>
      <c r="F1693" s="166" t="str">
        <f>IFERROR(SEARCH($G$3,'Categories ID'!$L1693)+ROW()/100000,"")</f>
        <v/>
      </c>
      <c r="G1693" s="73">
        <v>1008.0</v>
      </c>
      <c r="H1693" s="10" t="s">
        <v>4765</v>
      </c>
      <c r="I1693" s="10" t="s">
        <v>3934</v>
      </c>
      <c r="J1693" s="10" t="s">
        <v>3935</v>
      </c>
      <c r="K1693" s="10" t="s">
        <v>3957</v>
      </c>
      <c r="L1693" s="10" t="s">
        <v>3958</v>
      </c>
      <c r="M1693" s="10" t="s">
        <v>22</v>
      </c>
      <c r="N1693" s="3"/>
      <c r="O1693" s="3"/>
      <c r="P1693" s="3"/>
      <c r="Q1693" s="3"/>
      <c r="R1693" s="3"/>
      <c r="S1693" s="3"/>
      <c r="T1693" s="3"/>
    </row>
    <row r="1694" ht="19.5" customHeight="1">
      <c r="A1694" s="3"/>
      <c r="B1694" s="163" t="str">
        <f>IFERROR(RANK('Categories ID'!$C1694,'Categories ID'!$C$20:$C$1937,1),"")</f>
        <v/>
      </c>
      <c r="C1694" s="164" t="str">
        <f>IF(MIN('Categories ID'!$D1694:$F1694)&lt;&gt;0,MIN('Categories ID'!$D1694:$F1694),"")</f>
        <v/>
      </c>
      <c r="D1694" s="164" t="str">
        <f>IFERROR(SEARCH($G$3,'Categories ID'!$J1694)+ROW()/100000,"")</f>
        <v/>
      </c>
      <c r="E1694" s="164" t="str">
        <f>IFERROR(SEARCH($G$3,'Categories ID'!$K1694)+ROW()/100000,"")</f>
        <v/>
      </c>
      <c r="F1694" s="164" t="str">
        <f>IFERROR(SEARCH($G$3,'Categories ID'!$L1694)+ROW()/100000,"")</f>
        <v/>
      </c>
      <c r="G1694" s="73">
        <v>1009.0</v>
      </c>
      <c r="H1694" s="10" t="s">
        <v>4765</v>
      </c>
      <c r="I1694" s="10" t="s">
        <v>3934</v>
      </c>
      <c r="J1694" s="10" t="s">
        <v>3935</v>
      </c>
      <c r="K1694" s="10" t="s">
        <v>3957</v>
      </c>
      <c r="L1694" s="10" t="s">
        <v>3961</v>
      </c>
      <c r="M1694" s="10" t="s">
        <v>22</v>
      </c>
      <c r="N1694" s="3"/>
      <c r="O1694" s="3"/>
      <c r="P1694" s="3"/>
      <c r="Q1694" s="3"/>
      <c r="R1694" s="3"/>
      <c r="S1694" s="3"/>
      <c r="T1694" s="3"/>
    </row>
    <row r="1695" ht="19.5" customHeight="1">
      <c r="A1695" s="3"/>
      <c r="B1695" s="165" t="str">
        <f>IFERROR(RANK('Categories ID'!$C1695,'Categories ID'!$C$20:$C$1937,1),"")</f>
        <v/>
      </c>
      <c r="C1695" s="166" t="str">
        <f>IF(MIN('Categories ID'!$D1695:$F1695)&lt;&gt;0,MIN('Categories ID'!$D1695:$F1695),"")</f>
        <v/>
      </c>
      <c r="D1695" s="166" t="str">
        <f>IFERROR(SEARCH($G$3,'Categories ID'!$J1695)+ROW()/100000,"")</f>
        <v/>
      </c>
      <c r="E1695" s="166" t="str">
        <f>IFERROR(SEARCH($G$3,'Categories ID'!$K1695)+ROW()/100000,"")</f>
        <v/>
      </c>
      <c r="F1695" s="166" t="str">
        <f>IFERROR(SEARCH($G$3,'Categories ID'!$L1695)+ROW()/100000,"")</f>
        <v/>
      </c>
      <c r="G1695" s="73">
        <v>1053.0</v>
      </c>
      <c r="H1695" s="10" t="s">
        <v>4765</v>
      </c>
      <c r="I1695" s="10" t="s">
        <v>3934</v>
      </c>
      <c r="J1695" s="10" t="s">
        <v>3935</v>
      </c>
      <c r="K1695" s="10" t="s">
        <v>3957</v>
      </c>
      <c r="L1695" s="10" t="s">
        <v>4039</v>
      </c>
      <c r="M1695" s="10" t="s">
        <v>22</v>
      </c>
      <c r="N1695" s="3"/>
      <c r="O1695" s="3"/>
      <c r="P1695" s="3"/>
      <c r="Q1695" s="3"/>
      <c r="R1695" s="3"/>
      <c r="S1695" s="3"/>
      <c r="T1695" s="3"/>
    </row>
    <row r="1696" ht="19.5" customHeight="1">
      <c r="A1696" s="3"/>
      <c r="B1696" s="163" t="str">
        <f>IFERROR(RANK('Categories ID'!$C1696,'Categories ID'!$C$20:$C$1937,1),"")</f>
        <v/>
      </c>
      <c r="C1696" s="164" t="str">
        <f>IF(MIN('Categories ID'!$D1696:$F1696)&lt;&gt;0,MIN('Categories ID'!$D1696:$F1696),"")</f>
        <v/>
      </c>
      <c r="D1696" s="164" t="str">
        <f>IFERROR(SEARCH($G$3,'Categories ID'!$J1696)+ROW()/100000,"")</f>
        <v/>
      </c>
      <c r="E1696" s="164" t="str">
        <f>IFERROR(SEARCH($G$3,'Categories ID'!$K1696)+ROW()/100000,"")</f>
        <v/>
      </c>
      <c r="F1696" s="164" t="str">
        <f>IFERROR(SEARCH($G$3,'Categories ID'!$L1696)+ROW()/100000,"")</f>
        <v/>
      </c>
      <c r="G1696" s="73">
        <v>1059.0</v>
      </c>
      <c r="H1696" s="10" t="s">
        <v>4765</v>
      </c>
      <c r="I1696" s="10" t="s">
        <v>3934</v>
      </c>
      <c r="J1696" s="10" t="s">
        <v>3935</v>
      </c>
      <c r="K1696" s="10" t="s">
        <v>3957</v>
      </c>
      <c r="L1696" s="10" t="s">
        <v>4045</v>
      </c>
      <c r="M1696" s="10" t="s">
        <v>22</v>
      </c>
      <c r="N1696" s="3"/>
      <c r="O1696" s="3"/>
      <c r="P1696" s="3"/>
      <c r="Q1696" s="3"/>
      <c r="R1696" s="3"/>
      <c r="S1696" s="3"/>
      <c r="T1696" s="3"/>
    </row>
    <row r="1697" ht="19.5" customHeight="1">
      <c r="A1697" s="3"/>
      <c r="B1697" s="165" t="str">
        <f>IFERROR(RANK('Categories ID'!$C1697,'Categories ID'!$C$20:$C$1937,1),"")</f>
        <v/>
      </c>
      <c r="C1697" s="166" t="str">
        <f>IF(MIN('Categories ID'!$D1697:$F1697)&lt;&gt;0,MIN('Categories ID'!$D1697:$F1697),"")</f>
        <v/>
      </c>
      <c r="D1697" s="166" t="str">
        <f>IFERROR(SEARCH($G$3,'Categories ID'!$J1697)+ROW()/100000,"")</f>
        <v/>
      </c>
      <c r="E1697" s="166" t="str">
        <f>IFERROR(SEARCH($G$3,'Categories ID'!$K1697)+ROW()/100000,"")</f>
        <v/>
      </c>
      <c r="F1697" s="166" t="str">
        <f>IFERROR(SEARCH($G$3,'Categories ID'!$L1697)+ROW()/100000,"")</f>
        <v/>
      </c>
      <c r="G1697" s="73">
        <v>1057.0</v>
      </c>
      <c r="H1697" s="10" t="s">
        <v>4765</v>
      </c>
      <c r="I1697" s="10" t="s">
        <v>3934</v>
      </c>
      <c r="J1697" s="10" t="s">
        <v>3935</v>
      </c>
      <c r="K1697" s="10" t="s">
        <v>4033</v>
      </c>
      <c r="L1697" s="10" t="s">
        <v>4043</v>
      </c>
      <c r="M1697" s="10" t="s">
        <v>22</v>
      </c>
      <c r="N1697" s="3"/>
      <c r="O1697" s="3"/>
      <c r="P1697" s="3"/>
      <c r="Q1697" s="3"/>
      <c r="R1697" s="3"/>
      <c r="S1697" s="3"/>
      <c r="T1697" s="3"/>
    </row>
    <row r="1698" ht="19.5" customHeight="1">
      <c r="A1698" s="3"/>
      <c r="B1698" s="163" t="str">
        <f>IFERROR(RANK('Categories ID'!$C1698,'Categories ID'!$C$20:$C$1937,1),"")</f>
        <v/>
      </c>
      <c r="C1698" s="164" t="str">
        <f>IF(MIN('Categories ID'!$D1698:$F1698)&lt;&gt;0,MIN('Categories ID'!$D1698:$F1698),"")</f>
        <v/>
      </c>
      <c r="D1698" s="164" t="str">
        <f>IFERROR(SEARCH($G$3,'Categories ID'!$J1698)+ROW()/100000,"")</f>
        <v/>
      </c>
      <c r="E1698" s="164" t="str">
        <f>IFERROR(SEARCH($G$3,'Categories ID'!$K1698)+ROW()/100000,"")</f>
        <v/>
      </c>
      <c r="F1698" s="164" t="str">
        <f>IFERROR(SEARCH($G$3,'Categories ID'!$L1698)+ROW()/100000,"")</f>
        <v/>
      </c>
      <c r="G1698" s="73">
        <v>1051.0</v>
      </c>
      <c r="H1698" s="10" t="s">
        <v>4765</v>
      </c>
      <c r="I1698" s="10" t="s">
        <v>3934</v>
      </c>
      <c r="J1698" s="10" t="s">
        <v>3935</v>
      </c>
      <c r="K1698" s="10" t="s">
        <v>4033</v>
      </c>
      <c r="L1698" s="10" t="s">
        <v>4034</v>
      </c>
      <c r="M1698" s="10" t="s">
        <v>22</v>
      </c>
      <c r="N1698" s="3"/>
      <c r="O1698" s="3"/>
      <c r="P1698" s="3"/>
      <c r="Q1698" s="3"/>
      <c r="R1698" s="3"/>
      <c r="S1698" s="3"/>
      <c r="T1698" s="3"/>
    </row>
    <row r="1699" ht="19.5" customHeight="1">
      <c r="A1699" s="3"/>
      <c r="B1699" s="165" t="str">
        <f>IFERROR(RANK('Categories ID'!$C1699,'Categories ID'!$C$20:$C$1937,1),"")</f>
        <v/>
      </c>
      <c r="C1699" s="166" t="str">
        <f>IF(MIN('Categories ID'!$D1699:$F1699)&lt;&gt;0,MIN('Categories ID'!$D1699:$F1699),"")</f>
        <v/>
      </c>
      <c r="D1699" s="166" t="str">
        <f>IFERROR(SEARCH($G$3,'Categories ID'!$J1699)+ROW()/100000,"")</f>
        <v/>
      </c>
      <c r="E1699" s="166" t="str">
        <f>IFERROR(SEARCH($G$3,'Categories ID'!$K1699)+ROW()/100000,"")</f>
        <v/>
      </c>
      <c r="F1699" s="166" t="str">
        <f>IFERROR(SEARCH($G$3,'Categories ID'!$L1699)+ROW()/100000,"")</f>
        <v/>
      </c>
      <c r="G1699" s="73">
        <v>1207.0</v>
      </c>
      <c r="H1699" s="10" t="s">
        <v>4765</v>
      </c>
      <c r="I1699" s="10" t="s">
        <v>3934</v>
      </c>
      <c r="J1699" s="10" t="s">
        <v>3935</v>
      </c>
      <c r="K1699" s="10" t="s">
        <v>4033</v>
      </c>
      <c r="L1699" s="10" t="s">
        <v>1583</v>
      </c>
      <c r="M1699" s="10" t="s">
        <v>22</v>
      </c>
      <c r="N1699" s="3"/>
      <c r="O1699" s="3"/>
      <c r="P1699" s="3"/>
      <c r="Q1699" s="3"/>
      <c r="R1699" s="3"/>
      <c r="S1699" s="3"/>
      <c r="T1699" s="3"/>
    </row>
    <row r="1700" ht="19.5" customHeight="1">
      <c r="A1700" s="3"/>
      <c r="B1700" s="163" t="str">
        <f>IFERROR(RANK('Categories ID'!$C1700,'Categories ID'!$C$20:$C$1937,1),"")</f>
        <v/>
      </c>
      <c r="C1700" s="164" t="str">
        <f>IF(MIN('Categories ID'!$D1700:$F1700)&lt;&gt;0,MIN('Categories ID'!$D1700:$F1700),"")</f>
        <v/>
      </c>
      <c r="D1700" s="164" t="str">
        <f>IFERROR(SEARCH($G$3,'Categories ID'!$J1700)+ROW()/100000,"")</f>
        <v/>
      </c>
      <c r="E1700" s="164" t="str">
        <f>IFERROR(SEARCH($G$3,'Categories ID'!$K1700)+ROW()/100000,"")</f>
        <v/>
      </c>
      <c r="F1700" s="164" t="str">
        <f>IFERROR(SEARCH($G$3,'Categories ID'!$L1700)+ROW()/100000,"")</f>
        <v/>
      </c>
      <c r="G1700" s="73">
        <v>1181.0</v>
      </c>
      <c r="H1700" s="10" t="s">
        <v>4765</v>
      </c>
      <c r="I1700" s="10" t="s">
        <v>3934</v>
      </c>
      <c r="J1700" s="10" t="s">
        <v>3935</v>
      </c>
      <c r="K1700" s="10" t="s">
        <v>4033</v>
      </c>
      <c r="L1700" s="10" t="s">
        <v>4052</v>
      </c>
      <c r="M1700" s="10" t="s">
        <v>22</v>
      </c>
      <c r="N1700" s="3"/>
      <c r="O1700" s="3"/>
      <c r="P1700" s="3"/>
      <c r="Q1700" s="3"/>
      <c r="R1700" s="3"/>
      <c r="S1700" s="3"/>
      <c r="T1700" s="3"/>
    </row>
    <row r="1701" ht="19.5" customHeight="1">
      <c r="A1701" s="3"/>
      <c r="B1701" s="165" t="str">
        <f>IFERROR(RANK('Categories ID'!$C1701,'Categories ID'!$C$20:$C$1937,1),"")</f>
        <v/>
      </c>
      <c r="C1701" s="166" t="str">
        <f>IF(MIN('Categories ID'!$D1701:$F1701)&lt;&gt;0,MIN('Categories ID'!$D1701:$F1701),"")</f>
        <v/>
      </c>
      <c r="D1701" s="166" t="str">
        <f>IFERROR(SEARCH($G$3,'Categories ID'!$J1701)+ROW()/100000,"")</f>
        <v/>
      </c>
      <c r="E1701" s="166" t="str">
        <f>IFERROR(SEARCH($G$3,'Categories ID'!$K1701)+ROW()/100000,"")</f>
        <v/>
      </c>
      <c r="F1701" s="166" t="str">
        <f>IFERROR(SEARCH($G$3,'Categories ID'!$L1701)+ROW()/100000,"")</f>
        <v/>
      </c>
      <c r="G1701" s="73">
        <v>1186.0</v>
      </c>
      <c r="H1701" s="10" t="s">
        <v>4765</v>
      </c>
      <c r="I1701" s="10" t="s">
        <v>3934</v>
      </c>
      <c r="J1701" s="10" t="s">
        <v>3935</v>
      </c>
      <c r="K1701" s="10" t="s">
        <v>4033</v>
      </c>
      <c r="L1701" s="10" t="s">
        <v>4057</v>
      </c>
      <c r="M1701" s="10" t="s">
        <v>22</v>
      </c>
      <c r="N1701" s="3"/>
      <c r="O1701" s="3"/>
      <c r="P1701" s="3"/>
      <c r="Q1701" s="3"/>
      <c r="R1701" s="3"/>
      <c r="S1701" s="3"/>
      <c r="T1701" s="3"/>
    </row>
    <row r="1702" ht="19.5" customHeight="1">
      <c r="A1702" s="3"/>
      <c r="B1702" s="163" t="str">
        <f>IFERROR(RANK('Categories ID'!$C1702,'Categories ID'!$C$20:$C$1937,1),"")</f>
        <v/>
      </c>
      <c r="C1702" s="164" t="str">
        <f>IF(MIN('Categories ID'!$D1702:$F1702)&lt;&gt;0,MIN('Categories ID'!$D1702:$F1702),"")</f>
        <v/>
      </c>
      <c r="D1702" s="164" t="str">
        <f>IFERROR(SEARCH($G$3,'Categories ID'!$J1702)+ROW()/100000,"")</f>
        <v/>
      </c>
      <c r="E1702" s="164" t="str">
        <f>IFERROR(SEARCH($G$3,'Categories ID'!$K1702)+ROW()/100000,"")</f>
        <v/>
      </c>
      <c r="F1702" s="164" t="str">
        <f>IFERROR(SEARCH($G$3,'Categories ID'!$L1702)+ROW()/100000,"")</f>
        <v/>
      </c>
      <c r="G1702" s="73">
        <v>1183.0</v>
      </c>
      <c r="H1702" s="10" t="s">
        <v>4765</v>
      </c>
      <c r="I1702" s="10" t="s">
        <v>3934</v>
      </c>
      <c r="J1702" s="10" t="s">
        <v>3935</v>
      </c>
      <c r="K1702" s="10" t="s">
        <v>4013</v>
      </c>
      <c r="L1702" s="10" t="s">
        <v>4054</v>
      </c>
      <c r="M1702" s="10" t="s">
        <v>22</v>
      </c>
      <c r="N1702" s="3"/>
      <c r="O1702" s="3"/>
      <c r="P1702" s="3"/>
      <c r="Q1702" s="3"/>
      <c r="R1702" s="3"/>
      <c r="S1702" s="3"/>
      <c r="T1702" s="3"/>
    </row>
    <row r="1703" ht="19.5" customHeight="1">
      <c r="A1703" s="3"/>
      <c r="B1703" s="165" t="str">
        <f>IFERROR(RANK('Categories ID'!$C1703,'Categories ID'!$C$20:$C$1937,1),"")</f>
        <v/>
      </c>
      <c r="C1703" s="166" t="str">
        <f>IF(MIN('Categories ID'!$D1703:$F1703)&lt;&gt;0,MIN('Categories ID'!$D1703:$F1703),"")</f>
        <v/>
      </c>
      <c r="D1703" s="166" t="str">
        <f>IFERROR(SEARCH($G$3,'Categories ID'!$J1703)+ROW()/100000,"")</f>
        <v/>
      </c>
      <c r="E1703" s="166" t="str">
        <f>IFERROR(SEARCH($G$3,'Categories ID'!$K1703)+ROW()/100000,"")</f>
        <v/>
      </c>
      <c r="F1703" s="166" t="str">
        <f>IFERROR(SEARCH($G$3,'Categories ID'!$L1703)+ROW()/100000,"")</f>
        <v/>
      </c>
      <c r="G1703" s="73">
        <v>1199.0</v>
      </c>
      <c r="H1703" s="10" t="s">
        <v>4765</v>
      </c>
      <c r="I1703" s="10" t="s">
        <v>3934</v>
      </c>
      <c r="J1703" s="10" t="s">
        <v>3935</v>
      </c>
      <c r="K1703" s="10" t="s">
        <v>4013</v>
      </c>
      <c r="L1703" s="10" t="s">
        <v>4066</v>
      </c>
      <c r="M1703" s="10" t="s">
        <v>22</v>
      </c>
      <c r="N1703" s="3"/>
      <c r="O1703" s="3"/>
      <c r="P1703" s="3"/>
      <c r="Q1703" s="3"/>
      <c r="R1703" s="3"/>
      <c r="S1703" s="3"/>
      <c r="T1703" s="3"/>
    </row>
    <row r="1704" ht="19.5" customHeight="1">
      <c r="A1704" s="3"/>
      <c r="B1704" s="163" t="str">
        <f>IFERROR(RANK('Categories ID'!$C1704,'Categories ID'!$C$20:$C$1937,1),"")</f>
        <v/>
      </c>
      <c r="C1704" s="164" t="str">
        <f>IF(MIN('Categories ID'!$D1704:$F1704)&lt;&gt;0,MIN('Categories ID'!$D1704:$F1704),"")</f>
        <v/>
      </c>
      <c r="D1704" s="164" t="str">
        <f>IFERROR(SEARCH($G$3,'Categories ID'!$J1704)+ROW()/100000,"")</f>
        <v/>
      </c>
      <c r="E1704" s="164" t="str">
        <f>IFERROR(SEARCH($G$3,'Categories ID'!$K1704)+ROW()/100000,"")</f>
        <v/>
      </c>
      <c r="F1704" s="164" t="str">
        <f>IFERROR(SEARCH($G$3,'Categories ID'!$L1704)+ROW()/100000,"")</f>
        <v/>
      </c>
      <c r="G1704" s="73">
        <v>1043.0</v>
      </c>
      <c r="H1704" s="10" t="s">
        <v>4765</v>
      </c>
      <c r="I1704" s="10" t="s">
        <v>3934</v>
      </c>
      <c r="J1704" s="10" t="s">
        <v>3935</v>
      </c>
      <c r="K1704" s="10" t="s">
        <v>4013</v>
      </c>
      <c r="L1704" s="10" t="s">
        <v>4021</v>
      </c>
      <c r="M1704" s="10" t="s">
        <v>22</v>
      </c>
      <c r="N1704" s="3"/>
      <c r="O1704" s="3"/>
      <c r="P1704" s="3"/>
      <c r="Q1704" s="3"/>
      <c r="R1704" s="3"/>
      <c r="S1704" s="3"/>
      <c r="T1704" s="3"/>
    </row>
    <row r="1705" ht="19.5" customHeight="1">
      <c r="A1705" s="3"/>
      <c r="B1705" s="165" t="str">
        <f>IFERROR(RANK('Categories ID'!$C1705,'Categories ID'!$C$20:$C$1937,1),"")</f>
        <v/>
      </c>
      <c r="C1705" s="166" t="str">
        <f>IF(MIN('Categories ID'!$D1705:$F1705)&lt;&gt;0,MIN('Categories ID'!$D1705:$F1705),"")</f>
        <v/>
      </c>
      <c r="D1705" s="166" t="str">
        <f>IFERROR(SEARCH($G$3,'Categories ID'!$J1705)+ROW()/100000,"")</f>
        <v/>
      </c>
      <c r="E1705" s="166" t="str">
        <f>IFERROR(SEARCH($G$3,'Categories ID'!$K1705)+ROW()/100000,"")</f>
        <v/>
      </c>
      <c r="F1705" s="166" t="str">
        <f>IFERROR(SEARCH($G$3,'Categories ID'!$L1705)+ROW()/100000,"")</f>
        <v/>
      </c>
      <c r="G1705" s="73">
        <v>1044.0</v>
      </c>
      <c r="H1705" s="10" t="s">
        <v>4765</v>
      </c>
      <c r="I1705" s="10" t="s">
        <v>3934</v>
      </c>
      <c r="J1705" s="10" t="s">
        <v>3935</v>
      </c>
      <c r="K1705" s="10" t="s">
        <v>4013</v>
      </c>
      <c r="L1705" s="10" t="s">
        <v>4023</v>
      </c>
      <c r="M1705" s="10" t="s">
        <v>22</v>
      </c>
      <c r="N1705" s="3"/>
      <c r="O1705" s="3"/>
      <c r="P1705" s="3"/>
      <c r="Q1705" s="3"/>
      <c r="R1705" s="3"/>
      <c r="S1705" s="3"/>
      <c r="T1705" s="3"/>
    </row>
    <row r="1706" ht="19.5" customHeight="1">
      <c r="A1706" s="3"/>
      <c r="B1706" s="163" t="str">
        <f>IFERROR(RANK('Categories ID'!$C1706,'Categories ID'!$C$20:$C$1937,1),"")</f>
        <v/>
      </c>
      <c r="C1706" s="164" t="str">
        <f>IF(MIN('Categories ID'!$D1706:$F1706)&lt;&gt;0,MIN('Categories ID'!$D1706:$F1706),"")</f>
        <v/>
      </c>
      <c r="D1706" s="164" t="str">
        <f>IFERROR(SEARCH($G$3,'Categories ID'!$J1706)+ROW()/100000,"")</f>
        <v/>
      </c>
      <c r="E1706" s="164" t="str">
        <f>IFERROR(SEARCH($G$3,'Categories ID'!$K1706)+ROW()/100000,"")</f>
        <v/>
      </c>
      <c r="F1706" s="164" t="str">
        <f>IFERROR(SEARCH($G$3,'Categories ID'!$L1706)+ROW()/100000,"")</f>
        <v/>
      </c>
      <c r="G1706" s="73">
        <v>1045.0</v>
      </c>
      <c r="H1706" s="10" t="s">
        <v>4765</v>
      </c>
      <c r="I1706" s="10" t="s">
        <v>3934</v>
      </c>
      <c r="J1706" s="10" t="s">
        <v>3935</v>
      </c>
      <c r="K1706" s="10" t="s">
        <v>4013</v>
      </c>
      <c r="L1706" s="10" t="s">
        <v>4024</v>
      </c>
      <c r="M1706" s="10" t="s">
        <v>22</v>
      </c>
      <c r="N1706" s="3"/>
      <c r="O1706" s="3"/>
      <c r="P1706" s="3"/>
      <c r="Q1706" s="3"/>
      <c r="R1706" s="3"/>
      <c r="S1706" s="3"/>
      <c r="T1706" s="3"/>
    </row>
    <row r="1707" ht="19.5" customHeight="1">
      <c r="A1707" s="3"/>
      <c r="B1707" s="165" t="str">
        <f>IFERROR(RANK('Categories ID'!$C1707,'Categories ID'!$C$20:$C$1937,1),"")</f>
        <v/>
      </c>
      <c r="C1707" s="166" t="str">
        <f>IF(MIN('Categories ID'!$D1707:$F1707)&lt;&gt;0,MIN('Categories ID'!$D1707:$F1707),"")</f>
        <v/>
      </c>
      <c r="D1707" s="166" t="str">
        <f>IFERROR(SEARCH($G$3,'Categories ID'!$J1707)+ROW()/100000,"")</f>
        <v/>
      </c>
      <c r="E1707" s="166" t="str">
        <f>IFERROR(SEARCH($G$3,'Categories ID'!$K1707)+ROW()/100000,"")</f>
        <v/>
      </c>
      <c r="F1707" s="166" t="str">
        <f>IFERROR(SEARCH($G$3,'Categories ID'!$L1707)+ROW()/100000,"")</f>
        <v/>
      </c>
      <c r="G1707" s="73">
        <v>1046.0</v>
      </c>
      <c r="H1707" s="10" t="s">
        <v>4765</v>
      </c>
      <c r="I1707" s="10" t="s">
        <v>3934</v>
      </c>
      <c r="J1707" s="10" t="s">
        <v>3935</v>
      </c>
      <c r="K1707" s="10" t="s">
        <v>4013</v>
      </c>
      <c r="L1707" s="10" t="s">
        <v>4026</v>
      </c>
      <c r="M1707" s="10" t="s">
        <v>22</v>
      </c>
      <c r="N1707" s="3"/>
      <c r="O1707" s="3"/>
      <c r="P1707" s="3"/>
      <c r="Q1707" s="3"/>
      <c r="R1707" s="3"/>
      <c r="S1707" s="3"/>
      <c r="T1707" s="3"/>
    </row>
    <row r="1708" ht="19.5" customHeight="1">
      <c r="A1708" s="3"/>
      <c r="B1708" s="163" t="str">
        <f>IFERROR(RANK('Categories ID'!$C1708,'Categories ID'!$C$20:$C$1937,1),"")</f>
        <v/>
      </c>
      <c r="C1708" s="164" t="str">
        <f>IF(MIN('Categories ID'!$D1708:$F1708)&lt;&gt;0,MIN('Categories ID'!$D1708:$F1708),"")</f>
        <v/>
      </c>
      <c r="D1708" s="164" t="str">
        <f>IFERROR(SEARCH($G$3,'Categories ID'!$J1708)+ROW()/100000,"")</f>
        <v/>
      </c>
      <c r="E1708" s="164" t="str">
        <f>IFERROR(SEARCH($G$3,'Categories ID'!$K1708)+ROW()/100000,"")</f>
        <v/>
      </c>
      <c r="F1708" s="164" t="str">
        <f>IFERROR(SEARCH($G$3,'Categories ID'!$L1708)+ROW()/100000,"")</f>
        <v/>
      </c>
      <c r="G1708" s="73">
        <v>1047.0</v>
      </c>
      <c r="H1708" s="10" t="s">
        <v>4765</v>
      </c>
      <c r="I1708" s="10" t="s">
        <v>3934</v>
      </c>
      <c r="J1708" s="10" t="s">
        <v>3935</v>
      </c>
      <c r="K1708" s="10" t="s">
        <v>4013</v>
      </c>
      <c r="L1708" s="10" t="s">
        <v>4028</v>
      </c>
      <c r="M1708" s="10" t="s">
        <v>22</v>
      </c>
      <c r="N1708" s="3"/>
      <c r="O1708" s="3"/>
      <c r="P1708" s="3"/>
      <c r="Q1708" s="3"/>
      <c r="R1708" s="3"/>
      <c r="S1708" s="3"/>
      <c r="T1708" s="3"/>
    </row>
    <row r="1709" ht="19.5" customHeight="1">
      <c r="A1709" s="3"/>
      <c r="B1709" s="165" t="str">
        <f>IFERROR(RANK('Categories ID'!$C1709,'Categories ID'!$C$20:$C$1937,1),"")</f>
        <v/>
      </c>
      <c r="C1709" s="166" t="str">
        <f>IF(MIN('Categories ID'!$D1709:$F1709)&lt;&gt;0,MIN('Categories ID'!$D1709:$F1709),"")</f>
        <v/>
      </c>
      <c r="D1709" s="166" t="str">
        <f>IFERROR(SEARCH($G$3,'Categories ID'!$J1709)+ROW()/100000,"")</f>
        <v/>
      </c>
      <c r="E1709" s="166" t="str">
        <f>IFERROR(SEARCH($G$3,'Categories ID'!$K1709)+ROW()/100000,"")</f>
        <v/>
      </c>
      <c r="F1709" s="166" t="str">
        <f>IFERROR(SEARCH($G$3,'Categories ID'!$L1709)+ROW()/100000,"")</f>
        <v/>
      </c>
      <c r="G1709" s="73">
        <v>1048.0</v>
      </c>
      <c r="H1709" s="10" t="s">
        <v>4765</v>
      </c>
      <c r="I1709" s="10" t="s">
        <v>3934</v>
      </c>
      <c r="J1709" s="10" t="s">
        <v>3935</v>
      </c>
      <c r="K1709" s="10" t="s">
        <v>4013</v>
      </c>
      <c r="L1709" s="10" t="s">
        <v>4030</v>
      </c>
      <c r="M1709" s="10" t="s">
        <v>22</v>
      </c>
      <c r="N1709" s="3"/>
      <c r="O1709" s="3"/>
      <c r="P1709" s="3"/>
      <c r="Q1709" s="3"/>
      <c r="R1709" s="3"/>
      <c r="S1709" s="3"/>
      <c r="T1709" s="3"/>
    </row>
    <row r="1710" ht="19.5" customHeight="1">
      <c r="A1710" s="3"/>
      <c r="B1710" s="163" t="str">
        <f>IFERROR(RANK('Categories ID'!$C1710,'Categories ID'!$C$20:$C$1937,1),"")</f>
        <v/>
      </c>
      <c r="C1710" s="164" t="str">
        <f>IF(MIN('Categories ID'!$D1710:$F1710)&lt;&gt;0,MIN('Categories ID'!$D1710:$F1710),"")</f>
        <v/>
      </c>
      <c r="D1710" s="164" t="str">
        <f>IFERROR(SEARCH($G$3,'Categories ID'!$J1710)+ROW()/100000,"")</f>
        <v/>
      </c>
      <c r="E1710" s="164" t="str">
        <f>IFERROR(SEARCH($G$3,'Categories ID'!$K1710)+ROW()/100000,"")</f>
        <v/>
      </c>
      <c r="F1710" s="164" t="str">
        <f>IFERROR(SEARCH($G$3,'Categories ID'!$L1710)+ROW()/100000,"")</f>
        <v/>
      </c>
      <c r="G1710" s="73">
        <v>1039.0</v>
      </c>
      <c r="H1710" s="10" t="s">
        <v>4765</v>
      </c>
      <c r="I1710" s="10" t="s">
        <v>3934</v>
      </c>
      <c r="J1710" s="10" t="s">
        <v>3935</v>
      </c>
      <c r="K1710" s="10" t="s">
        <v>4013</v>
      </c>
      <c r="L1710" s="10" t="s">
        <v>4014</v>
      </c>
      <c r="M1710" s="10" t="s">
        <v>22</v>
      </c>
      <c r="N1710" s="3"/>
      <c r="O1710" s="3"/>
      <c r="P1710" s="3"/>
      <c r="Q1710" s="3"/>
      <c r="R1710" s="3"/>
      <c r="S1710" s="3"/>
      <c r="T1710" s="3"/>
    </row>
    <row r="1711" ht="19.5" customHeight="1">
      <c r="A1711" s="3"/>
      <c r="B1711" s="165" t="str">
        <f>IFERROR(RANK('Categories ID'!$C1711,'Categories ID'!$C$20:$C$1937,1),"")</f>
        <v/>
      </c>
      <c r="C1711" s="166" t="str">
        <f>IF(MIN('Categories ID'!$D1711:$F1711)&lt;&gt;0,MIN('Categories ID'!$D1711:$F1711),"")</f>
        <v/>
      </c>
      <c r="D1711" s="166" t="str">
        <f>IFERROR(SEARCH($G$3,'Categories ID'!$J1711)+ROW()/100000,"")</f>
        <v/>
      </c>
      <c r="E1711" s="166" t="str">
        <f>IFERROR(SEARCH($G$3,'Categories ID'!$K1711)+ROW()/100000,"")</f>
        <v/>
      </c>
      <c r="F1711" s="166" t="str">
        <f>IFERROR(SEARCH($G$3,'Categories ID'!$L1711)+ROW()/100000,"")</f>
        <v/>
      </c>
      <c r="G1711" s="73">
        <v>1034.0</v>
      </c>
      <c r="H1711" s="10" t="s">
        <v>4765</v>
      </c>
      <c r="I1711" s="10" t="s">
        <v>3934</v>
      </c>
      <c r="J1711" s="10" t="s">
        <v>3935</v>
      </c>
      <c r="K1711" s="10" t="s">
        <v>3987</v>
      </c>
      <c r="L1711" s="10" t="s">
        <v>4007</v>
      </c>
      <c r="M1711" s="10" t="s">
        <v>22</v>
      </c>
      <c r="N1711" s="3"/>
      <c r="O1711" s="3"/>
      <c r="P1711" s="3"/>
      <c r="Q1711" s="3"/>
      <c r="R1711" s="3"/>
      <c r="S1711" s="3"/>
      <c r="T1711" s="3"/>
    </row>
    <row r="1712" ht="19.5" customHeight="1">
      <c r="A1712" s="3"/>
      <c r="B1712" s="163" t="str">
        <f>IFERROR(RANK('Categories ID'!$C1712,'Categories ID'!$C$20:$C$1937,1),"")</f>
        <v/>
      </c>
      <c r="C1712" s="164" t="str">
        <f>IF(MIN('Categories ID'!$D1712:$F1712)&lt;&gt;0,MIN('Categories ID'!$D1712:$F1712),"")</f>
        <v/>
      </c>
      <c r="D1712" s="164" t="str">
        <f>IFERROR(SEARCH($G$3,'Categories ID'!$J1712)+ROW()/100000,"")</f>
        <v/>
      </c>
      <c r="E1712" s="164" t="str">
        <f>IFERROR(SEARCH($G$3,'Categories ID'!$K1712)+ROW()/100000,"")</f>
        <v/>
      </c>
      <c r="F1712" s="164" t="str">
        <f>IFERROR(SEARCH($G$3,'Categories ID'!$L1712)+ROW()/100000,"")</f>
        <v/>
      </c>
      <c r="G1712" s="73">
        <v>1023.0</v>
      </c>
      <c r="H1712" s="10" t="s">
        <v>4765</v>
      </c>
      <c r="I1712" s="10" t="s">
        <v>3934</v>
      </c>
      <c r="J1712" s="10" t="s">
        <v>3935</v>
      </c>
      <c r="K1712" s="10" t="s">
        <v>3987</v>
      </c>
      <c r="L1712" s="10" t="s">
        <v>3988</v>
      </c>
      <c r="M1712" s="10" t="s">
        <v>22</v>
      </c>
      <c r="N1712" s="3"/>
      <c r="O1712" s="3"/>
      <c r="P1712" s="3"/>
      <c r="Q1712" s="3"/>
      <c r="R1712" s="3"/>
      <c r="S1712" s="3"/>
      <c r="T1712" s="3"/>
    </row>
    <row r="1713" ht="19.5" customHeight="1">
      <c r="A1713" s="3"/>
      <c r="B1713" s="165" t="str">
        <f>IFERROR(RANK('Categories ID'!$C1713,'Categories ID'!$C$20:$C$1937,1),"")</f>
        <v/>
      </c>
      <c r="C1713" s="166" t="str">
        <f>IF(MIN('Categories ID'!$D1713:$F1713)&lt;&gt;0,MIN('Categories ID'!$D1713:$F1713),"")</f>
        <v/>
      </c>
      <c r="D1713" s="166" t="str">
        <f>IFERROR(SEARCH($G$3,'Categories ID'!$J1713)+ROW()/100000,"")</f>
        <v/>
      </c>
      <c r="E1713" s="166" t="str">
        <f>IFERROR(SEARCH($G$3,'Categories ID'!$K1713)+ROW()/100000,"")</f>
        <v/>
      </c>
      <c r="F1713" s="166" t="str">
        <f>IFERROR(SEARCH($G$3,'Categories ID'!$L1713)+ROW()/100000,"")</f>
        <v/>
      </c>
      <c r="G1713" s="73">
        <v>1025.0</v>
      </c>
      <c r="H1713" s="10" t="s">
        <v>4765</v>
      </c>
      <c r="I1713" s="10" t="s">
        <v>3934</v>
      </c>
      <c r="J1713" s="10" t="s">
        <v>3935</v>
      </c>
      <c r="K1713" s="10" t="s">
        <v>3987</v>
      </c>
      <c r="L1713" s="10" t="s">
        <v>3991</v>
      </c>
      <c r="M1713" s="10" t="s">
        <v>22</v>
      </c>
      <c r="N1713" s="3"/>
      <c r="O1713" s="3"/>
      <c r="P1713" s="3"/>
      <c r="Q1713" s="3"/>
      <c r="R1713" s="3"/>
      <c r="S1713" s="3"/>
      <c r="T1713" s="3"/>
    </row>
    <row r="1714" ht="19.5" customHeight="1">
      <c r="A1714" s="3"/>
      <c r="B1714" s="163" t="str">
        <f>IFERROR(RANK('Categories ID'!$C1714,'Categories ID'!$C$20:$C$1937,1),"")</f>
        <v/>
      </c>
      <c r="C1714" s="164" t="str">
        <f>IF(MIN('Categories ID'!$D1714:$F1714)&lt;&gt;0,MIN('Categories ID'!$D1714:$F1714),"")</f>
        <v/>
      </c>
      <c r="D1714" s="164" t="str">
        <f>IFERROR(SEARCH($G$3,'Categories ID'!$J1714)+ROW()/100000,"")</f>
        <v/>
      </c>
      <c r="E1714" s="164" t="str">
        <f>IFERROR(SEARCH($G$3,'Categories ID'!$K1714)+ROW()/100000,"")</f>
        <v/>
      </c>
      <c r="F1714" s="164" t="str">
        <f>IFERROR(SEARCH($G$3,'Categories ID'!$L1714)+ROW()/100000,"")</f>
        <v/>
      </c>
      <c r="G1714" s="73">
        <v>1021.0</v>
      </c>
      <c r="H1714" s="10" t="s">
        <v>4765</v>
      </c>
      <c r="I1714" s="10" t="s">
        <v>3934</v>
      </c>
      <c r="J1714" s="10" t="s">
        <v>3935</v>
      </c>
      <c r="K1714" s="10" t="s">
        <v>3979</v>
      </c>
      <c r="L1714" s="10" t="s">
        <v>3985</v>
      </c>
      <c r="M1714" s="10" t="s">
        <v>22</v>
      </c>
      <c r="N1714" s="3"/>
      <c r="O1714" s="3"/>
      <c r="P1714" s="3"/>
      <c r="Q1714" s="3"/>
      <c r="R1714" s="3"/>
      <c r="S1714" s="3"/>
      <c r="T1714" s="3"/>
    </row>
    <row r="1715" ht="19.5" customHeight="1">
      <c r="A1715" s="3"/>
      <c r="B1715" s="165" t="str">
        <f>IFERROR(RANK('Categories ID'!$C1715,'Categories ID'!$C$20:$C$1937,1),"")</f>
        <v/>
      </c>
      <c r="C1715" s="166" t="str">
        <f>IF(MIN('Categories ID'!$D1715:$F1715)&lt;&gt;0,MIN('Categories ID'!$D1715:$F1715),"")</f>
        <v/>
      </c>
      <c r="D1715" s="166" t="str">
        <f>IFERROR(SEARCH($G$3,'Categories ID'!$J1715)+ROW()/100000,"")</f>
        <v/>
      </c>
      <c r="E1715" s="166" t="str">
        <f>IFERROR(SEARCH($G$3,'Categories ID'!$K1715)+ROW()/100000,"")</f>
        <v/>
      </c>
      <c r="F1715" s="166" t="str">
        <f>IFERROR(SEARCH($G$3,'Categories ID'!$L1715)+ROW()/100000,"")</f>
        <v/>
      </c>
      <c r="G1715" s="73">
        <v>1036.0</v>
      </c>
      <c r="H1715" s="10" t="s">
        <v>4765</v>
      </c>
      <c r="I1715" s="10" t="s">
        <v>3934</v>
      </c>
      <c r="J1715" s="10" t="s">
        <v>3935</v>
      </c>
      <c r="K1715" s="10" t="s">
        <v>3979</v>
      </c>
      <c r="L1715" s="10" t="s">
        <v>4009</v>
      </c>
      <c r="M1715" s="10" t="s">
        <v>22</v>
      </c>
      <c r="N1715" s="3"/>
      <c r="O1715" s="3"/>
      <c r="P1715" s="3"/>
      <c r="Q1715" s="3"/>
      <c r="R1715" s="3"/>
      <c r="S1715" s="3"/>
      <c r="T1715" s="3"/>
    </row>
    <row r="1716" ht="19.5" customHeight="1">
      <c r="A1716" s="3"/>
      <c r="B1716" s="163" t="str">
        <f>IFERROR(RANK('Categories ID'!$C1716,'Categories ID'!$C$20:$C$1937,1),"")</f>
        <v/>
      </c>
      <c r="C1716" s="164" t="str">
        <f>IF(MIN('Categories ID'!$D1716:$F1716)&lt;&gt;0,MIN('Categories ID'!$D1716:$F1716),"")</f>
        <v/>
      </c>
      <c r="D1716" s="164" t="str">
        <f>IFERROR(SEARCH($G$3,'Categories ID'!$J1716)+ROW()/100000,"")</f>
        <v/>
      </c>
      <c r="E1716" s="164" t="str">
        <f>IFERROR(SEARCH($G$3,'Categories ID'!$K1716)+ROW()/100000,"")</f>
        <v/>
      </c>
      <c r="F1716" s="164" t="str">
        <f>IFERROR(SEARCH($G$3,'Categories ID'!$L1716)+ROW()/100000,"")</f>
        <v/>
      </c>
      <c r="G1716" s="73">
        <v>1037.0</v>
      </c>
      <c r="H1716" s="10" t="s">
        <v>4765</v>
      </c>
      <c r="I1716" s="10" t="s">
        <v>3934</v>
      </c>
      <c r="J1716" s="10" t="s">
        <v>3935</v>
      </c>
      <c r="K1716" s="10" t="s">
        <v>3979</v>
      </c>
      <c r="L1716" s="10" t="s">
        <v>4011</v>
      </c>
      <c r="M1716" s="10" t="s">
        <v>22</v>
      </c>
      <c r="N1716" s="3"/>
      <c r="O1716" s="3"/>
      <c r="P1716" s="3"/>
      <c r="Q1716" s="3"/>
      <c r="R1716" s="3"/>
      <c r="S1716" s="3"/>
      <c r="T1716" s="3"/>
    </row>
    <row r="1717" ht="19.5" customHeight="1">
      <c r="A1717" s="3"/>
      <c r="B1717" s="165" t="str">
        <f>IFERROR(RANK('Categories ID'!$C1717,'Categories ID'!$C$20:$C$1937,1),"")</f>
        <v/>
      </c>
      <c r="C1717" s="166" t="str">
        <f>IF(MIN('Categories ID'!$D1717:$F1717)&lt;&gt;0,MIN('Categories ID'!$D1717:$F1717),"")</f>
        <v/>
      </c>
      <c r="D1717" s="166" t="str">
        <f>IFERROR(SEARCH($G$3,'Categories ID'!$J1717)+ROW()/100000,"")</f>
        <v/>
      </c>
      <c r="E1717" s="166" t="str">
        <f>IFERROR(SEARCH($G$3,'Categories ID'!$K1717)+ROW()/100000,"")</f>
        <v/>
      </c>
      <c r="F1717" s="166" t="str">
        <f>IFERROR(SEARCH($G$3,'Categories ID'!$L1717)+ROW()/100000,"")</f>
        <v/>
      </c>
      <c r="G1717" s="73">
        <v>1040.0</v>
      </c>
      <c r="H1717" s="10" t="s">
        <v>4765</v>
      </c>
      <c r="I1717" s="10" t="s">
        <v>3934</v>
      </c>
      <c r="J1717" s="10" t="s">
        <v>3935</v>
      </c>
      <c r="K1717" s="10" t="s">
        <v>3979</v>
      </c>
      <c r="L1717" s="10" t="s">
        <v>4017</v>
      </c>
      <c r="M1717" s="10" t="s">
        <v>22</v>
      </c>
      <c r="N1717" s="3"/>
      <c r="O1717" s="3"/>
      <c r="P1717" s="3"/>
      <c r="Q1717" s="3"/>
      <c r="R1717" s="3"/>
      <c r="S1717" s="3"/>
      <c r="T1717" s="3"/>
    </row>
    <row r="1718" ht="19.5" customHeight="1">
      <c r="A1718" s="3"/>
      <c r="B1718" s="163" t="str">
        <f>IFERROR(RANK('Categories ID'!$C1718,'Categories ID'!$C$20:$C$1937,1),"")</f>
        <v/>
      </c>
      <c r="C1718" s="164" t="str">
        <f>IF(MIN('Categories ID'!$D1718:$F1718)&lt;&gt;0,MIN('Categories ID'!$D1718:$F1718),"")</f>
        <v/>
      </c>
      <c r="D1718" s="164" t="str">
        <f>IFERROR(SEARCH($G$3,'Categories ID'!$J1718)+ROW()/100000,"")</f>
        <v/>
      </c>
      <c r="E1718" s="164" t="str">
        <f>IFERROR(SEARCH($G$3,'Categories ID'!$K1718)+ROW()/100000,"")</f>
        <v/>
      </c>
      <c r="F1718" s="164" t="str">
        <f>IFERROR(SEARCH($G$3,'Categories ID'!$L1718)+ROW()/100000,"")</f>
        <v/>
      </c>
      <c r="G1718" s="73">
        <v>1041.0</v>
      </c>
      <c r="H1718" s="10" t="s">
        <v>4765</v>
      </c>
      <c r="I1718" s="10" t="s">
        <v>3934</v>
      </c>
      <c r="J1718" s="10" t="s">
        <v>3935</v>
      </c>
      <c r="K1718" s="10" t="s">
        <v>3979</v>
      </c>
      <c r="L1718" s="10" t="s">
        <v>4019</v>
      </c>
      <c r="M1718" s="10" t="s">
        <v>22</v>
      </c>
      <c r="N1718" s="3"/>
      <c r="O1718" s="3"/>
      <c r="P1718" s="3"/>
      <c r="Q1718" s="3"/>
      <c r="R1718" s="3"/>
      <c r="S1718" s="3"/>
      <c r="T1718" s="3"/>
    </row>
    <row r="1719" ht="19.5" customHeight="1">
      <c r="A1719" s="3"/>
      <c r="B1719" s="165" t="str">
        <f>IFERROR(RANK('Categories ID'!$C1719,'Categories ID'!$C$20:$C$1937,1),"")</f>
        <v/>
      </c>
      <c r="C1719" s="166" t="str">
        <f>IF(MIN('Categories ID'!$D1719:$F1719)&lt;&gt;0,MIN('Categories ID'!$D1719:$F1719),"")</f>
        <v/>
      </c>
      <c r="D1719" s="166" t="str">
        <f>IFERROR(SEARCH($G$3,'Categories ID'!$J1719)+ROW()/100000,"")</f>
        <v/>
      </c>
      <c r="E1719" s="166" t="str">
        <f>IFERROR(SEARCH($G$3,'Categories ID'!$K1719)+ROW()/100000,"")</f>
        <v/>
      </c>
      <c r="F1719" s="166" t="str">
        <f>IFERROR(SEARCH($G$3,'Categories ID'!$L1719)+ROW()/100000,"")</f>
        <v/>
      </c>
      <c r="G1719" s="73">
        <v>1052.0</v>
      </c>
      <c r="H1719" s="10" t="s">
        <v>4765</v>
      </c>
      <c r="I1719" s="10" t="s">
        <v>3934</v>
      </c>
      <c r="J1719" s="10" t="s">
        <v>3935</v>
      </c>
      <c r="K1719" s="10" t="s">
        <v>3979</v>
      </c>
      <c r="L1719" s="10" t="s">
        <v>4037</v>
      </c>
      <c r="M1719" s="10" t="s">
        <v>22</v>
      </c>
      <c r="N1719" s="3"/>
      <c r="O1719" s="3"/>
      <c r="P1719" s="3"/>
      <c r="Q1719" s="3"/>
      <c r="R1719" s="3"/>
      <c r="S1719" s="3"/>
      <c r="T1719" s="3"/>
    </row>
    <row r="1720" ht="19.5" customHeight="1">
      <c r="A1720" s="3"/>
      <c r="B1720" s="163" t="str">
        <f>IFERROR(RANK('Categories ID'!$C1720,'Categories ID'!$C$20:$C$1937,1),"")</f>
        <v/>
      </c>
      <c r="C1720" s="164" t="str">
        <f>IF(MIN('Categories ID'!$D1720:$F1720)&lt;&gt;0,MIN('Categories ID'!$D1720:$F1720),"")</f>
        <v/>
      </c>
      <c r="D1720" s="164" t="str">
        <f>IFERROR(SEARCH($G$3,'Categories ID'!$J1720)+ROW()/100000,"")</f>
        <v/>
      </c>
      <c r="E1720" s="164" t="str">
        <f>IFERROR(SEARCH($G$3,'Categories ID'!$K1720)+ROW()/100000,"")</f>
        <v/>
      </c>
      <c r="F1720" s="164" t="str">
        <f>IFERROR(SEARCH($G$3,'Categories ID'!$L1720)+ROW()/100000,"")</f>
        <v/>
      </c>
      <c r="G1720" s="73">
        <v>1019.0</v>
      </c>
      <c r="H1720" s="10" t="s">
        <v>4765</v>
      </c>
      <c r="I1720" s="10" t="s">
        <v>3934</v>
      </c>
      <c r="J1720" s="10" t="s">
        <v>3935</v>
      </c>
      <c r="K1720" s="10" t="s">
        <v>3979</v>
      </c>
      <c r="L1720" s="10" t="s">
        <v>3980</v>
      </c>
      <c r="M1720" s="10" t="s">
        <v>22</v>
      </c>
      <c r="N1720" s="3"/>
      <c r="O1720" s="3"/>
      <c r="P1720" s="3"/>
      <c r="Q1720" s="3"/>
      <c r="R1720" s="3"/>
      <c r="S1720" s="3"/>
      <c r="T1720" s="3"/>
    </row>
    <row r="1721" ht="19.5" customHeight="1">
      <c r="A1721" s="3"/>
      <c r="B1721" s="165" t="str">
        <f>IFERROR(RANK('Categories ID'!$C1721,'Categories ID'!$C$20:$C$1937,1),"")</f>
        <v/>
      </c>
      <c r="C1721" s="166" t="str">
        <f>IF(MIN('Categories ID'!$D1721:$F1721)&lt;&gt;0,MIN('Categories ID'!$D1721:$F1721),"")</f>
        <v/>
      </c>
      <c r="D1721" s="166" t="str">
        <f>IFERROR(SEARCH($G$3,'Categories ID'!$J1721)+ROW()/100000,"")</f>
        <v/>
      </c>
      <c r="E1721" s="166" t="str">
        <f>IFERROR(SEARCH($G$3,'Categories ID'!$K1721)+ROW()/100000,"")</f>
        <v/>
      </c>
      <c r="F1721" s="166" t="str">
        <f>IFERROR(SEARCH($G$3,'Categories ID'!$L1721)+ROW()/100000,"")</f>
        <v/>
      </c>
      <c r="G1721" s="73">
        <v>1184.0</v>
      </c>
      <c r="H1721" s="10" t="s">
        <v>4765</v>
      </c>
      <c r="I1721" s="10" t="s">
        <v>3934</v>
      </c>
      <c r="J1721" s="10" t="s">
        <v>3935</v>
      </c>
      <c r="K1721" s="10" t="s">
        <v>3979</v>
      </c>
      <c r="L1721" s="10" t="s">
        <v>4055</v>
      </c>
      <c r="M1721" s="10" t="s">
        <v>22</v>
      </c>
      <c r="N1721" s="3"/>
      <c r="O1721" s="3"/>
      <c r="P1721" s="3"/>
      <c r="Q1721" s="3"/>
      <c r="R1721" s="3"/>
      <c r="S1721" s="3"/>
      <c r="T1721" s="3"/>
    </row>
    <row r="1722" ht="19.5" customHeight="1">
      <c r="A1722" s="3"/>
      <c r="B1722" s="163" t="str">
        <f>IFERROR(RANK('Categories ID'!$C1722,'Categories ID'!$C$20:$C$1937,1),"")</f>
        <v/>
      </c>
      <c r="C1722" s="164" t="str">
        <f>IF(MIN('Categories ID'!$D1722:$F1722)&lt;&gt;0,MIN('Categories ID'!$D1722:$F1722),"")</f>
        <v/>
      </c>
      <c r="D1722" s="164" t="str">
        <f>IFERROR(SEARCH($G$3,'Categories ID'!$J1722)+ROW()/100000,"")</f>
        <v/>
      </c>
      <c r="E1722" s="164" t="str">
        <f>IFERROR(SEARCH($G$3,'Categories ID'!$K1722)+ROW()/100000,"")</f>
        <v/>
      </c>
      <c r="F1722" s="164" t="str">
        <f>IFERROR(SEARCH($G$3,'Categories ID'!$L1722)+ROW()/100000,"")</f>
        <v/>
      </c>
      <c r="G1722" s="73">
        <v>1000.0</v>
      </c>
      <c r="H1722" s="10" t="s">
        <v>4765</v>
      </c>
      <c r="I1722" s="10" t="s">
        <v>3934</v>
      </c>
      <c r="J1722" s="10" t="s">
        <v>3935</v>
      </c>
      <c r="K1722" s="10" t="s">
        <v>3943</v>
      </c>
      <c r="L1722" s="10" t="s">
        <v>3944</v>
      </c>
      <c r="M1722" s="10" t="s">
        <v>22</v>
      </c>
      <c r="N1722" s="3"/>
      <c r="O1722" s="3"/>
      <c r="P1722" s="3"/>
      <c r="Q1722" s="3"/>
      <c r="R1722" s="3"/>
      <c r="S1722" s="3"/>
      <c r="T1722" s="3"/>
    </row>
    <row r="1723" ht="19.5" customHeight="1">
      <c r="A1723" s="3"/>
      <c r="B1723" s="165" t="str">
        <f>IFERROR(RANK('Categories ID'!$C1723,'Categories ID'!$C$20:$C$1937,1),"")</f>
        <v/>
      </c>
      <c r="C1723" s="166" t="str">
        <f>IF(MIN('Categories ID'!$D1723:$F1723)&lt;&gt;0,MIN('Categories ID'!$D1723:$F1723),"")</f>
        <v/>
      </c>
      <c r="D1723" s="166" t="str">
        <f>IFERROR(SEARCH($G$3,'Categories ID'!$J1723)+ROW()/100000,"")</f>
        <v/>
      </c>
      <c r="E1723" s="166" t="str">
        <f>IFERROR(SEARCH($G$3,'Categories ID'!$K1723)+ROW()/100000,"")</f>
        <v/>
      </c>
      <c r="F1723" s="166" t="str">
        <f>IFERROR(SEARCH($G$3,'Categories ID'!$L1723)+ROW()/100000,"")</f>
        <v/>
      </c>
      <c r="G1723" s="73">
        <v>1004.0</v>
      </c>
      <c r="H1723" s="10" t="s">
        <v>4765</v>
      </c>
      <c r="I1723" s="10" t="s">
        <v>3934</v>
      </c>
      <c r="J1723" s="10" t="s">
        <v>3935</v>
      </c>
      <c r="K1723" s="10" t="s">
        <v>3943</v>
      </c>
      <c r="L1723" s="10" t="s">
        <v>3953</v>
      </c>
      <c r="M1723" s="10" t="s">
        <v>22</v>
      </c>
      <c r="N1723" s="3"/>
      <c r="O1723" s="3"/>
      <c r="P1723" s="3"/>
      <c r="Q1723" s="3"/>
      <c r="R1723" s="3"/>
      <c r="S1723" s="3"/>
      <c r="T1723" s="3"/>
    </row>
    <row r="1724" ht="19.5" customHeight="1">
      <c r="A1724" s="3"/>
      <c r="B1724" s="163" t="str">
        <f>IFERROR(RANK('Categories ID'!$C1724,'Categories ID'!$C$20:$C$1937,1),"")</f>
        <v/>
      </c>
      <c r="C1724" s="164" t="str">
        <f>IF(MIN('Categories ID'!$D1724:$F1724)&lt;&gt;0,MIN('Categories ID'!$D1724:$F1724),"")</f>
        <v/>
      </c>
      <c r="D1724" s="164" t="str">
        <f>IFERROR(SEARCH($G$3,'Categories ID'!$J1724)+ROW()/100000,"")</f>
        <v/>
      </c>
      <c r="E1724" s="164" t="str">
        <f>IFERROR(SEARCH($G$3,'Categories ID'!$K1724)+ROW()/100000,"")</f>
        <v/>
      </c>
      <c r="F1724" s="164" t="str">
        <f>IFERROR(SEARCH($G$3,'Categories ID'!$L1724)+ROW()/100000,"")</f>
        <v/>
      </c>
      <c r="G1724" s="73">
        <v>1005.0</v>
      </c>
      <c r="H1724" s="10" t="s">
        <v>4765</v>
      </c>
      <c r="I1724" s="10" t="s">
        <v>3934</v>
      </c>
      <c r="J1724" s="10" t="s">
        <v>3935</v>
      </c>
      <c r="K1724" s="10" t="s">
        <v>3943</v>
      </c>
      <c r="L1724" s="10" t="s">
        <v>3955</v>
      </c>
      <c r="M1724" s="10" t="s">
        <v>22</v>
      </c>
      <c r="N1724" s="3"/>
      <c r="O1724" s="3"/>
      <c r="P1724" s="3"/>
      <c r="Q1724" s="3"/>
      <c r="R1724" s="3"/>
      <c r="S1724" s="3"/>
      <c r="T1724" s="3"/>
    </row>
    <row r="1725" ht="19.5" customHeight="1">
      <c r="A1725" s="3"/>
      <c r="B1725" s="165" t="str">
        <f>IFERROR(RANK('Categories ID'!$C1725,'Categories ID'!$C$20:$C$1937,1),"")</f>
        <v/>
      </c>
      <c r="C1725" s="166" t="str">
        <f>IF(MIN('Categories ID'!$D1725:$F1725)&lt;&gt;0,MIN('Categories ID'!$D1725:$F1725),"")</f>
        <v/>
      </c>
      <c r="D1725" s="166" t="str">
        <f>IFERROR(SEARCH($G$3,'Categories ID'!$J1725)+ROW()/100000,"")</f>
        <v/>
      </c>
      <c r="E1725" s="166" t="str">
        <f>IFERROR(SEARCH($G$3,'Categories ID'!$K1725)+ROW()/100000,"")</f>
        <v/>
      </c>
      <c r="F1725" s="166" t="str">
        <f>IFERROR(SEARCH($G$3,'Categories ID'!$L1725)+ROW()/100000,"")</f>
        <v/>
      </c>
      <c r="G1725" s="73">
        <v>1029.0</v>
      </c>
      <c r="H1725" s="10" t="s">
        <v>4765</v>
      </c>
      <c r="I1725" s="10" t="s">
        <v>3934</v>
      </c>
      <c r="J1725" s="10" t="s">
        <v>3935</v>
      </c>
      <c r="K1725" s="10" t="s">
        <v>3943</v>
      </c>
      <c r="L1725" s="10" t="s">
        <v>3997</v>
      </c>
      <c r="M1725" s="10" t="s">
        <v>22</v>
      </c>
      <c r="N1725" s="3"/>
      <c r="O1725" s="3"/>
      <c r="P1725" s="3"/>
      <c r="Q1725" s="3"/>
      <c r="R1725" s="3"/>
      <c r="S1725" s="3"/>
      <c r="T1725" s="3"/>
    </row>
    <row r="1726" ht="19.5" customHeight="1">
      <c r="A1726" s="3"/>
      <c r="B1726" s="163" t="str">
        <f>IFERROR(RANK('Categories ID'!$C1726,'Categories ID'!$C$20:$C$1937,1),"")</f>
        <v/>
      </c>
      <c r="C1726" s="164" t="str">
        <f>IF(MIN('Categories ID'!$D1726:$F1726)&lt;&gt;0,MIN('Categories ID'!$D1726:$F1726),"")</f>
        <v/>
      </c>
      <c r="D1726" s="164" t="str">
        <f>IFERROR(SEARCH($G$3,'Categories ID'!$J1726)+ROW()/100000,"")</f>
        <v/>
      </c>
      <c r="E1726" s="164" t="str">
        <f>IFERROR(SEARCH($G$3,'Categories ID'!$K1726)+ROW()/100000,"")</f>
        <v/>
      </c>
      <c r="F1726" s="164" t="str">
        <f>IFERROR(SEARCH($G$3,'Categories ID'!$L1726)+ROW()/100000,"")</f>
        <v/>
      </c>
      <c r="G1726" s="73">
        <v>3387.0</v>
      </c>
      <c r="H1726" s="10" t="s">
        <v>4765</v>
      </c>
      <c r="I1726" s="10" t="s">
        <v>3934</v>
      </c>
      <c r="J1726" s="10" t="s">
        <v>3935</v>
      </c>
      <c r="K1726" s="10" t="s">
        <v>3936</v>
      </c>
      <c r="L1726" s="10" t="s">
        <v>4079</v>
      </c>
      <c r="M1726" s="10" t="s">
        <v>22</v>
      </c>
      <c r="N1726" s="3"/>
      <c r="O1726" s="3"/>
      <c r="P1726" s="3"/>
      <c r="Q1726" s="3"/>
      <c r="R1726" s="3"/>
      <c r="S1726" s="3"/>
      <c r="T1726" s="3"/>
    </row>
    <row r="1727" ht="19.5" customHeight="1">
      <c r="A1727" s="3"/>
      <c r="B1727" s="165" t="str">
        <f>IFERROR(RANK('Categories ID'!$C1727,'Categories ID'!$C$20:$C$1937,1),"")</f>
        <v/>
      </c>
      <c r="C1727" s="166" t="str">
        <f>IF(MIN('Categories ID'!$D1727:$F1727)&lt;&gt;0,MIN('Categories ID'!$D1727:$F1727),"")</f>
        <v/>
      </c>
      <c r="D1727" s="166" t="str">
        <f>IFERROR(SEARCH($G$3,'Categories ID'!$J1727)+ROW()/100000,"")</f>
        <v/>
      </c>
      <c r="E1727" s="166" t="str">
        <f>IFERROR(SEARCH($G$3,'Categories ID'!$K1727)+ROW()/100000,"")</f>
        <v/>
      </c>
      <c r="F1727" s="166" t="str">
        <f>IFERROR(SEARCH($G$3,'Categories ID'!$L1727)+ROW()/100000,"")</f>
        <v/>
      </c>
      <c r="G1727" s="73">
        <v>857.0</v>
      </c>
      <c r="H1727" s="10" t="s">
        <v>4765</v>
      </c>
      <c r="I1727" s="10" t="s">
        <v>3934</v>
      </c>
      <c r="J1727" s="10" t="s">
        <v>3935</v>
      </c>
      <c r="K1727" s="10" t="s">
        <v>3936</v>
      </c>
      <c r="L1727" s="10" t="s">
        <v>3941</v>
      </c>
      <c r="M1727" s="10" t="s">
        <v>22</v>
      </c>
      <c r="N1727" s="3"/>
      <c r="O1727" s="3"/>
      <c r="P1727" s="3"/>
      <c r="Q1727" s="3"/>
      <c r="R1727" s="3"/>
      <c r="S1727" s="3"/>
      <c r="T1727" s="3"/>
    </row>
    <row r="1728" ht="19.5" customHeight="1">
      <c r="A1728" s="3"/>
      <c r="B1728" s="163" t="str">
        <f>IFERROR(RANK('Categories ID'!$C1728,'Categories ID'!$C$20:$C$1937,1),"")</f>
        <v/>
      </c>
      <c r="C1728" s="164" t="str">
        <f>IF(MIN('Categories ID'!$D1728:$F1728)&lt;&gt;0,MIN('Categories ID'!$D1728:$F1728),"")</f>
        <v/>
      </c>
      <c r="D1728" s="164" t="str">
        <f>IFERROR(SEARCH($G$3,'Categories ID'!$J1728)+ROW()/100000,"")</f>
        <v/>
      </c>
      <c r="E1728" s="164" t="str">
        <f>IFERROR(SEARCH($G$3,'Categories ID'!$K1728)+ROW()/100000,"")</f>
        <v/>
      </c>
      <c r="F1728" s="164" t="str">
        <f>IFERROR(SEARCH($G$3,'Categories ID'!$L1728)+ROW()/100000,"")</f>
        <v/>
      </c>
      <c r="G1728" s="73">
        <v>610.0</v>
      </c>
      <c r="H1728" s="10" t="s">
        <v>4765</v>
      </c>
      <c r="I1728" s="10" t="s">
        <v>3934</v>
      </c>
      <c r="J1728" s="10" t="s">
        <v>3935</v>
      </c>
      <c r="K1728" s="10" t="s">
        <v>3936</v>
      </c>
      <c r="L1728" s="10" t="s">
        <v>3937</v>
      </c>
      <c r="M1728" s="10" t="s">
        <v>22</v>
      </c>
      <c r="N1728" s="3"/>
      <c r="O1728" s="3"/>
      <c r="P1728" s="3"/>
      <c r="Q1728" s="3"/>
      <c r="R1728" s="3"/>
      <c r="S1728" s="3"/>
      <c r="T1728" s="3"/>
    </row>
    <row r="1729" ht="19.5" customHeight="1">
      <c r="A1729" s="3"/>
      <c r="B1729" s="165" t="str">
        <f>IFERROR(RANK('Categories ID'!$C1729,'Categories ID'!$C$20:$C$1937,1),"")</f>
        <v/>
      </c>
      <c r="C1729" s="166" t="str">
        <f>IF(MIN('Categories ID'!$D1729:$F1729)&lt;&gt;0,MIN('Categories ID'!$D1729:$F1729),"")</f>
        <v/>
      </c>
      <c r="D1729" s="166" t="str">
        <f>IFERROR(SEARCH($G$3,'Categories ID'!$J1729)+ROW()/100000,"")</f>
        <v/>
      </c>
      <c r="E1729" s="166" t="str">
        <f>IFERROR(SEARCH($G$3,'Categories ID'!$K1729)+ROW()/100000,"")</f>
        <v/>
      </c>
      <c r="F1729" s="166" t="str">
        <f>IFERROR(SEARCH($G$3,'Categories ID'!$L1729)+ROW()/100000,"")</f>
        <v/>
      </c>
      <c r="G1729" s="73">
        <v>1030.0</v>
      </c>
      <c r="H1729" s="10" t="s">
        <v>4765</v>
      </c>
      <c r="I1729" s="10" t="s">
        <v>3934</v>
      </c>
      <c r="J1729" s="10" t="s">
        <v>3935</v>
      </c>
      <c r="K1729" s="10" t="s">
        <v>3999</v>
      </c>
      <c r="L1729" s="10" t="s">
        <v>4000</v>
      </c>
      <c r="M1729" s="10" t="s">
        <v>22</v>
      </c>
      <c r="N1729" s="3"/>
      <c r="O1729" s="3"/>
      <c r="P1729" s="3"/>
      <c r="Q1729" s="3"/>
      <c r="R1729" s="3"/>
      <c r="S1729" s="3"/>
      <c r="T1729" s="3"/>
    </row>
    <row r="1730" ht="19.5" customHeight="1">
      <c r="A1730" s="3"/>
      <c r="B1730" s="163" t="str">
        <f>IFERROR(RANK('Categories ID'!$C1730,'Categories ID'!$C$20:$C$1937,1),"")</f>
        <v/>
      </c>
      <c r="C1730" s="164" t="str">
        <f>IF(MIN('Categories ID'!$D1730:$F1730)&lt;&gt;0,MIN('Categories ID'!$D1730:$F1730),"")</f>
        <v/>
      </c>
      <c r="D1730" s="164" t="str">
        <f>IFERROR(SEARCH($G$3,'Categories ID'!$J1730)+ROW()/100000,"")</f>
        <v/>
      </c>
      <c r="E1730" s="164" t="str">
        <f>IFERROR(SEARCH($G$3,'Categories ID'!$K1730)+ROW()/100000,"")</f>
        <v/>
      </c>
      <c r="F1730" s="164" t="str">
        <f>IFERROR(SEARCH($G$3,'Categories ID'!$L1730)+ROW()/100000,"")</f>
        <v/>
      </c>
      <c r="G1730" s="73">
        <v>1032.0</v>
      </c>
      <c r="H1730" s="10" t="s">
        <v>4765</v>
      </c>
      <c r="I1730" s="10" t="s">
        <v>3934</v>
      </c>
      <c r="J1730" s="10" t="s">
        <v>3935</v>
      </c>
      <c r="K1730" s="10" t="s">
        <v>3999</v>
      </c>
      <c r="L1730" s="10" t="s">
        <v>4003</v>
      </c>
      <c r="M1730" s="10" t="s">
        <v>22</v>
      </c>
      <c r="N1730" s="3"/>
      <c r="O1730" s="3"/>
      <c r="P1730" s="3"/>
      <c r="Q1730" s="3"/>
      <c r="R1730" s="3"/>
      <c r="S1730" s="3"/>
      <c r="T1730" s="3"/>
    </row>
    <row r="1731" ht="19.5" customHeight="1">
      <c r="A1731" s="3"/>
      <c r="B1731" s="165" t="str">
        <f>IFERROR(RANK('Categories ID'!$C1731,'Categories ID'!$C$20:$C$1937,1),"")</f>
        <v/>
      </c>
      <c r="C1731" s="166" t="str">
        <f>IF(MIN('Categories ID'!$D1731:$F1731)&lt;&gt;0,MIN('Categories ID'!$D1731:$F1731),"")</f>
        <v/>
      </c>
      <c r="D1731" s="166" t="str">
        <f>IFERROR(SEARCH($G$3,'Categories ID'!$J1731)+ROW()/100000,"")</f>
        <v/>
      </c>
      <c r="E1731" s="166" t="str">
        <f>IFERROR(SEARCH($G$3,'Categories ID'!$K1731)+ROW()/100000,"")</f>
        <v/>
      </c>
      <c r="F1731" s="166" t="str">
        <f>IFERROR(SEARCH($G$3,'Categories ID'!$L1731)+ROW()/100000,"")</f>
        <v/>
      </c>
      <c r="G1731" s="73">
        <v>1033.0</v>
      </c>
      <c r="H1731" s="10" t="s">
        <v>4765</v>
      </c>
      <c r="I1731" s="10" t="s">
        <v>3934</v>
      </c>
      <c r="J1731" s="10" t="s">
        <v>3935</v>
      </c>
      <c r="K1731" s="10" t="s">
        <v>3999</v>
      </c>
      <c r="L1731" s="10" t="s">
        <v>4005</v>
      </c>
      <c r="M1731" s="10" t="s">
        <v>22</v>
      </c>
      <c r="N1731" s="3"/>
      <c r="O1731" s="3"/>
      <c r="P1731" s="3"/>
      <c r="Q1731" s="3"/>
      <c r="R1731" s="3"/>
      <c r="S1731" s="3"/>
      <c r="T1731" s="3"/>
    </row>
    <row r="1732" ht="19.5" customHeight="1">
      <c r="A1732" s="3"/>
      <c r="B1732" s="163" t="str">
        <f>IFERROR(RANK('Categories ID'!$C1732,'Categories ID'!$C$20:$C$1937,1),"")</f>
        <v/>
      </c>
      <c r="C1732" s="164" t="str">
        <f>IF(MIN('Categories ID'!$D1732:$F1732)&lt;&gt;0,MIN('Categories ID'!$D1732:$F1732),"")</f>
        <v/>
      </c>
      <c r="D1732" s="164" t="str">
        <f>IFERROR(SEARCH($G$3,'Categories ID'!$J1732)+ROW()/100000,"")</f>
        <v/>
      </c>
      <c r="E1732" s="164" t="str">
        <f>IFERROR(SEARCH($G$3,'Categories ID'!$K1732)+ROW()/100000,"")</f>
        <v/>
      </c>
      <c r="F1732" s="164" t="str">
        <f>IFERROR(SEARCH($G$3,'Categories ID'!$L1732)+ROW()/100000,"")</f>
        <v/>
      </c>
      <c r="G1732" s="73">
        <v>562.0</v>
      </c>
      <c r="H1732" s="10" t="s">
        <v>4765</v>
      </c>
      <c r="I1732" s="10" t="s">
        <v>3934</v>
      </c>
      <c r="J1732" s="10" t="s">
        <v>4081</v>
      </c>
      <c r="K1732" s="10" t="s">
        <v>4111</v>
      </c>
      <c r="L1732" s="10" t="s">
        <v>22</v>
      </c>
      <c r="M1732" s="10" t="s">
        <v>22</v>
      </c>
      <c r="N1732" s="3"/>
      <c r="O1732" s="3"/>
      <c r="P1732" s="3"/>
      <c r="Q1732" s="3"/>
      <c r="R1732" s="3"/>
      <c r="S1732" s="3"/>
      <c r="T1732" s="3"/>
    </row>
    <row r="1733" ht="19.5" customHeight="1">
      <c r="A1733" s="3"/>
      <c r="B1733" s="165" t="str">
        <f>IFERROR(RANK('Categories ID'!$C1733,'Categories ID'!$C$20:$C$1937,1),"")</f>
        <v/>
      </c>
      <c r="C1733" s="166" t="str">
        <f>IF(MIN('Categories ID'!$D1733:$F1733)&lt;&gt;0,MIN('Categories ID'!$D1733:$F1733),"")</f>
        <v/>
      </c>
      <c r="D1733" s="166" t="str">
        <f>IFERROR(SEARCH($G$3,'Categories ID'!$J1733)+ROW()/100000,"")</f>
        <v/>
      </c>
      <c r="E1733" s="166" t="str">
        <f>IFERROR(SEARCH($G$3,'Categories ID'!$K1733)+ROW()/100000,"")</f>
        <v/>
      </c>
      <c r="F1733" s="166" t="str">
        <f>IFERROR(SEARCH($G$3,'Categories ID'!$L1733)+ROW()/100000,"")</f>
        <v/>
      </c>
      <c r="G1733" s="73">
        <v>1939.0</v>
      </c>
      <c r="H1733" s="10" t="s">
        <v>4765</v>
      </c>
      <c r="I1733" s="10" t="s">
        <v>3934</v>
      </c>
      <c r="J1733" s="10" t="s">
        <v>4081</v>
      </c>
      <c r="K1733" s="10" t="s">
        <v>4126</v>
      </c>
      <c r="L1733" s="10" t="s">
        <v>4132</v>
      </c>
      <c r="M1733" s="10" t="s">
        <v>22</v>
      </c>
      <c r="N1733" s="3"/>
      <c r="O1733" s="3"/>
      <c r="P1733" s="3"/>
      <c r="Q1733" s="3"/>
      <c r="R1733" s="3"/>
      <c r="S1733" s="3"/>
      <c r="T1733" s="3"/>
    </row>
    <row r="1734" ht="19.5" customHeight="1">
      <c r="A1734" s="3"/>
      <c r="B1734" s="163" t="str">
        <f>IFERROR(RANK('Categories ID'!$C1734,'Categories ID'!$C$20:$C$1937,1),"")</f>
        <v/>
      </c>
      <c r="C1734" s="164" t="str">
        <f>IF(MIN('Categories ID'!$D1734:$F1734)&lt;&gt;0,MIN('Categories ID'!$D1734:$F1734),"")</f>
        <v/>
      </c>
      <c r="D1734" s="164" t="str">
        <f>IFERROR(SEARCH($G$3,'Categories ID'!$J1734)+ROW()/100000,"")</f>
        <v/>
      </c>
      <c r="E1734" s="164" t="str">
        <f>IFERROR(SEARCH($G$3,'Categories ID'!$K1734)+ROW()/100000,"")</f>
        <v/>
      </c>
      <c r="F1734" s="164" t="str">
        <f>IFERROR(SEARCH($G$3,'Categories ID'!$L1734)+ROW()/100000,"")</f>
        <v/>
      </c>
      <c r="G1734" s="73">
        <v>1934.0</v>
      </c>
      <c r="H1734" s="10" t="s">
        <v>4765</v>
      </c>
      <c r="I1734" s="10" t="s">
        <v>3934</v>
      </c>
      <c r="J1734" s="10" t="s">
        <v>4081</v>
      </c>
      <c r="K1734" s="10" t="s">
        <v>4126</v>
      </c>
      <c r="L1734" s="10" t="s">
        <v>4127</v>
      </c>
      <c r="M1734" s="10" t="s">
        <v>22</v>
      </c>
      <c r="N1734" s="3"/>
      <c r="O1734" s="3"/>
      <c r="P1734" s="3"/>
      <c r="Q1734" s="3"/>
      <c r="R1734" s="3"/>
      <c r="S1734" s="3"/>
      <c r="T1734" s="3"/>
    </row>
    <row r="1735" ht="19.5" customHeight="1">
      <c r="A1735" s="3"/>
      <c r="B1735" s="165" t="str">
        <f>IFERROR(RANK('Categories ID'!$C1735,'Categories ID'!$C$20:$C$1937,1),"")</f>
        <v/>
      </c>
      <c r="C1735" s="166" t="str">
        <f>IF(MIN('Categories ID'!$D1735:$F1735)&lt;&gt;0,MIN('Categories ID'!$D1735:$F1735),"")</f>
        <v/>
      </c>
      <c r="D1735" s="166" t="str">
        <f>IFERROR(SEARCH($G$3,'Categories ID'!$J1735)+ROW()/100000,"")</f>
        <v/>
      </c>
      <c r="E1735" s="166" t="str">
        <f>IFERROR(SEARCH($G$3,'Categories ID'!$K1735)+ROW()/100000,"")</f>
        <v/>
      </c>
      <c r="F1735" s="166" t="str">
        <f>IFERROR(SEARCH($G$3,'Categories ID'!$L1735)+ROW()/100000,"")</f>
        <v/>
      </c>
      <c r="G1735" s="73">
        <v>1936.0</v>
      </c>
      <c r="H1735" s="10" t="s">
        <v>4765</v>
      </c>
      <c r="I1735" s="10" t="s">
        <v>3934</v>
      </c>
      <c r="J1735" s="10" t="s">
        <v>4081</v>
      </c>
      <c r="K1735" s="10" t="s">
        <v>4126</v>
      </c>
      <c r="L1735" s="10" t="s">
        <v>4130</v>
      </c>
      <c r="M1735" s="10" t="s">
        <v>22</v>
      </c>
      <c r="N1735" s="3"/>
      <c r="O1735" s="3"/>
      <c r="P1735" s="3"/>
      <c r="Q1735" s="3"/>
      <c r="R1735" s="3"/>
      <c r="S1735" s="3"/>
      <c r="T1735" s="3"/>
    </row>
    <row r="1736" ht="19.5" customHeight="1">
      <c r="A1736" s="3"/>
      <c r="B1736" s="163" t="str">
        <f>IFERROR(RANK('Categories ID'!$C1736,'Categories ID'!$C$20:$C$1937,1),"")</f>
        <v/>
      </c>
      <c r="C1736" s="164" t="str">
        <f>IF(MIN('Categories ID'!$D1736:$F1736)&lt;&gt;0,MIN('Categories ID'!$D1736:$F1736),"")</f>
        <v/>
      </c>
      <c r="D1736" s="164" t="str">
        <f>IFERROR(SEARCH($G$3,'Categories ID'!$J1736)+ROW()/100000,"")</f>
        <v/>
      </c>
      <c r="E1736" s="164" t="str">
        <f>IFERROR(SEARCH($G$3,'Categories ID'!$K1736)+ROW()/100000,"")</f>
        <v/>
      </c>
      <c r="F1736" s="164" t="str">
        <f>IFERROR(SEARCH($G$3,'Categories ID'!$L1736)+ROW()/100000,"")</f>
        <v/>
      </c>
      <c r="G1736" s="73">
        <v>2205.0</v>
      </c>
      <c r="H1736" s="10" t="s">
        <v>4765</v>
      </c>
      <c r="I1736" s="10" t="s">
        <v>3934</v>
      </c>
      <c r="J1736" s="10" t="s">
        <v>4081</v>
      </c>
      <c r="K1736" s="10" t="s">
        <v>4126</v>
      </c>
      <c r="L1736" s="10" t="s">
        <v>4142</v>
      </c>
      <c r="M1736" s="10" t="s">
        <v>22</v>
      </c>
      <c r="N1736" s="3"/>
      <c r="O1736" s="3"/>
      <c r="P1736" s="3"/>
      <c r="Q1736" s="3"/>
      <c r="R1736" s="3"/>
      <c r="S1736" s="3"/>
      <c r="T1736" s="3"/>
    </row>
    <row r="1737" ht="19.5" customHeight="1">
      <c r="A1737" s="3"/>
      <c r="B1737" s="165" t="str">
        <f>IFERROR(RANK('Categories ID'!$C1737,'Categories ID'!$C$20:$C$1937,1),"")</f>
        <v/>
      </c>
      <c r="C1737" s="166" t="str">
        <f>IF(MIN('Categories ID'!$D1737:$F1737)&lt;&gt;0,MIN('Categories ID'!$D1737:$F1737),"")</f>
        <v/>
      </c>
      <c r="D1737" s="166" t="str">
        <f>IFERROR(SEARCH($G$3,'Categories ID'!$J1737)+ROW()/100000,"")</f>
        <v/>
      </c>
      <c r="E1737" s="166" t="str">
        <f>IFERROR(SEARCH($G$3,'Categories ID'!$K1737)+ROW()/100000,"")</f>
        <v/>
      </c>
      <c r="F1737" s="166" t="str">
        <f>IFERROR(SEARCH($G$3,'Categories ID'!$L1737)+ROW()/100000,"")</f>
        <v/>
      </c>
      <c r="G1737" s="73">
        <v>2227.0</v>
      </c>
      <c r="H1737" s="10" t="s">
        <v>4765</v>
      </c>
      <c r="I1737" s="10" t="s">
        <v>3934</v>
      </c>
      <c r="J1737" s="10" t="s">
        <v>4081</v>
      </c>
      <c r="K1737" s="10" t="s">
        <v>4126</v>
      </c>
      <c r="L1737" s="10" t="s">
        <v>4146</v>
      </c>
      <c r="M1737" s="10" t="s">
        <v>22</v>
      </c>
      <c r="N1737" s="3"/>
      <c r="O1737" s="3"/>
      <c r="P1737" s="3"/>
      <c r="Q1737" s="3"/>
      <c r="R1737" s="3"/>
      <c r="S1737" s="3"/>
      <c r="T1737" s="3"/>
    </row>
    <row r="1738" ht="19.5" customHeight="1">
      <c r="A1738" s="3"/>
      <c r="B1738" s="163" t="str">
        <f>IFERROR(RANK('Categories ID'!$C1738,'Categories ID'!$C$20:$C$1937,1),"")</f>
        <v/>
      </c>
      <c r="C1738" s="164" t="str">
        <f>IF(MIN('Categories ID'!$D1738:$F1738)&lt;&gt;0,MIN('Categories ID'!$D1738:$F1738),"")</f>
        <v/>
      </c>
      <c r="D1738" s="164" t="str">
        <f>IFERROR(SEARCH($G$3,'Categories ID'!$J1738)+ROW()/100000,"")</f>
        <v/>
      </c>
      <c r="E1738" s="164" t="str">
        <f>IFERROR(SEARCH($G$3,'Categories ID'!$K1738)+ROW()/100000,"")</f>
        <v/>
      </c>
      <c r="F1738" s="164" t="str">
        <f>IFERROR(SEARCH($G$3,'Categories ID'!$L1738)+ROW()/100000,"")</f>
        <v/>
      </c>
      <c r="G1738" s="73">
        <v>259.0</v>
      </c>
      <c r="H1738" s="10" t="s">
        <v>4765</v>
      </c>
      <c r="I1738" s="10" t="s">
        <v>3934</v>
      </c>
      <c r="J1738" s="10" t="s">
        <v>4081</v>
      </c>
      <c r="K1738" s="10" t="s">
        <v>4087</v>
      </c>
      <c r="L1738" s="10" t="s">
        <v>4088</v>
      </c>
      <c r="M1738" s="10" t="s">
        <v>22</v>
      </c>
      <c r="N1738" s="3"/>
      <c r="O1738" s="3"/>
      <c r="P1738" s="3"/>
      <c r="Q1738" s="3"/>
      <c r="R1738" s="3"/>
      <c r="S1738" s="3"/>
      <c r="T1738" s="3"/>
    </row>
    <row r="1739" ht="19.5" customHeight="1">
      <c r="A1739" s="3"/>
      <c r="B1739" s="165" t="str">
        <f>IFERROR(RANK('Categories ID'!$C1739,'Categories ID'!$C$20:$C$1937,1),"")</f>
        <v/>
      </c>
      <c r="C1739" s="166" t="str">
        <f>IF(MIN('Categories ID'!$D1739:$F1739)&lt;&gt;0,MIN('Categories ID'!$D1739:$F1739),"")</f>
        <v/>
      </c>
      <c r="D1739" s="166" t="str">
        <f>IFERROR(SEARCH($G$3,'Categories ID'!$J1739)+ROW()/100000,"")</f>
        <v/>
      </c>
      <c r="E1739" s="166" t="str">
        <f>IFERROR(SEARCH($G$3,'Categories ID'!$K1739)+ROW()/100000,"")</f>
        <v/>
      </c>
      <c r="F1739" s="166" t="str">
        <f>IFERROR(SEARCH($G$3,'Categories ID'!$L1739)+ROW()/100000,"")</f>
        <v/>
      </c>
      <c r="G1739" s="73">
        <v>1782.0</v>
      </c>
      <c r="H1739" s="10" t="s">
        <v>4765</v>
      </c>
      <c r="I1739" s="10" t="s">
        <v>3934</v>
      </c>
      <c r="J1739" s="10" t="s">
        <v>4081</v>
      </c>
      <c r="K1739" s="10" t="s">
        <v>4087</v>
      </c>
      <c r="L1739" s="10" t="s">
        <v>4122</v>
      </c>
      <c r="M1739" s="10" t="s">
        <v>22</v>
      </c>
      <c r="N1739" s="3"/>
      <c r="O1739" s="3"/>
      <c r="P1739" s="3"/>
      <c r="Q1739" s="3"/>
      <c r="R1739" s="3"/>
      <c r="S1739" s="3"/>
      <c r="T1739" s="3"/>
    </row>
    <row r="1740" ht="19.5" customHeight="1">
      <c r="A1740" s="3"/>
      <c r="B1740" s="163" t="str">
        <f>IFERROR(RANK('Categories ID'!$C1740,'Categories ID'!$C$20:$C$1937,1),"")</f>
        <v/>
      </c>
      <c r="C1740" s="164" t="str">
        <f>IF(MIN('Categories ID'!$D1740:$F1740)&lt;&gt;0,MIN('Categories ID'!$D1740:$F1740),"")</f>
        <v/>
      </c>
      <c r="D1740" s="164" t="str">
        <f>IFERROR(SEARCH($G$3,'Categories ID'!$J1740)+ROW()/100000,"")</f>
        <v/>
      </c>
      <c r="E1740" s="164" t="str">
        <f>IFERROR(SEARCH($G$3,'Categories ID'!$K1740)+ROW()/100000,"")</f>
        <v/>
      </c>
      <c r="F1740" s="164" t="str">
        <f>IFERROR(SEARCH($G$3,'Categories ID'!$L1740)+ROW()/100000,"")</f>
        <v/>
      </c>
      <c r="G1740" s="73">
        <v>2297.0</v>
      </c>
      <c r="H1740" s="10" t="s">
        <v>4765</v>
      </c>
      <c r="I1740" s="10" t="s">
        <v>3934</v>
      </c>
      <c r="J1740" s="10" t="s">
        <v>4081</v>
      </c>
      <c r="K1740" s="10" t="s">
        <v>4087</v>
      </c>
      <c r="L1740" s="10" t="s">
        <v>4164</v>
      </c>
      <c r="M1740" s="10" t="s">
        <v>22</v>
      </c>
      <c r="N1740" s="3"/>
      <c r="O1740" s="3"/>
      <c r="P1740" s="3"/>
      <c r="Q1740" s="3"/>
      <c r="R1740" s="3"/>
      <c r="S1740" s="3"/>
      <c r="T1740" s="3"/>
    </row>
    <row r="1741" ht="19.5" customHeight="1">
      <c r="A1741" s="3"/>
      <c r="B1741" s="165" t="str">
        <f>IFERROR(RANK('Categories ID'!$C1741,'Categories ID'!$C$20:$C$1937,1),"")</f>
        <v/>
      </c>
      <c r="C1741" s="166" t="str">
        <f>IF(MIN('Categories ID'!$D1741:$F1741)&lt;&gt;0,MIN('Categories ID'!$D1741:$F1741),"")</f>
        <v/>
      </c>
      <c r="D1741" s="166" t="str">
        <f>IFERROR(SEARCH($G$3,'Categories ID'!$J1741)+ROW()/100000,"")</f>
        <v/>
      </c>
      <c r="E1741" s="166" t="str">
        <f>IFERROR(SEARCH($G$3,'Categories ID'!$K1741)+ROW()/100000,"")</f>
        <v/>
      </c>
      <c r="F1741" s="166" t="str">
        <f>IFERROR(SEARCH($G$3,'Categories ID'!$L1741)+ROW()/100000,"")</f>
        <v/>
      </c>
      <c r="G1741" s="73">
        <v>2298.0</v>
      </c>
      <c r="H1741" s="10" t="s">
        <v>4765</v>
      </c>
      <c r="I1741" s="10" t="s">
        <v>3934</v>
      </c>
      <c r="J1741" s="10" t="s">
        <v>4081</v>
      </c>
      <c r="K1741" s="10" t="s">
        <v>4087</v>
      </c>
      <c r="L1741" s="10" t="s">
        <v>4166</v>
      </c>
      <c r="M1741" s="10" t="s">
        <v>22</v>
      </c>
      <c r="N1741" s="3"/>
      <c r="O1741" s="3"/>
      <c r="P1741" s="3"/>
      <c r="Q1741" s="3"/>
      <c r="R1741" s="3"/>
      <c r="S1741" s="3"/>
      <c r="T1741" s="3"/>
    </row>
    <row r="1742" ht="19.5" customHeight="1">
      <c r="A1742" s="3"/>
      <c r="B1742" s="163" t="str">
        <f>IFERROR(RANK('Categories ID'!$C1742,'Categories ID'!$C$20:$C$1937,1),"")</f>
        <v/>
      </c>
      <c r="C1742" s="164" t="str">
        <f>IF(MIN('Categories ID'!$D1742:$F1742)&lt;&gt;0,MIN('Categories ID'!$D1742:$F1742),"")</f>
        <v/>
      </c>
      <c r="D1742" s="164" t="str">
        <f>IFERROR(SEARCH($G$3,'Categories ID'!$J1742)+ROW()/100000,"")</f>
        <v/>
      </c>
      <c r="E1742" s="164" t="str">
        <f>IFERROR(SEARCH($G$3,'Categories ID'!$K1742)+ROW()/100000,"")</f>
        <v/>
      </c>
      <c r="F1742" s="164" t="str">
        <f>IFERROR(SEARCH($G$3,'Categories ID'!$L1742)+ROW()/100000,"")</f>
        <v/>
      </c>
      <c r="G1742" s="73">
        <v>2299.0</v>
      </c>
      <c r="H1742" s="10" t="s">
        <v>4765</v>
      </c>
      <c r="I1742" s="10" t="s">
        <v>3934</v>
      </c>
      <c r="J1742" s="10" t="s">
        <v>4081</v>
      </c>
      <c r="K1742" s="10" t="s">
        <v>4087</v>
      </c>
      <c r="L1742" s="10" t="s">
        <v>4168</v>
      </c>
      <c r="M1742" s="10" t="s">
        <v>22</v>
      </c>
      <c r="N1742" s="3"/>
      <c r="O1742" s="3"/>
      <c r="P1742" s="3"/>
      <c r="Q1742" s="3"/>
      <c r="R1742" s="3"/>
      <c r="S1742" s="3"/>
      <c r="T1742" s="3"/>
    </row>
    <row r="1743" ht="19.5" customHeight="1">
      <c r="A1743" s="3"/>
      <c r="B1743" s="165" t="str">
        <f>IFERROR(RANK('Categories ID'!$C1743,'Categories ID'!$C$20:$C$1937,1),"")</f>
        <v/>
      </c>
      <c r="C1743" s="166" t="str">
        <f>IF(MIN('Categories ID'!$D1743:$F1743)&lt;&gt;0,MIN('Categories ID'!$D1743:$F1743),"")</f>
        <v/>
      </c>
      <c r="D1743" s="166" t="str">
        <f>IFERROR(SEARCH($G$3,'Categories ID'!$J1743)+ROW()/100000,"")</f>
        <v/>
      </c>
      <c r="E1743" s="166" t="str">
        <f>IFERROR(SEARCH($G$3,'Categories ID'!$K1743)+ROW()/100000,"")</f>
        <v/>
      </c>
      <c r="F1743" s="166" t="str">
        <f>IFERROR(SEARCH($G$3,'Categories ID'!$L1743)+ROW()/100000,"")</f>
        <v/>
      </c>
      <c r="G1743" s="73">
        <v>2300.0</v>
      </c>
      <c r="H1743" s="10" t="s">
        <v>4765</v>
      </c>
      <c r="I1743" s="10" t="s">
        <v>3934</v>
      </c>
      <c r="J1743" s="10" t="s">
        <v>4081</v>
      </c>
      <c r="K1743" s="10" t="s">
        <v>4087</v>
      </c>
      <c r="L1743" s="10" t="s">
        <v>4170</v>
      </c>
      <c r="M1743" s="10" t="s">
        <v>22</v>
      </c>
      <c r="N1743" s="3"/>
      <c r="O1743" s="3"/>
      <c r="P1743" s="3"/>
      <c r="Q1743" s="3"/>
      <c r="R1743" s="3"/>
      <c r="S1743" s="3"/>
      <c r="T1743" s="3"/>
    </row>
    <row r="1744" ht="19.5" customHeight="1">
      <c r="A1744" s="3"/>
      <c r="B1744" s="163" t="str">
        <f>IFERROR(RANK('Categories ID'!$C1744,'Categories ID'!$C$20:$C$1937,1),"")</f>
        <v/>
      </c>
      <c r="C1744" s="164" t="str">
        <f>IF(MIN('Categories ID'!$D1744:$F1744)&lt;&gt;0,MIN('Categories ID'!$D1744:$F1744),"")</f>
        <v/>
      </c>
      <c r="D1744" s="164" t="str">
        <f>IFERROR(SEARCH($G$3,'Categories ID'!$J1744)+ROW()/100000,"")</f>
        <v/>
      </c>
      <c r="E1744" s="164" t="str">
        <f>IFERROR(SEARCH($G$3,'Categories ID'!$K1744)+ROW()/100000,"")</f>
        <v/>
      </c>
      <c r="F1744" s="164" t="str">
        <f>IFERROR(SEARCH($G$3,'Categories ID'!$L1744)+ROW()/100000,"")</f>
        <v/>
      </c>
      <c r="G1744" s="73">
        <v>2301.0</v>
      </c>
      <c r="H1744" s="10" t="s">
        <v>4765</v>
      </c>
      <c r="I1744" s="10" t="s">
        <v>3934</v>
      </c>
      <c r="J1744" s="10" t="s">
        <v>4081</v>
      </c>
      <c r="K1744" s="10" t="s">
        <v>4087</v>
      </c>
      <c r="L1744" s="10" t="s">
        <v>4172</v>
      </c>
      <c r="M1744" s="10" t="s">
        <v>22</v>
      </c>
      <c r="N1744" s="3"/>
      <c r="O1744" s="3"/>
      <c r="P1744" s="3"/>
      <c r="Q1744" s="3"/>
      <c r="R1744" s="3"/>
      <c r="S1744" s="3"/>
      <c r="T1744" s="3"/>
    </row>
    <row r="1745" ht="19.5" customHeight="1">
      <c r="A1745" s="3"/>
      <c r="B1745" s="165" t="str">
        <f>IFERROR(RANK('Categories ID'!$C1745,'Categories ID'!$C$20:$C$1937,1),"")</f>
        <v/>
      </c>
      <c r="C1745" s="166" t="str">
        <f>IF(MIN('Categories ID'!$D1745:$F1745)&lt;&gt;0,MIN('Categories ID'!$D1745:$F1745),"")</f>
        <v/>
      </c>
      <c r="D1745" s="166" t="str">
        <f>IFERROR(SEARCH($G$3,'Categories ID'!$J1745)+ROW()/100000,"")</f>
        <v/>
      </c>
      <c r="E1745" s="166" t="str">
        <f>IFERROR(SEARCH($G$3,'Categories ID'!$K1745)+ROW()/100000,"")</f>
        <v/>
      </c>
      <c r="F1745" s="166" t="str">
        <f>IFERROR(SEARCH($G$3,'Categories ID'!$L1745)+ROW()/100000,"")</f>
        <v/>
      </c>
      <c r="G1745" s="73">
        <v>2302.0</v>
      </c>
      <c r="H1745" s="10" t="s">
        <v>4765</v>
      </c>
      <c r="I1745" s="10" t="s">
        <v>3934</v>
      </c>
      <c r="J1745" s="10" t="s">
        <v>4081</v>
      </c>
      <c r="K1745" s="10" t="s">
        <v>4087</v>
      </c>
      <c r="L1745" s="10" t="s">
        <v>4174</v>
      </c>
      <c r="M1745" s="10" t="s">
        <v>22</v>
      </c>
      <c r="N1745" s="3"/>
      <c r="O1745" s="3"/>
      <c r="P1745" s="3"/>
      <c r="Q1745" s="3"/>
      <c r="R1745" s="3"/>
      <c r="S1745" s="3"/>
      <c r="T1745" s="3"/>
    </row>
    <row r="1746" ht="19.5" customHeight="1">
      <c r="A1746" s="3"/>
      <c r="B1746" s="163" t="str">
        <f>IFERROR(RANK('Categories ID'!$C1746,'Categories ID'!$C$20:$C$1937,1),"")</f>
        <v/>
      </c>
      <c r="C1746" s="164" t="str">
        <f>IF(MIN('Categories ID'!$D1746:$F1746)&lt;&gt;0,MIN('Categories ID'!$D1746:$F1746),"")</f>
        <v/>
      </c>
      <c r="D1746" s="164" t="str">
        <f>IFERROR(SEARCH($G$3,'Categories ID'!$J1746)+ROW()/100000,"")</f>
        <v/>
      </c>
      <c r="E1746" s="164" t="str">
        <f>IFERROR(SEARCH($G$3,'Categories ID'!$K1746)+ROW()/100000,"")</f>
        <v/>
      </c>
      <c r="F1746" s="164" t="str">
        <f>IFERROR(SEARCH($G$3,'Categories ID'!$L1746)+ROW()/100000,"")</f>
        <v/>
      </c>
      <c r="G1746" s="73">
        <v>2303.0</v>
      </c>
      <c r="H1746" s="10" t="s">
        <v>4765</v>
      </c>
      <c r="I1746" s="10" t="s">
        <v>3934</v>
      </c>
      <c r="J1746" s="10" t="s">
        <v>4081</v>
      </c>
      <c r="K1746" s="10" t="s">
        <v>4087</v>
      </c>
      <c r="L1746" s="10" t="s">
        <v>4176</v>
      </c>
      <c r="M1746" s="10" t="s">
        <v>22</v>
      </c>
      <c r="N1746" s="3"/>
      <c r="O1746" s="3"/>
      <c r="P1746" s="3"/>
      <c r="Q1746" s="3"/>
      <c r="R1746" s="3"/>
      <c r="S1746" s="3"/>
      <c r="T1746" s="3"/>
    </row>
    <row r="1747" ht="19.5" customHeight="1">
      <c r="A1747" s="3"/>
      <c r="B1747" s="165" t="str">
        <f>IFERROR(RANK('Categories ID'!$C1747,'Categories ID'!$C$20:$C$1937,1),"")</f>
        <v/>
      </c>
      <c r="C1747" s="166" t="str">
        <f>IF(MIN('Categories ID'!$D1747:$F1747)&lt;&gt;0,MIN('Categories ID'!$D1747:$F1747),"")</f>
        <v/>
      </c>
      <c r="D1747" s="166" t="str">
        <f>IFERROR(SEARCH($G$3,'Categories ID'!$J1747)+ROW()/100000,"")</f>
        <v/>
      </c>
      <c r="E1747" s="166" t="str">
        <f>IFERROR(SEARCH($G$3,'Categories ID'!$K1747)+ROW()/100000,"")</f>
        <v/>
      </c>
      <c r="F1747" s="166" t="str">
        <f>IFERROR(SEARCH($G$3,'Categories ID'!$L1747)+ROW()/100000,"")</f>
        <v/>
      </c>
      <c r="G1747" s="73">
        <v>3530.0</v>
      </c>
      <c r="H1747" s="10" t="s">
        <v>4765</v>
      </c>
      <c r="I1747" s="10" t="s">
        <v>3934</v>
      </c>
      <c r="J1747" s="10" t="s">
        <v>4081</v>
      </c>
      <c r="K1747" s="10" t="s">
        <v>4087</v>
      </c>
      <c r="L1747" s="10" t="s">
        <v>4264</v>
      </c>
      <c r="M1747" s="10" t="s">
        <v>22</v>
      </c>
      <c r="N1747" s="3"/>
      <c r="O1747" s="3"/>
      <c r="P1747" s="3"/>
      <c r="Q1747" s="3"/>
      <c r="R1747" s="3"/>
      <c r="S1747" s="3"/>
      <c r="T1747" s="3"/>
    </row>
    <row r="1748" ht="19.5" customHeight="1">
      <c r="A1748" s="3"/>
      <c r="B1748" s="163" t="str">
        <f>IFERROR(RANK('Categories ID'!$C1748,'Categories ID'!$C$20:$C$1937,1),"")</f>
        <v/>
      </c>
      <c r="C1748" s="164" t="str">
        <f>IF(MIN('Categories ID'!$D1748:$F1748)&lt;&gt;0,MIN('Categories ID'!$D1748:$F1748),"")</f>
        <v/>
      </c>
      <c r="D1748" s="164" t="str">
        <f>IFERROR(SEARCH($G$3,'Categories ID'!$J1748)+ROW()/100000,"")</f>
        <v/>
      </c>
      <c r="E1748" s="164" t="str">
        <f>IFERROR(SEARCH($G$3,'Categories ID'!$K1748)+ROW()/100000,"")</f>
        <v/>
      </c>
      <c r="F1748" s="164" t="str">
        <f>IFERROR(SEARCH($G$3,'Categories ID'!$L1748)+ROW()/100000,"")</f>
        <v/>
      </c>
      <c r="G1748" s="73">
        <v>3531.0</v>
      </c>
      <c r="H1748" s="10" t="s">
        <v>4765</v>
      </c>
      <c r="I1748" s="10" t="s">
        <v>3934</v>
      </c>
      <c r="J1748" s="10" t="s">
        <v>4081</v>
      </c>
      <c r="K1748" s="10" t="s">
        <v>4087</v>
      </c>
      <c r="L1748" s="10" t="s">
        <v>4266</v>
      </c>
      <c r="M1748" s="10" t="s">
        <v>22</v>
      </c>
      <c r="N1748" s="3"/>
      <c r="O1748" s="3"/>
      <c r="P1748" s="3"/>
      <c r="Q1748" s="3"/>
      <c r="R1748" s="3"/>
      <c r="S1748" s="3"/>
      <c r="T1748" s="3"/>
    </row>
    <row r="1749" ht="19.5" customHeight="1">
      <c r="A1749" s="3"/>
      <c r="B1749" s="165" t="str">
        <f>IFERROR(RANK('Categories ID'!$C1749,'Categories ID'!$C$20:$C$1937,1),"")</f>
        <v/>
      </c>
      <c r="C1749" s="166" t="str">
        <f>IF(MIN('Categories ID'!$D1749:$F1749)&lt;&gt;0,MIN('Categories ID'!$D1749:$F1749),"")</f>
        <v/>
      </c>
      <c r="D1749" s="166" t="str">
        <f>IFERROR(SEARCH($G$3,'Categories ID'!$J1749)+ROW()/100000,"")</f>
        <v/>
      </c>
      <c r="E1749" s="166" t="str">
        <f>IFERROR(SEARCH($G$3,'Categories ID'!$K1749)+ROW()/100000,"")</f>
        <v/>
      </c>
      <c r="F1749" s="166" t="str">
        <f>IFERROR(SEARCH($G$3,'Categories ID'!$L1749)+ROW()/100000,"")</f>
        <v/>
      </c>
      <c r="G1749" s="73">
        <v>1446.0</v>
      </c>
      <c r="H1749" s="10" t="s">
        <v>4765</v>
      </c>
      <c r="I1749" s="10" t="s">
        <v>3934</v>
      </c>
      <c r="J1749" s="10" t="s">
        <v>4081</v>
      </c>
      <c r="K1749" s="10" t="s">
        <v>4087</v>
      </c>
      <c r="L1749" s="10" t="s">
        <v>4114</v>
      </c>
      <c r="M1749" s="10" t="s">
        <v>22</v>
      </c>
      <c r="N1749" s="3"/>
      <c r="O1749" s="3"/>
      <c r="P1749" s="3"/>
      <c r="Q1749" s="3"/>
      <c r="R1749" s="3"/>
      <c r="S1749" s="3"/>
      <c r="T1749" s="3"/>
    </row>
    <row r="1750" ht="19.5" customHeight="1">
      <c r="A1750" s="3"/>
      <c r="B1750" s="163" t="str">
        <f>IFERROR(RANK('Categories ID'!$C1750,'Categories ID'!$C$20:$C$1937,1),"")</f>
        <v/>
      </c>
      <c r="C1750" s="164" t="str">
        <f>IF(MIN('Categories ID'!$D1750:$F1750)&lt;&gt;0,MIN('Categories ID'!$D1750:$F1750),"")</f>
        <v/>
      </c>
      <c r="D1750" s="164" t="str">
        <f>IFERROR(SEARCH($G$3,'Categories ID'!$J1750)+ROW()/100000,"")</f>
        <v/>
      </c>
      <c r="E1750" s="164" t="str">
        <f>IFERROR(SEARCH($G$3,'Categories ID'!$K1750)+ROW()/100000,"")</f>
        <v/>
      </c>
      <c r="F1750" s="164" t="str">
        <f>IFERROR(SEARCH($G$3,'Categories ID'!$L1750)+ROW()/100000,"")</f>
        <v/>
      </c>
      <c r="G1750" s="73">
        <v>3532.0</v>
      </c>
      <c r="H1750" s="10" t="s">
        <v>4765</v>
      </c>
      <c r="I1750" s="10" t="s">
        <v>3934</v>
      </c>
      <c r="J1750" s="10" t="s">
        <v>4081</v>
      </c>
      <c r="K1750" s="10" t="s">
        <v>4118</v>
      </c>
      <c r="L1750" s="10" t="s">
        <v>4268</v>
      </c>
      <c r="M1750" s="10" t="s">
        <v>22</v>
      </c>
      <c r="N1750" s="3"/>
      <c r="O1750" s="3"/>
      <c r="P1750" s="3"/>
      <c r="Q1750" s="3"/>
      <c r="R1750" s="3"/>
      <c r="S1750" s="3"/>
      <c r="T1750" s="3"/>
    </row>
    <row r="1751" ht="19.5" customHeight="1">
      <c r="A1751" s="3"/>
      <c r="B1751" s="165" t="str">
        <f>IFERROR(RANK('Categories ID'!$C1751,'Categories ID'!$C$20:$C$1937,1),"")</f>
        <v/>
      </c>
      <c r="C1751" s="166" t="str">
        <f>IF(MIN('Categories ID'!$D1751:$F1751)&lt;&gt;0,MIN('Categories ID'!$D1751:$F1751),"")</f>
        <v/>
      </c>
      <c r="D1751" s="166" t="str">
        <f>IFERROR(SEARCH($G$3,'Categories ID'!$J1751)+ROW()/100000,"")</f>
        <v/>
      </c>
      <c r="E1751" s="166" t="str">
        <f>IFERROR(SEARCH($G$3,'Categories ID'!$K1751)+ROW()/100000,"")</f>
        <v/>
      </c>
      <c r="F1751" s="166" t="str">
        <f>IFERROR(SEARCH($G$3,'Categories ID'!$L1751)+ROW()/100000,"")</f>
        <v/>
      </c>
      <c r="G1751" s="73">
        <v>2320.0</v>
      </c>
      <c r="H1751" s="10" t="s">
        <v>4765</v>
      </c>
      <c r="I1751" s="10" t="s">
        <v>3934</v>
      </c>
      <c r="J1751" s="10" t="s">
        <v>4081</v>
      </c>
      <c r="K1751" s="10" t="s">
        <v>4118</v>
      </c>
      <c r="L1751" s="10" t="s">
        <v>4210</v>
      </c>
      <c r="M1751" s="10" t="s">
        <v>22</v>
      </c>
      <c r="N1751" s="3"/>
      <c r="O1751" s="3"/>
      <c r="P1751" s="3"/>
      <c r="Q1751" s="3"/>
      <c r="R1751" s="3"/>
      <c r="S1751" s="3"/>
      <c r="T1751" s="3"/>
    </row>
    <row r="1752" ht="19.5" customHeight="1">
      <c r="A1752" s="3"/>
      <c r="B1752" s="163" t="str">
        <f>IFERROR(RANK('Categories ID'!$C1752,'Categories ID'!$C$20:$C$1937,1),"")</f>
        <v/>
      </c>
      <c r="C1752" s="164" t="str">
        <f>IF(MIN('Categories ID'!$D1752:$F1752)&lt;&gt;0,MIN('Categories ID'!$D1752:$F1752),"")</f>
        <v/>
      </c>
      <c r="D1752" s="164" t="str">
        <f>IFERROR(SEARCH($G$3,'Categories ID'!$J1752)+ROW()/100000,"")</f>
        <v/>
      </c>
      <c r="E1752" s="164" t="str">
        <f>IFERROR(SEARCH($G$3,'Categories ID'!$K1752)+ROW()/100000,"")</f>
        <v/>
      </c>
      <c r="F1752" s="164" t="str">
        <f>IFERROR(SEARCH($G$3,'Categories ID'!$L1752)+ROW()/100000,"")</f>
        <v/>
      </c>
      <c r="G1752" s="73">
        <v>2321.0</v>
      </c>
      <c r="H1752" s="10" t="s">
        <v>4765</v>
      </c>
      <c r="I1752" s="10" t="s">
        <v>3934</v>
      </c>
      <c r="J1752" s="10" t="s">
        <v>4081</v>
      </c>
      <c r="K1752" s="10" t="s">
        <v>4118</v>
      </c>
      <c r="L1752" s="10" t="s">
        <v>4212</v>
      </c>
      <c r="M1752" s="10" t="s">
        <v>22</v>
      </c>
      <c r="N1752" s="3"/>
      <c r="O1752" s="3"/>
      <c r="P1752" s="3"/>
      <c r="Q1752" s="3"/>
      <c r="R1752" s="3"/>
      <c r="S1752" s="3"/>
      <c r="T1752" s="3"/>
    </row>
    <row r="1753" ht="19.5" customHeight="1">
      <c r="A1753" s="3"/>
      <c r="B1753" s="165" t="str">
        <f>IFERROR(RANK('Categories ID'!$C1753,'Categories ID'!$C$20:$C$1937,1),"")</f>
        <v/>
      </c>
      <c r="C1753" s="166" t="str">
        <f>IF(MIN('Categories ID'!$D1753:$F1753)&lt;&gt;0,MIN('Categories ID'!$D1753:$F1753),"")</f>
        <v/>
      </c>
      <c r="D1753" s="166" t="str">
        <f>IFERROR(SEARCH($G$3,'Categories ID'!$J1753)+ROW()/100000,"")</f>
        <v/>
      </c>
      <c r="E1753" s="166" t="str">
        <f>IFERROR(SEARCH($G$3,'Categories ID'!$K1753)+ROW()/100000,"")</f>
        <v/>
      </c>
      <c r="F1753" s="166" t="str">
        <f>IFERROR(SEARCH($G$3,'Categories ID'!$L1753)+ROW()/100000,"")</f>
        <v/>
      </c>
      <c r="G1753" s="73">
        <v>2322.0</v>
      </c>
      <c r="H1753" s="10" t="s">
        <v>4765</v>
      </c>
      <c r="I1753" s="10" t="s">
        <v>3934</v>
      </c>
      <c r="J1753" s="10" t="s">
        <v>4081</v>
      </c>
      <c r="K1753" s="10" t="s">
        <v>4118</v>
      </c>
      <c r="L1753" s="10" t="s">
        <v>4214</v>
      </c>
      <c r="M1753" s="10" t="s">
        <v>22</v>
      </c>
      <c r="N1753" s="3"/>
      <c r="O1753" s="3"/>
      <c r="P1753" s="3"/>
      <c r="Q1753" s="3"/>
      <c r="R1753" s="3"/>
      <c r="S1753" s="3"/>
      <c r="T1753" s="3"/>
    </row>
    <row r="1754" ht="19.5" customHeight="1">
      <c r="A1754" s="3"/>
      <c r="B1754" s="163" t="str">
        <f>IFERROR(RANK('Categories ID'!$C1754,'Categories ID'!$C$20:$C$1937,1),"")</f>
        <v/>
      </c>
      <c r="C1754" s="164" t="str">
        <f>IF(MIN('Categories ID'!$D1754:$F1754)&lt;&gt;0,MIN('Categories ID'!$D1754:$F1754),"")</f>
        <v/>
      </c>
      <c r="D1754" s="164" t="str">
        <f>IFERROR(SEARCH($G$3,'Categories ID'!$J1754)+ROW()/100000,"")</f>
        <v/>
      </c>
      <c r="E1754" s="164" t="str">
        <f>IFERROR(SEARCH($G$3,'Categories ID'!$K1754)+ROW()/100000,"")</f>
        <v/>
      </c>
      <c r="F1754" s="164" t="str">
        <f>IFERROR(SEARCH($G$3,'Categories ID'!$L1754)+ROW()/100000,"")</f>
        <v/>
      </c>
      <c r="G1754" s="73">
        <v>2323.0</v>
      </c>
      <c r="H1754" s="10" t="s">
        <v>4765</v>
      </c>
      <c r="I1754" s="10" t="s">
        <v>3934</v>
      </c>
      <c r="J1754" s="10" t="s">
        <v>4081</v>
      </c>
      <c r="K1754" s="10" t="s">
        <v>4118</v>
      </c>
      <c r="L1754" s="10" t="s">
        <v>4216</v>
      </c>
      <c r="M1754" s="10" t="s">
        <v>22</v>
      </c>
      <c r="N1754" s="3"/>
      <c r="O1754" s="3"/>
      <c r="P1754" s="3"/>
      <c r="Q1754" s="3"/>
      <c r="R1754" s="3"/>
      <c r="S1754" s="3"/>
      <c r="T1754" s="3"/>
    </row>
    <row r="1755" ht="19.5" customHeight="1">
      <c r="A1755" s="3"/>
      <c r="B1755" s="165" t="str">
        <f>IFERROR(RANK('Categories ID'!$C1755,'Categories ID'!$C$20:$C$1937,1),"")</f>
        <v/>
      </c>
      <c r="C1755" s="166" t="str">
        <f>IF(MIN('Categories ID'!$D1755:$F1755)&lt;&gt;0,MIN('Categories ID'!$D1755:$F1755),"")</f>
        <v/>
      </c>
      <c r="D1755" s="166" t="str">
        <f>IFERROR(SEARCH($G$3,'Categories ID'!$J1755)+ROW()/100000,"")</f>
        <v/>
      </c>
      <c r="E1755" s="166" t="str">
        <f>IFERROR(SEARCH($G$3,'Categories ID'!$K1755)+ROW()/100000,"")</f>
        <v/>
      </c>
      <c r="F1755" s="166" t="str">
        <f>IFERROR(SEARCH($G$3,'Categories ID'!$L1755)+ROW()/100000,"")</f>
        <v/>
      </c>
      <c r="G1755" s="73">
        <v>1666.0</v>
      </c>
      <c r="H1755" s="10" t="s">
        <v>4765</v>
      </c>
      <c r="I1755" s="10" t="s">
        <v>3934</v>
      </c>
      <c r="J1755" s="10" t="s">
        <v>4081</v>
      </c>
      <c r="K1755" s="10" t="s">
        <v>4118</v>
      </c>
      <c r="L1755" s="10" t="s">
        <v>4119</v>
      </c>
      <c r="M1755" s="10" t="s">
        <v>22</v>
      </c>
      <c r="N1755" s="3"/>
      <c r="O1755" s="3"/>
      <c r="P1755" s="3"/>
      <c r="Q1755" s="3"/>
      <c r="R1755" s="3"/>
      <c r="S1755" s="3"/>
      <c r="T1755" s="3"/>
    </row>
    <row r="1756" ht="19.5" customHeight="1">
      <c r="A1756" s="3"/>
      <c r="B1756" s="163" t="str">
        <f>IFERROR(RANK('Categories ID'!$C1756,'Categories ID'!$C$20:$C$1937,1),"")</f>
        <v/>
      </c>
      <c r="C1756" s="164" t="str">
        <f>IF(MIN('Categories ID'!$D1756:$F1756)&lt;&gt;0,MIN('Categories ID'!$D1756:$F1756),"")</f>
        <v/>
      </c>
      <c r="D1756" s="164" t="str">
        <f>IFERROR(SEARCH($G$3,'Categories ID'!$J1756)+ROW()/100000,"")</f>
        <v/>
      </c>
      <c r="E1756" s="164" t="str">
        <f>IFERROR(SEARCH($G$3,'Categories ID'!$K1756)+ROW()/100000,"")</f>
        <v/>
      </c>
      <c r="F1756" s="164" t="str">
        <f>IFERROR(SEARCH($G$3,'Categories ID'!$L1756)+ROW()/100000,"")</f>
        <v/>
      </c>
      <c r="G1756" s="73">
        <v>491.0</v>
      </c>
      <c r="H1756" s="10" t="s">
        <v>4765</v>
      </c>
      <c r="I1756" s="10" t="s">
        <v>3934</v>
      </c>
      <c r="J1756" s="10" t="s">
        <v>4081</v>
      </c>
      <c r="K1756" s="10" t="s">
        <v>4095</v>
      </c>
      <c r="L1756" s="10" t="s">
        <v>22</v>
      </c>
      <c r="M1756" s="10" t="s">
        <v>22</v>
      </c>
      <c r="N1756" s="3"/>
      <c r="O1756" s="3"/>
      <c r="P1756" s="3"/>
      <c r="Q1756" s="3"/>
      <c r="R1756" s="3"/>
      <c r="S1756" s="3"/>
      <c r="T1756" s="3"/>
    </row>
    <row r="1757" ht="19.5" customHeight="1">
      <c r="A1757" s="3"/>
      <c r="B1757" s="165" t="str">
        <f>IFERROR(RANK('Categories ID'!$C1757,'Categories ID'!$C$20:$C$1937,1),"")</f>
        <v/>
      </c>
      <c r="C1757" s="166" t="str">
        <f>IF(MIN('Categories ID'!$D1757:$F1757)&lt;&gt;0,MIN('Categories ID'!$D1757:$F1757),"")</f>
        <v/>
      </c>
      <c r="D1757" s="166" t="str">
        <f>IFERROR(SEARCH($G$3,'Categories ID'!$J1757)+ROW()/100000,"")</f>
        <v/>
      </c>
      <c r="E1757" s="166" t="str">
        <f>IFERROR(SEARCH($G$3,'Categories ID'!$K1757)+ROW()/100000,"")</f>
        <v/>
      </c>
      <c r="F1757" s="166" t="str">
        <f>IFERROR(SEARCH($G$3,'Categories ID'!$L1757)+ROW()/100000,"")</f>
        <v/>
      </c>
      <c r="G1757" s="73">
        <v>500.0</v>
      </c>
      <c r="H1757" s="10" t="s">
        <v>4765</v>
      </c>
      <c r="I1757" s="10" t="s">
        <v>3934</v>
      </c>
      <c r="J1757" s="10" t="s">
        <v>4081</v>
      </c>
      <c r="K1757" s="10" t="s">
        <v>4082</v>
      </c>
      <c r="L1757" s="10" t="s">
        <v>4097</v>
      </c>
      <c r="M1757" s="10" t="s">
        <v>22</v>
      </c>
      <c r="N1757" s="3"/>
      <c r="O1757" s="3"/>
      <c r="P1757" s="3"/>
      <c r="Q1757" s="3"/>
      <c r="R1757" s="3"/>
      <c r="S1757" s="3"/>
      <c r="T1757" s="3"/>
    </row>
    <row r="1758" ht="19.5" customHeight="1">
      <c r="A1758" s="3"/>
      <c r="B1758" s="163" t="str">
        <f>IFERROR(RANK('Categories ID'!$C1758,'Categories ID'!$C$20:$C$1937,1),"")</f>
        <v/>
      </c>
      <c r="C1758" s="164" t="str">
        <f>IF(MIN('Categories ID'!$D1758:$F1758)&lt;&gt;0,MIN('Categories ID'!$D1758:$F1758),"")</f>
        <v/>
      </c>
      <c r="D1758" s="164" t="str">
        <f>IFERROR(SEARCH($G$3,'Categories ID'!$J1758)+ROW()/100000,"")</f>
        <v/>
      </c>
      <c r="E1758" s="164" t="str">
        <f>IFERROR(SEARCH($G$3,'Categories ID'!$K1758)+ROW()/100000,"")</f>
        <v/>
      </c>
      <c r="F1758" s="164" t="str">
        <f>IFERROR(SEARCH($G$3,'Categories ID'!$L1758)+ROW()/100000,"")</f>
        <v/>
      </c>
      <c r="G1758" s="73">
        <v>501.0</v>
      </c>
      <c r="H1758" s="10" t="s">
        <v>4765</v>
      </c>
      <c r="I1758" s="10" t="s">
        <v>3934</v>
      </c>
      <c r="J1758" s="10" t="s">
        <v>4081</v>
      </c>
      <c r="K1758" s="10" t="s">
        <v>4082</v>
      </c>
      <c r="L1758" s="10" t="s">
        <v>4099</v>
      </c>
      <c r="M1758" s="10" t="s">
        <v>22</v>
      </c>
      <c r="N1758" s="3"/>
      <c r="O1758" s="3"/>
      <c r="P1758" s="3"/>
      <c r="Q1758" s="3"/>
      <c r="R1758" s="3"/>
      <c r="S1758" s="3"/>
      <c r="T1758" s="3"/>
    </row>
    <row r="1759" ht="19.5" customHeight="1">
      <c r="A1759" s="3"/>
      <c r="B1759" s="165" t="str">
        <f>IFERROR(RANK('Categories ID'!$C1759,'Categories ID'!$C$20:$C$1937,1),"")</f>
        <v/>
      </c>
      <c r="C1759" s="166" t="str">
        <f>IF(MIN('Categories ID'!$D1759:$F1759)&lt;&gt;0,MIN('Categories ID'!$D1759:$F1759),"")</f>
        <v/>
      </c>
      <c r="D1759" s="166" t="str">
        <f>IFERROR(SEARCH($G$3,'Categories ID'!$J1759)+ROW()/100000,"")</f>
        <v/>
      </c>
      <c r="E1759" s="166" t="str">
        <f>IFERROR(SEARCH($G$3,'Categories ID'!$K1759)+ROW()/100000,"")</f>
        <v/>
      </c>
      <c r="F1759" s="166" t="str">
        <f>IFERROR(SEARCH($G$3,'Categories ID'!$L1759)+ROW()/100000,"")</f>
        <v/>
      </c>
      <c r="G1759" s="73">
        <v>502.0</v>
      </c>
      <c r="H1759" s="10" t="s">
        <v>4765</v>
      </c>
      <c r="I1759" s="10" t="s">
        <v>3934</v>
      </c>
      <c r="J1759" s="10" t="s">
        <v>4081</v>
      </c>
      <c r="K1759" s="10" t="s">
        <v>4082</v>
      </c>
      <c r="L1759" s="10" t="s">
        <v>4101</v>
      </c>
      <c r="M1759" s="10" t="s">
        <v>22</v>
      </c>
      <c r="N1759" s="3"/>
      <c r="O1759" s="3"/>
      <c r="P1759" s="3"/>
      <c r="Q1759" s="3"/>
      <c r="R1759" s="3"/>
      <c r="S1759" s="3"/>
      <c r="T1759" s="3"/>
    </row>
    <row r="1760" ht="19.5" customHeight="1">
      <c r="A1760" s="3"/>
      <c r="B1760" s="163" t="str">
        <f>IFERROR(RANK('Categories ID'!$C1760,'Categories ID'!$C$20:$C$1937,1),"")</f>
        <v/>
      </c>
      <c r="C1760" s="164" t="str">
        <f>IF(MIN('Categories ID'!$D1760:$F1760)&lt;&gt;0,MIN('Categories ID'!$D1760:$F1760),"")</f>
        <v/>
      </c>
      <c r="D1760" s="164" t="str">
        <f>IFERROR(SEARCH($G$3,'Categories ID'!$J1760)+ROW()/100000,"")</f>
        <v/>
      </c>
      <c r="E1760" s="164" t="str">
        <f>IFERROR(SEARCH($G$3,'Categories ID'!$K1760)+ROW()/100000,"")</f>
        <v/>
      </c>
      <c r="F1760" s="164" t="str">
        <f>IFERROR(SEARCH($G$3,'Categories ID'!$L1760)+ROW()/100000,"")</f>
        <v/>
      </c>
      <c r="G1760" s="73">
        <v>503.0</v>
      </c>
      <c r="H1760" s="10" t="s">
        <v>4765</v>
      </c>
      <c r="I1760" s="10" t="s">
        <v>3934</v>
      </c>
      <c r="J1760" s="10" t="s">
        <v>4081</v>
      </c>
      <c r="K1760" s="10" t="s">
        <v>4082</v>
      </c>
      <c r="L1760" s="10" t="s">
        <v>4103</v>
      </c>
      <c r="M1760" s="10" t="s">
        <v>22</v>
      </c>
      <c r="N1760" s="3"/>
      <c r="O1760" s="3"/>
      <c r="P1760" s="3"/>
      <c r="Q1760" s="3"/>
      <c r="R1760" s="3"/>
      <c r="S1760" s="3"/>
      <c r="T1760" s="3"/>
    </row>
    <row r="1761" ht="19.5" customHeight="1">
      <c r="A1761" s="3"/>
      <c r="B1761" s="165" t="str">
        <f>IFERROR(RANK('Categories ID'!$C1761,'Categories ID'!$C$20:$C$1937,1),"")</f>
        <v/>
      </c>
      <c r="C1761" s="166" t="str">
        <f>IF(MIN('Categories ID'!$D1761:$F1761)&lt;&gt;0,MIN('Categories ID'!$D1761:$F1761),"")</f>
        <v/>
      </c>
      <c r="D1761" s="166" t="str">
        <f>IFERROR(SEARCH($G$3,'Categories ID'!$J1761)+ROW()/100000,"")</f>
        <v/>
      </c>
      <c r="E1761" s="166" t="str">
        <f>IFERROR(SEARCH($G$3,'Categories ID'!$K1761)+ROW()/100000,"")</f>
        <v/>
      </c>
      <c r="F1761" s="166" t="str">
        <f>IFERROR(SEARCH($G$3,'Categories ID'!$L1761)+ROW()/100000,"")</f>
        <v/>
      </c>
      <c r="G1761" s="73">
        <v>504.0</v>
      </c>
      <c r="H1761" s="10" t="s">
        <v>4765</v>
      </c>
      <c r="I1761" s="10" t="s">
        <v>3934</v>
      </c>
      <c r="J1761" s="10" t="s">
        <v>4081</v>
      </c>
      <c r="K1761" s="10" t="s">
        <v>4082</v>
      </c>
      <c r="L1761" s="10" t="s">
        <v>4105</v>
      </c>
      <c r="M1761" s="10" t="s">
        <v>22</v>
      </c>
      <c r="N1761" s="3"/>
      <c r="O1761" s="3"/>
      <c r="P1761" s="3"/>
      <c r="Q1761" s="3"/>
      <c r="R1761" s="3"/>
      <c r="S1761" s="3"/>
      <c r="T1761" s="3"/>
    </row>
    <row r="1762" ht="19.5" customHeight="1">
      <c r="A1762" s="3"/>
      <c r="B1762" s="163" t="str">
        <f>IFERROR(RANK('Categories ID'!$C1762,'Categories ID'!$C$20:$C$1937,1),"")</f>
        <v/>
      </c>
      <c r="C1762" s="164" t="str">
        <f>IF(MIN('Categories ID'!$D1762:$F1762)&lt;&gt;0,MIN('Categories ID'!$D1762:$F1762),"")</f>
        <v/>
      </c>
      <c r="D1762" s="164" t="str">
        <f>IFERROR(SEARCH($G$3,'Categories ID'!$J1762)+ROW()/100000,"")</f>
        <v/>
      </c>
      <c r="E1762" s="164" t="str">
        <f>IFERROR(SEARCH($G$3,'Categories ID'!$K1762)+ROW()/100000,"")</f>
        <v/>
      </c>
      <c r="F1762" s="164" t="str">
        <f>IFERROR(SEARCH($G$3,'Categories ID'!$L1762)+ROW()/100000,"")</f>
        <v/>
      </c>
      <c r="G1762" s="73">
        <v>122.0</v>
      </c>
      <c r="H1762" s="10" t="s">
        <v>4765</v>
      </c>
      <c r="I1762" s="10" t="s">
        <v>3934</v>
      </c>
      <c r="J1762" s="10" t="s">
        <v>4081</v>
      </c>
      <c r="K1762" s="10" t="s">
        <v>4082</v>
      </c>
      <c r="L1762" s="10" t="s">
        <v>4083</v>
      </c>
      <c r="M1762" s="10" t="s">
        <v>22</v>
      </c>
      <c r="N1762" s="3"/>
      <c r="O1762" s="3"/>
      <c r="P1762" s="3"/>
      <c r="Q1762" s="3"/>
      <c r="R1762" s="3"/>
      <c r="S1762" s="3"/>
      <c r="T1762" s="3"/>
    </row>
    <row r="1763" ht="19.5" customHeight="1">
      <c r="A1763" s="3"/>
      <c r="B1763" s="165" t="str">
        <f>IFERROR(RANK('Categories ID'!$C1763,'Categories ID'!$C$20:$C$1937,1),"")</f>
        <v/>
      </c>
      <c r="C1763" s="166" t="str">
        <f>IF(MIN('Categories ID'!$D1763:$F1763)&lt;&gt;0,MIN('Categories ID'!$D1763:$F1763),"")</f>
        <v/>
      </c>
      <c r="D1763" s="166" t="str">
        <f>IFERROR(SEARCH($G$3,'Categories ID'!$J1763)+ROW()/100000,"")</f>
        <v/>
      </c>
      <c r="E1763" s="166" t="str">
        <f>IFERROR(SEARCH($G$3,'Categories ID'!$K1763)+ROW()/100000,"")</f>
        <v/>
      </c>
      <c r="F1763" s="166" t="str">
        <f>IFERROR(SEARCH($G$3,'Categories ID'!$L1763)+ROW()/100000,"")</f>
        <v/>
      </c>
      <c r="G1763" s="73">
        <v>2755.0</v>
      </c>
      <c r="H1763" s="10" t="s">
        <v>4765</v>
      </c>
      <c r="I1763" s="10" t="s">
        <v>3934</v>
      </c>
      <c r="J1763" s="10" t="s">
        <v>4081</v>
      </c>
      <c r="K1763" s="10" t="s">
        <v>4082</v>
      </c>
      <c r="L1763" s="10" t="s">
        <v>4232</v>
      </c>
      <c r="M1763" s="10" t="s">
        <v>22</v>
      </c>
      <c r="N1763" s="3"/>
      <c r="O1763" s="3"/>
      <c r="P1763" s="3"/>
      <c r="Q1763" s="3"/>
      <c r="R1763" s="3"/>
      <c r="S1763" s="3"/>
      <c r="T1763" s="3"/>
    </row>
    <row r="1764" ht="19.5" customHeight="1">
      <c r="A1764" s="3"/>
      <c r="B1764" s="163" t="str">
        <f>IFERROR(RANK('Categories ID'!$C1764,'Categories ID'!$C$20:$C$1937,1),"")</f>
        <v/>
      </c>
      <c r="C1764" s="164" t="str">
        <f>IF(MIN('Categories ID'!$D1764:$F1764)&lt;&gt;0,MIN('Categories ID'!$D1764:$F1764),"")</f>
        <v/>
      </c>
      <c r="D1764" s="164" t="str">
        <f>IFERROR(SEARCH($G$3,'Categories ID'!$J1764)+ROW()/100000,"")</f>
        <v/>
      </c>
      <c r="E1764" s="164" t="str">
        <f>IFERROR(SEARCH($G$3,'Categories ID'!$K1764)+ROW()/100000,"")</f>
        <v/>
      </c>
      <c r="F1764" s="164" t="str">
        <f>IFERROR(SEARCH($G$3,'Categories ID'!$L1764)+ROW()/100000,"")</f>
        <v/>
      </c>
      <c r="G1764" s="73">
        <v>2756.0</v>
      </c>
      <c r="H1764" s="10" t="s">
        <v>4765</v>
      </c>
      <c r="I1764" s="10" t="s">
        <v>3934</v>
      </c>
      <c r="J1764" s="10" t="s">
        <v>4081</v>
      </c>
      <c r="K1764" s="10" t="s">
        <v>4082</v>
      </c>
      <c r="L1764" s="10" t="s">
        <v>4234</v>
      </c>
      <c r="M1764" s="10" t="s">
        <v>22</v>
      </c>
      <c r="N1764" s="3"/>
      <c r="O1764" s="3"/>
      <c r="P1764" s="3"/>
      <c r="Q1764" s="3"/>
      <c r="R1764" s="3"/>
      <c r="S1764" s="3"/>
      <c r="T1764" s="3"/>
    </row>
    <row r="1765" ht="19.5" customHeight="1">
      <c r="A1765" s="3"/>
      <c r="B1765" s="165" t="str">
        <f>IFERROR(RANK('Categories ID'!$C1765,'Categories ID'!$C$20:$C$1937,1),"")</f>
        <v/>
      </c>
      <c r="C1765" s="166" t="str">
        <f>IF(MIN('Categories ID'!$D1765:$F1765)&lt;&gt;0,MIN('Categories ID'!$D1765:$F1765),"")</f>
        <v/>
      </c>
      <c r="D1765" s="166" t="str">
        <f>IFERROR(SEARCH($G$3,'Categories ID'!$J1765)+ROW()/100000,"")</f>
        <v/>
      </c>
      <c r="E1765" s="166" t="str">
        <f>IFERROR(SEARCH($G$3,'Categories ID'!$K1765)+ROW()/100000,"")</f>
        <v/>
      </c>
      <c r="F1765" s="166" t="str">
        <f>IFERROR(SEARCH($G$3,'Categories ID'!$L1765)+ROW()/100000,"")</f>
        <v/>
      </c>
      <c r="G1765" s="73">
        <v>2757.0</v>
      </c>
      <c r="H1765" s="10" t="s">
        <v>4765</v>
      </c>
      <c r="I1765" s="10" t="s">
        <v>3934</v>
      </c>
      <c r="J1765" s="10" t="s">
        <v>4081</v>
      </c>
      <c r="K1765" s="10" t="s">
        <v>4082</v>
      </c>
      <c r="L1765" s="10" t="s">
        <v>4236</v>
      </c>
      <c r="M1765" s="10" t="s">
        <v>22</v>
      </c>
      <c r="N1765" s="3"/>
      <c r="O1765" s="3"/>
      <c r="P1765" s="3"/>
      <c r="Q1765" s="3"/>
      <c r="R1765" s="3"/>
      <c r="S1765" s="3"/>
      <c r="T1765" s="3"/>
    </row>
    <row r="1766" ht="19.5" customHeight="1">
      <c r="A1766" s="3"/>
      <c r="B1766" s="163" t="str">
        <f>IFERROR(RANK('Categories ID'!$C1766,'Categories ID'!$C$20:$C$1937,1),"")</f>
        <v/>
      </c>
      <c r="C1766" s="164" t="str">
        <f>IF(MIN('Categories ID'!$D1766:$F1766)&lt;&gt;0,MIN('Categories ID'!$D1766:$F1766),"")</f>
        <v/>
      </c>
      <c r="D1766" s="164" t="str">
        <f>IFERROR(SEARCH($G$3,'Categories ID'!$J1766)+ROW()/100000,"")</f>
        <v/>
      </c>
      <c r="E1766" s="164" t="str">
        <f>IFERROR(SEARCH($G$3,'Categories ID'!$K1766)+ROW()/100000,"")</f>
        <v/>
      </c>
      <c r="F1766" s="164" t="str">
        <f>IFERROR(SEARCH($G$3,'Categories ID'!$L1766)+ROW()/100000,"")</f>
        <v/>
      </c>
      <c r="G1766" s="73">
        <v>2307.0</v>
      </c>
      <c r="H1766" s="10" t="s">
        <v>4765</v>
      </c>
      <c r="I1766" s="10" t="s">
        <v>3934</v>
      </c>
      <c r="J1766" s="10" t="s">
        <v>4081</v>
      </c>
      <c r="K1766" s="10" t="s">
        <v>4082</v>
      </c>
      <c r="L1766" s="10" t="s">
        <v>4184</v>
      </c>
      <c r="M1766" s="10" t="s">
        <v>22</v>
      </c>
      <c r="N1766" s="3"/>
      <c r="O1766" s="3"/>
      <c r="P1766" s="3"/>
      <c r="Q1766" s="3"/>
      <c r="R1766" s="3"/>
      <c r="S1766" s="3"/>
      <c r="T1766" s="3"/>
    </row>
    <row r="1767" ht="19.5" customHeight="1">
      <c r="A1767" s="3"/>
      <c r="B1767" s="165" t="str">
        <f>IFERROR(RANK('Categories ID'!$C1767,'Categories ID'!$C$20:$C$1937,1),"")</f>
        <v/>
      </c>
      <c r="C1767" s="166" t="str">
        <f>IF(MIN('Categories ID'!$D1767:$F1767)&lt;&gt;0,MIN('Categories ID'!$D1767:$F1767),"")</f>
        <v/>
      </c>
      <c r="D1767" s="166" t="str">
        <f>IFERROR(SEARCH($G$3,'Categories ID'!$J1767)+ROW()/100000,"")</f>
        <v/>
      </c>
      <c r="E1767" s="166" t="str">
        <f>IFERROR(SEARCH($G$3,'Categories ID'!$K1767)+ROW()/100000,"")</f>
        <v/>
      </c>
      <c r="F1767" s="166" t="str">
        <f>IFERROR(SEARCH($G$3,'Categories ID'!$L1767)+ROW()/100000,"")</f>
        <v/>
      </c>
      <c r="G1767" s="73">
        <v>1142.0</v>
      </c>
      <c r="H1767" s="10" t="s">
        <v>4765</v>
      </c>
      <c r="I1767" s="10" t="s">
        <v>3934</v>
      </c>
      <c r="J1767" s="10" t="s">
        <v>4081</v>
      </c>
      <c r="K1767" s="10" t="s">
        <v>4082</v>
      </c>
      <c r="L1767" s="10" t="s">
        <v>4112</v>
      </c>
      <c r="M1767" s="10" t="s">
        <v>22</v>
      </c>
      <c r="N1767" s="3"/>
      <c r="O1767" s="3"/>
      <c r="P1767" s="3"/>
      <c r="Q1767" s="3"/>
      <c r="R1767" s="3"/>
      <c r="S1767" s="3"/>
      <c r="T1767" s="3"/>
    </row>
    <row r="1768" ht="19.5" customHeight="1">
      <c r="A1768" s="3"/>
      <c r="B1768" s="163" t="str">
        <f>IFERROR(RANK('Categories ID'!$C1768,'Categories ID'!$C$20:$C$1937,1),"")</f>
        <v/>
      </c>
      <c r="C1768" s="164" t="str">
        <f>IF(MIN('Categories ID'!$D1768:$F1768)&lt;&gt;0,MIN('Categories ID'!$D1768:$F1768),"")</f>
        <v/>
      </c>
      <c r="D1768" s="164" t="str">
        <f>IFERROR(SEARCH($G$3,'Categories ID'!$J1768)+ROW()/100000,"")</f>
        <v/>
      </c>
      <c r="E1768" s="164" t="str">
        <f>IFERROR(SEARCH($G$3,'Categories ID'!$K1768)+ROW()/100000,"")</f>
        <v/>
      </c>
      <c r="F1768" s="164" t="str">
        <f>IFERROR(SEARCH($G$3,'Categories ID'!$L1768)+ROW()/100000,"")</f>
        <v/>
      </c>
      <c r="G1768" s="73">
        <v>2139.0</v>
      </c>
      <c r="H1768" s="10" t="s">
        <v>4765</v>
      </c>
      <c r="I1768" s="10" t="s">
        <v>3934</v>
      </c>
      <c r="J1768" s="10" t="s">
        <v>4081</v>
      </c>
      <c r="K1768" s="10" t="s">
        <v>4082</v>
      </c>
      <c r="L1768" s="10" t="s">
        <v>4134</v>
      </c>
      <c r="M1768" s="10" t="s">
        <v>22</v>
      </c>
      <c r="N1768" s="3"/>
      <c r="O1768" s="3"/>
      <c r="P1768" s="3"/>
      <c r="Q1768" s="3"/>
      <c r="R1768" s="3"/>
      <c r="S1768" s="3"/>
      <c r="T1768" s="3"/>
    </row>
    <row r="1769" ht="19.5" customHeight="1">
      <c r="A1769" s="3"/>
      <c r="B1769" s="165" t="str">
        <f>IFERROR(RANK('Categories ID'!$C1769,'Categories ID'!$C$20:$C$1937,1),"")</f>
        <v/>
      </c>
      <c r="C1769" s="166" t="str">
        <f>IF(MIN('Categories ID'!$D1769:$F1769)&lt;&gt;0,MIN('Categories ID'!$D1769:$F1769),"")</f>
        <v/>
      </c>
      <c r="D1769" s="166" t="str">
        <f>IFERROR(SEARCH($G$3,'Categories ID'!$J1769)+ROW()/100000,"")</f>
        <v/>
      </c>
      <c r="E1769" s="166" t="str">
        <f>IFERROR(SEARCH($G$3,'Categories ID'!$K1769)+ROW()/100000,"")</f>
        <v/>
      </c>
      <c r="F1769" s="166" t="str">
        <f>IFERROR(SEARCH($G$3,'Categories ID'!$L1769)+ROW()/100000,"")</f>
        <v/>
      </c>
      <c r="G1769" s="73">
        <v>2656.0</v>
      </c>
      <c r="H1769" s="10" t="s">
        <v>4765</v>
      </c>
      <c r="I1769" s="10" t="s">
        <v>3934</v>
      </c>
      <c r="J1769" s="10" t="s">
        <v>4081</v>
      </c>
      <c r="K1769" s="10" t="s">
        <v>4082</v>
      </c>
      <c r="L1769" s="10" t="s">
        <v>4226</v>
      </c>
      <c r="M1769" s="10" t="s">
        <v>22</v>
      </c>
      <c r="N1769" s="3"/>
      <c r="O1769" s="3"/>
      <c r="P1769" s="3"/>
      <c r="Q1769" s="3"/>
      <c r="R1769" s="3"/>
      <c r="S1769" s="3"/>
      <c r="T1769" s="3"/>
    </row>
    <row r="1770" ht="19.5" customHeight="1">
      <c r="A1770" s="3"/>
      <c r="B1770" s="163" t="str">
        <f>IFERROR(RANK('Categories ID'!$C1770,'Categories ID'!$C$20:$C$1937,1),"")</f>
        <v/>
      </c>
      <c r="C1770" s="164" t="str">
        <f>IF(MIN('Categories ID'!$D1770:$F1770)&lt;&gt;0,MIN('Categories ID'!$D1770:$F1770),"")</f>
        <v/>
      </c>
      <c r="D1770" s="164" t="str">
        <f>IFERROR(SEARCH($G$3,'Categories ID'!$J1770)+ROW()/100000,"")</f>
        <v/>
      </c>
      <c r="E1770" s="164" t="str">
        <f>IFERROR(SEARCH($G$3,'Categories ID'!$K1770)+ROW()/100000,"")</f>
        <v/>
      </c>
      <c r="F1770" s="164" t="str">
        <f>IFERROR(SEARCH($G$3,'Categories ID'!$L1770)+ROW()/100000,"")</f>
        <v/>
      </c>
      <c r="G1770" s="73">
        <v>2229.0</v>
      </c>
      <c r="H1770" s="10" t="s">
        <v>4765</v>
      </c>
      <c r="I1770" s="10" t="s">
        <v>3934</v>
      </c>
      <c r="J1770" s="10" t="s">
        <v>4081</v>
      </c>
      <c r="K1770" s="10" t="s">
        <v>4138</v>
      </c>
      <c r="L1770" s="10" t="s">
        <v>4148</v>
      </c>
      <c r="M1770" s="10" t="s">
        <v>22</v>
      </c>
      <c r="N1770" s="3"/>
      <c r="O1770" s="3"/>
      <c r="P1770" s="3"/>
      <c r="Q1770" s="3"/>
      <c r="R1770" s="3"/>
      <c r="S1770" s="3"/>
      <c r="T1770" s="3"/>
    </row>
    <row r="1771" ht="19.5" customHeight="1">
      <c r="A1771" s="3"/>
      <c r="B1771" s="165" t="str">
        <f>IFERROR(RANK('Categories ID'!$C1771,'Categories ID'!$C$20:$C$1937,1),"")</f>
        <v/>
      </c>
      <c r="C1771" s="166" t="str">
        <f>IF(MIN('Categories ID'!$D1771:$F1771)&lt;&gt;0,MIN('Categories ID'!$D1771:$F1771),"")</f>
        <v/>
      </c>
      <c r="D1771" s="166" t="str">
        <f>IFERROR(SEARCH($G$3,'Categories ID'!$J1771)+ROW()/100000,"")</f>
        <v/>
      </c>
      <c r="E1771" s="166" t="str">
        <f>IFERROR(SEARCH($G$3,'Categories ID'!$K1771)+ROW()/100000,"")</f>
        <v/>
      </c>
      <c r="F1771" s="166" t="str">
        <f>IFERROR(SEARCH($G$3,'Categories ID'!$L1771)+ROW()/100000,"")</f>
        <v/>
      </c>
      <c r="G1771" s="73">
        <v>2284.0</v>
      </c>
      <c r="H1771" s="10" t="s">
        <v>4765</v>
      </c>
      <c r="I1771" s="10" t="s">
        <v>3934</v>
      </c>
      <c r="J1771" s="10" t="s">
        <v>4081</v>
      </c>
      <c r="K1771" s="10" t="s">
        <v>4138</v>
      </c>
      <c r="L1771" s="10" t="s">
        <v>4150</v>
      </c>
      <c r="M1771" s="10" t="s">
        <v>22</v>
      </c>
      <c r="N1771" s="3"/>
      <c r="O1771" s="3"/>
      <c r="P1771" s="3"/>
      <c r="Q1771" s="3"/>
      <c r="R1771" s="3"/>
      <c r="S1771" s="3"/>
      <c r="T1771" s="3"/>
    </row>
    <row r="1772" ht="19.5" customHeight="1">
      <c r="A1772" s="3"/>
      <c r="B1772" s="163" t="str">
        <f>IFERROR(RANK('Categories ID'!$C1772,'Categories ID'!$C$20:$C$1937,1),"")</f>
        <v/>
      </c>
      <c r="C1772" s="164" t="str">
        <f>IF(MIN('Categories ID'!$D1772:$F1772)&lt;&gt;0,MIN('Categories ID'!$D1772:$F1772),"")</f>
        <v/>
      </c>
      <c r="D1772" s="164" t="str">
        <f>IFERROR(SEARCH($G$3,'Categories ID'!$J1772)+ROW()/100000,"")</f>
        <v/>
      </c>
      <c r="E1772" s="164" t="str">
        <f>IFERROR(SEARCH($G$3,'Categories ID'!$K1772)+ROW()/100000,"")</f>
        <v/>
      </c>
      <c r="F1772" s="164" t="str">
        <f>IFERROR(SEARCH($G$3,'Categories ID'!$L1772)+ROW()/100000,"")</f>
        <v/>
      </c>
      <c r="G1772" s="73">
        <v>2316.0</v>
      </c>
      <c r="H1772" s="10" t="s">
        <v>4765</v>
      </c>
      <c r="I1772" s="10" t="s">
        <v>3934</v>
      </c>
      <c r="J1772" s="10" t="s">
        <v>4081</v>
      </c>
      <c r="K1772" s="10" t="s">
        <v>4138</v>
      </c>
      <c r="L1772" s="10" t="s">
        <v>4202</v>
      </c>
      <c r="M1772" s="10" t="s">
        <v>22</v>
      </c>
      <c r="N1772" s="3"/>
      <c r="O1772" s="3"/>
      <c r="P1772" s="3"/>
      <c r="Q1772" s="3"/>
      <c r="R1772" s="3"/>
      <c r="S1772" s="3"/>
      <c r="T1772" s="3"/>
    </row>
    <row r="1773" ht="19.5" customHeight="1">
      <c r="A1773" s="3"/>
      <c r="B1773" s="165" t="str">
        <f>IFERROR(RANK('Categories ID'!$C1773,'Categories ID'!$C$20:$C$1937,1),"")</f>
        <v/>
      </c>
      <c r="C1773" s="166" t="str">
        <f>IF(MIN('Categories ID'!$D1773:$F1773)&lt;&gt;0,MIN('Categories ID'!$D1773:$F1773),"")</f>
        <v/>
      </c>
      <c r="D1773" s="166" t="str">
        <f>IFERROR(SEARCH($G$3,'Categories ID'!$J1773)+ROW()/100000,"")</f>
        <v/>
      </c>
      <c r="E1773" s="166" t="str">
        <f>IFERROR(SEARCH($G$3,'Categories ID'!$K1773)+ROW()/100000,"")</f>
        <v/>
      </c>
      <c r="F1773" s="166" t="str">
        <f>IFERROR(SEARCH($G$3,'Categories ID'!$L1773)+ROW()/100000,"")</f>
        <v/>
      </c>
      <c r="G1773" s="73">
        <v>2317.0</v>
      </c>
      <c r="H1773" s="10" t="s">
        <v>4765</v>
      </c>
      <c r="I1773" s="10" t="s">
        <v>3934</v>
      </c>
      <c r="J1773" s="10" t="s">
        <v>4081</v>
      </c>
      <c r="K1773" s="10" t="s">
        <v>4138</v>
      </c>
      <c r="L1773" s="10" t="s">
        <v>4204</v>
      </c>
      <c r="M1773" s="10" t="s">
        <v>22</v>
      </c>
      <c r="N1773" s="3"/>
      <c r="O1773" s="3"/>
      <c r="P1773" s="3"/>
      <c r="Q1773" s="3"/>
      <c r="R1773" s="3"/>
      <c r="S1773" s="3"/>
      <c r="T1773" s="3"/>
    </row>
    <row r="1774" ht="19.5" customHeight="1">
      <c r="A1774" s="3"/>
      <c r="B1774" s="163" t="str">
        <f>IFERROR(RANK('Categories ID'!$C1774,'Categories ID'!$C$20:$C$1937,1),"")</f>
        <v/>
      </c>
      <c r="C1774" s="164" t="str">
        <f>IF(MIN('Categories ID'!$D1774:$F1774)&lt;&gt;0,MIN('Categories ID'!$D1774:$F1774),"")</f>
        <v/>
      </c>
      <c r="D1774" s="164" t="str">
        <f>IFERROR(SEARCH($G$3,'Categories ID'!$J1774)+ROW()/100000,"")</f>
        <v/>
      </c>
      <c r="E1774" s="164" t="str">
        <f>IFERROR(SEARCH($G$3,'Categories ID'!$K1774)+ROW()/100000,"")</f>
        <v/>
      </c>
      <c r="F1774" s="164" t="str">
        <f>IFERROR(SEARCH($G$3,'Categories ID'!$L1774)+ROW()/100000,"")</f>
        <v/>
      </c>
      <c r="G1774" s="73">
        <v>2318.0</v>
      </c>
      <c r="H1774" s="10" t="s">
        <v>4765</v>
      </c>
      <c r="I1774" s="10" t="s">
        <v>3934</v>
      </c>
      <c r="J1774" s="10" t="s">
        <v>4081</v>
      </c>
      <c r="K1774" s="10" t="s">
        <v>4138</v>
      </c>
      <c r="L1774" s="10" t="s">
        <v>4206</v>
      </c>
      <c r="M1774" s="10" t="s">
        <v>22</v>
      </c>
      <c r="N1774" s="3"/>
      <c r="O1774" s="3"/>
      <c r="P1774" s="3"/>
      <c r="Q1774" s="3"/>
      <c r="R1774" s="3"/>
      <c r="S1774" s="3"/>
      <c r="T1774" s="3"/>
    </row>
    <row r="1775" ht="19.5" customHeight="1">
      <c r="A1775" s="3"/>
      <c r="B1775" s="165" t="str">
        <f>IFERROR(RANK('Categories ID'!$C1775,'Categories ID'!$C$20:$C$1937,1),"")</f>
        <v/>
      </c>
      <c r="C1775" s="166" t="str">
        <f>IF(MIN('Categories ID'!$D1775:$F1775)&lt;&gt;0,MIN('Categories ID'!$D1775:$F1775),"")</f>
        <v/>
      </c>
      <c r="D1775" s="166" t="str">
        <f>IFERROR(SEARCH($G$3,'Categories ID'!$J1775)+ROW()/100000,"")</f>
        <v/>
      </c>
      <c r="E1775" s="166" t="str">
        <f>IFERROR(SEARCH($G$3,'Categories ID'!$K1775)+ROW()/100000,"")</f>
        <v/>
      </c>
      <c r="F1775" s="166" t="str">
        <f>IFERROR(SEARCH($G$3,'Categories ID'!$L1775)+ROW()/100000,"")</f>
        <v/>
      </c>
      <c r="G1775" s="73">
        <v>2319.0</v>
      </c>
      <c r="H1775" s="10" t="s">
        <v>4765</v>
      </c>
      <c r="I1775" s="10" t="s">
        <v>3934</v>
      </c>
      <c r="J1775" s="10" t="s">
        <v>4081</v>
      </c>
      <c r="K1775" s="10" t="s">
        <v>4138</v>
      </c>
      <c r="L1775" s="10" t="s">
        <v>4208</v>
      </c>
      <c r="M1775" s="10" t="s">
        <v>22</v>
      </c>
      <c r="N1775" s="3"/>
      <c r="O1775" s="3"/>
      <c r="P1775" s="3"/>
      <c r="Q1775" s="3"/>
      <c r="R1775" s="3"/>
      <c r="S1775" s="3"/>
      <c r="T1775" s="3"/>
    </row>
    <row r="1776" ht="19.5" customHeight="1">
      <c r="A1776" s="3"/>
      <c r="B1776" s="163" t="str">
        <f>IFERROR(RANK('Categories ID'!$C1776,'Categories ID'!$C$20:$C$1937,1),"")</f>
        <v/>
      </c>
      <c r="C1776" s="164" t="str">
        <f>IF(MIN('Categories ID'!$D1776:$F1776)&lt;&gt;0,MIN('Categories ID'!$D1776:$F1776),"")</f>
        <v/>
      </c>
      <c r="D1776" s="164" t="str">
        <f>IFERROR(SEARCH($G$3,'Categories ID'!$J1776)+ROW()/100000,"")</f>
        <v/>
      </c>
      <c r="E1776" s="164" t="str">
        <f>IFERROR(SEARCH($G$3,'Categories ID'!$K1776)+ROW()/100000,"")</f>
        <v/>
      </c>
      <c r="F1776" s="164" t="str">
        <f>IFERROR(SEARCH($G$3,'Categories ID'!$L1776)+ROW()/100000,"")</f>
        <v/>
      </c>
      <c r="G1776" s="73">
        <v>2206.0</v>
      </c>
      <c r="H1776" s="10" t="s">
        <v>4765</v>
      </c>
      <c r="I1776" s="10" t="s">
        <v>3934</v>
      </c>
      <c r="J1776" s="10" t="s">
        <v>4081</v>
      </c>
      <c r="K1776" s="10" t="s">
        <v>4138</v>
      </c>
      <c r="L1776" s="10" t="s">
        <v>4144</v>
      </c>
      <c r="M1776" s="10" t="s">
        <v>22</v>
      </c>
      <c r="N1776" s="3"/>
      <c r="O1776" s="3"/>
      <c r="P1776" s="3"/>
      <c r="Q1776" s="3"/>
      <c r="R1776" s="3"/>
      <c r="S1776" s="3"/>
      <c r="T1776" s="3"/>
    </row>
    <row r="1777" ht="19.5" customHeight="1">
      <c r="A1777" s="3"/>
      <c r="B1777" s="165" t="str">
        <f>IFERROR(RANK('Categories ID'!$C1777,'Categories ID'!$C$20:$C$1937,1),"")</f>
        <v/>
      </c>
      <c r="C1777" s="166" t="str">
        <f>IF(MIN('Categories ID'!$D1777:$F1777)&lt;&gt;0,MIN('Categories ID'!$D1777:$F1777),"")</f>
        <v/>
      </c>
      <c r="D1777" s="166" t="str">
        <f>IFERROR(SEARCH($G$3,'Categories ID'!$J1777)+ROW()/100000,"")</f>
        <v/>
      </c>
      <c r="E1777" s="166" t="str">
        <f>IFERROR(SEARCH($G$3,'Categories ID'!$K1777)+ROW()/100000,"")</f>
        <v/>
      </c>
      <c r="F1777" s="166" t="str">
        <f>IFERROR(SEARCH($G$3,'Categories ID'!$L1777)+ROW()/100000,"")</f>
        <v/>
      </c>
      <c r="G1777" s="73">
        <v>2191.0</v>
      </c>
      <c r="H1777" s="10" t="s">
        <v>4765</v>
      </c>
      <c r="I1777" s="10" t="s">
        <v>3934</v>
      </c>
      <c r="J1777" s="10" t="s">
        <v>4081</v>
      </c>
      <c r="K1777" s="10" t="s">
        <v>4138</v>
      </c>
      <c r="L1777" s="10" t="s">
        <v>4139</v>
      </c>
      <c r="M1777" s="10" t="s">
        <v>22</v>
      </c>
      <c r="N1777" s="3"/>
      <c r="O1777" s="3"/>
      <c r="P1777" s="3"/>
      <c r="Q1777" s="3"/>
      <c r="R1777" s="3"/>
      <c r="S1777" s="3"/>
      <c r="T1777" s="3"/>
    </row>
    <row r="1778" ht="19.5" customHeight="1">
      <c r="A1778" s="3"/>
      <c r="B1778" s="163" t="str">
        <f>IFERROR(RANK('Categories ID'!$C1778,'Categories ID'!$C$20:$C$1937,1),"")</f>
        <v/>
      </c>
      <c r="C1778" s="164" t="str">
        <f>IF(MIN('Categories ID'!$D1778:$F1778)&lt;&gt;0,MIN('Categories ID'!$D1778:$F1778),"")</f>
        <v/>
      </c>
      <c r="D1778" s="164" t="str">
        <f>IFERROR(SEARCH($G$3,'Categories ID'!$J1778)+ROW()/100000,"")</f>
        <v/>
      </c>
      <c r="E1778" s="164" t="str">
        <f>IFERROR(SEARCH($G$3,'Categories ID'!$K1778)+ROW()/100000,"")</f>
        <v/>
      </c>
      <c r="F1778" s="164" t="str">
        <f>IFERROR(SEARCH($G$3,'Categories ID'!$L1778)+ROW()/100000,"")</f>
        <v/>
      </c>
      <c r="G1778" s="73">
        <v>3533.0</v>
      </c>
      <c r="H1778" s="10" t="s">
        <v>4765</v>
      </c>
      <c r="I1778" s="10" t="s">
        <v>3934</v>
      </c>
      <c r="J1778" s="10" t="s">
        <v>4081</v>
      </c>
      <c r="K1778" s="10" t="s">
        <v>4091</v>
      </c>
      <c r="L1778" s="10" t="s">
        <v>4270</v>
      </c>
      <c r="M1778" s="10" t="s">
        <v>22</v>
      </c>
      <c r="N1778" s="3"/>
      <c r="O1778" s="3"/>
      <c r="P1778" s="3"/>
      <c r="Q1778" s="3"/>
      <c r="R1778" s="3"/>
      <c r="S1778" s="3"/>
      <c r="T1778" s="3"/>
    </row>
    <row r="1779" ht="19.5" customHeight="1">
      <c r="A1779" s="3"/>
      <c r="B1779" s="165" t="str">
        <f>IFERROR(RANK('Categories ID'!$C1779,'Categories ID'!$C$20:$C$1937,1),"")</f>
        <v/>
      </c>
      <c r="C1779" s="166" t="str">
        <f>IF(MIN('Categories ID'!$D1779:$F1779)&lt;&gt;0,MIN('Categories ID'!$D1779:$F1779),"")</f>
        <v/>
      </c>
      <c r="D1779" s="166" t="str">
        <f>IFERROR(SEARCH($G$3,'Categories ID'!$J1779)+ROW()/100000,"")</f>
        <v/>
      </c>
      <c r="E1779" s="166" t="str">
        <f>IFERROR(SEARCH($G$3,'Categories ID'!$K1779)+ROW()/100000,"")</f>
        <v/>
      </c>
      <c r="F1779" s="166" t="str">
        <f>IFERROR(SEARCH($G$3,'Categories ID'!$L1779)+ROW()/100000,"")</f>
        <v/>
      </c>
      <c r="G1779" s="73">
        <v>3534.0</v>
      </c>
      <c r="H1779" s="10" t="s">
        <v>4765</v>
      </c>
      <c r="I1779" s="10" t="s">
        <v>3934</v>
      </c>
      <c r="J1779" s="10" t="s">
        <v>4081</v>
      </c>
      <c r="K1779" s="10" t="s">
        <v>4091</v>
      </c>
      <c r="L1779" s="10" t="s">
        <v>4272</v>
      </c>
      <c r="M1779" s="10" t="s">
        <v>22</v>
      </c>
      <c r="N1779" s="3"/>
      <c r="O1779" s="3"/>
      <c r="P1779" s="3"/>
      <c r="Q1779" s="3"/>
      <c r="R1779" s="3"/>
      <c r="S1779" s="3"/>
      <c r="T1779" s="3"/>
    </row>
    <row r="1780" ht="19.5" customHeight="1">
      <c r="A1780" s="3"/>
      <c r="B1780" s="163" t="str">
        <f>IFERROR(RANK('Categories ID'!$C1780,'Categories ID'!$C$20:$C$1937,1),"")</f>
        <v/>
      </c>
      <c r="C1780" s="164" t="str">
        <f>IF(MIN('Categories ID'!$D1780:$F1780)&lt;&gt;0,MIN('Categories ID'!$D1780:$F1780),"")</f>
        <v/>
      </c>
      <c r="D1780" s="164" t="str">
        <f>IFERROR(SEARCH($G$3,'Categories ID'!$J1780)+ROW()/100000,"")</f>
        <v/>
      </c>
      <c r="E1780" s="164" t="str">
        <f>IFERROR(SEARCH($G$3,'Categories ID'!$K1780)+ROW()/100000,"")</f>
        <v/>
      </c>
      <c r="F1780" s="164" t="str">
        <f>IFERROR(SEARCH($G$3,'Categories ID'!$L1780)+ROW()/100000,"")</f>
        <v/>
      </c>
      <c r="G1780" s="73">
        <v>1925.0</v>
      </c>
      <c r="H1780" s="10" t="s">
        <v>4765</v>
      </c>
      <c r="I1780" s="10" t="s">
        <v>3934</v>
      </c>
      <c r="J1780" s="10" t="s">
        <v>4081</v>
      </c>
      <c r="K1780" s="10" t="s">
        <v>4091</v>
      </c>
      <c r="L1780" s="10" t="s">
        <v>4124</v>
      </c>
      <c r="M1780" s="10" t="s">
        <v>22</v>
      </c>
      <c r="N1780" s="3"/>
      <c r="O1780" s="3"/>
      <c r="P1780" s="3"/>
      <c r="Q1780" s="3"/>
      <c r="R1780" s="3"/>
      <c r="S1780" s="3"/>
      <c r="T1780" s="3"/>
    </row>
    <row r="1781" ht="19.5" customHeight="1">
      <c r="A1781" s="3"/>
      <c r="B1781" s="165" t="str">
        <f>IFERROR(RANK('Categories ID'!$C1781,'Categories ID'!$C$20:$C$1937,1),"")</f>
        <v/>
      </c>
      <c r="C1781" s="166" t="str">
        <f>IF(MIN('Categories ID'!$D1781:$F1781)&lt;&gt;0,MIN('Categories ID'!$D1781:$F1781),"")</f>
        <v/>
      </c>
      <c r="D1781" s="166" t="str">
        <f>IFERROR(SEARCH($G$3,'Categories ID'!$J1781)+ROW()/100000,"")</f>
        <v/>
      </c>
      <c r="E1781" s="166" t="str">
        <f>IFERROR(SEARCH($G$3,'Categories ID'!$K1781)+ROW()/100000,"")</f>
        <v/>
      </c>
      <c r="F1781" s="166" t="str">
        <f>IFERROR(SEARCH($G$3,'Categories ID'!$L1781)+ROW()/100000,"")</f>
        <v/>
      </c>
      <c r="G1781" s="73">
        <v>2293.0</v>
      </c>
      <c r="H1781" s="10" t="s">
        <v>4765</v>
      </c>
      <c r="I1781" s="10" t="s">
        <v>3934</v>
      </c>
      <c r="J1781" s="10" t="s">
        <v>4081</v>
      </c>
      <c r="K1781" s="10" t="s">
        <v>4091</v>
      </c>
      <c r="L1781" s="10" t="s">
        <v>4158</v>
      </c>
      <c r="M1781" s="10" t="s">
        <v>22</v>
      </c>
      <c r="N1781" s="3"/>
      <c r="O1781" s="3"/>
      <c r="P1781" s="3"/>
      <c r="Q1781" s="3"/>
      <c r="R1781" s="3"/>
      <c r="S1781" s="3"/>
      <c r="T1781" s="3"/>
    </row>
    <row r="1782" ht="19.5" customHeight="1">
      <c r="A1782" s="3"/>
      <c r="B1782" s="163" t="str">
        <f>IFERROR(RANK('Categories ID'!$C1782,'Categories ID'!$C$20:$C$1937,1),"")</f>
        <v/>
      </c>
      <c r="C1782" s="164" t="str">
        <f>IF(MIN('Categories ID'!$D1782:$F1782)&lt;&gt;0,MIN('Categories ID'!$D1782:$F1782),"")</f>
        <v/>
      </c>
      <c r="D1782" s="164" t="str">
        <f>IFERROR(SEARCH($G$3,'Categories ID'!$J1782)+ROW()/100000,"")</f>
        <v/>
      </c>
      <c r="E1782" s="164" t="str">
        <f>IFERROR(SEARCH($G$3,'Categories ID'!$K1782)+ROW()/100000,"")</f>
        <v/>
      </c>
      <c r="F1782" s="164" t="str">
        <f>IFERROR(SEARCH($G$3,'Categories ID'!$L1782)+ROW()/100000,"")</f>
        <v/>
      </c>
      <c r="G1782" s="73">
        <v>2294.0</v>
      </c>
      <c r="H1782" s="10" t="s">
        <v>4765</v>
      </c>
      <c r="I1782" s="10" t="s">
        <v>3934</v>
      </c>
      <c r="J1782" s="10" t="s">
        <v>4081</v>
      </c>
      <c r="K1782" s="10" t="s">
        <v>4091</v>
      </c>
      <c r="L1782" s="10" t="s">
        <v>4160</v>
      </c>
      <c r="M1782" s="10" t="s">
        <v>22</v>
      </c>
      <c r="N1782" s="3"/>
      <c r="O1782" s="3"/>
      <c r="P1782" s="3"/>
      <c r="Q1782" s="3"/>
      <c r="R1782" s="3"/>
      <c r="S1782" s="3"/>
      <c r="T1782" s="3"/>
    </row>
    <row r="1783" ht="19.5" customHeight="1">
      <c r="A1783" s="3"/>
      <c r="B1783" s="165" t="str">
        <f>IFERROR(RANK('Categories ID'!$C1783,'Categories ID'!$C$20:$C$1937,1),"")</f>
        <v/>
      </c>
      <c r="C1783" s="166" t="str">
        <f>IF(MIN('Categories ID'!$D1783:$F1783)&lt;&gt;0,MIN('Categories ID'!$D1783:$F1783),"")</f>
        <v/>
      </c>
      <c r="D1783" s="166" t="str">
        <f>IFERROR(SEARCH($G$3,'Categories ID'!$J1783)+ROW()/100000,"")</f>
        <v/>
      </c>
      <c r="E1783" s="166" t="str">
        <f>IFERROR(SEARCH($G$3,'Categories ID'!$K1783)+ROW()/100000,"")</f>
        <v/>
      </c>
      <c r="F1783" s="166" t="str">
        <f>IFERROR(SEARCH($G$3,'Categories ID'!$L1783)+ROW()/100000,"")</f>
        <v/>
      </c>
      <c r="G1783" s="73">
        <v>2295.0</v>
      </c>
      <c r="H1783" s="10" t="s">
        <v>4765</v>
      </c>
      <c r="I1783" s="10" t="s">
        <v>3934</v>
      </c>
      <c r="J1783" s="10" t="s">
        <v>4081</v>
      </c>
      <c r="K1783" s="10" t="s">
        <v>4091</v>
      </c>
      <c r="L1783" s="10" t="s">
        <v>4162</v>
      </c>
      <c r="M1783" s="10" t="s">
        <v>22</v>
      </c>
      <c r="N1783" s="3"/>
      <c r="O1783" s="3"/>
      <c r="P1783" s="3"/>
      <c r="Q1783" s="3"/>
      <c r="R1783" s="3"/>
      <c r="S1783" s="3"/>
      <c r="T1783" s="3"/>
    </row>
    <row r="1784" ht="19.5" customHeight="1">
      <c r="A1784" s="3"/>
      <c r="B1784" s="163" t="str">
        <f>IFERROR(RANK('Categories ID'!$C1784,'Categories ID'!$C$20:$C$1937,1),"")</f>
        <v/>
      </c>
      <c r="C1784" s="164" t="str">
        <f>IF(MIN('Categories ID'!$D1784:$F1784)&lt;&gt;0,MIN('Categories ID'!$D1784:$F1784),"")</f>
        <v/>
      </c>
      <c r="D1784" s="164" t="str">
        <f>IFERROR(SEARCH($G$3,'Categories ID'!$J1784)+ROW()/100000,"")</f>
        <v/>
      </c>
      <c r="E1784" s="164" t="str">
        <f>IFERROR(SEARCH($G$3,'Categories ID'!$K1784)+ROW()/100000,"")</f>
        <v/>
      </c>
      <c r="F1784" s="164" t="str">
        <f>IFERROR(SEARCH($G$3,'Categories ID'!$L1784)+ROW()/100000,"")</f>
        <v/>
      </c>
      <c r="G1784" s="73">
        <v>2290.0</v>
      </c>
      <c r="H1784" s="10" t="s">
        <v>4765</v>
      </c>
      <c r="I1784" s="10" t="s">
        <v>3934</v>
      </c>
      <c r="J1784" s="10" t="s">
        <v>4081</v>
      </c>
      <c r="K1784" s="10" t="s">
        <v>4091</v>
      </c>
      <c r="L1784" s="10" t="s">
        <v>4152</v>
      </c>
      <c r="M1784" s="10" t="s">
        <v>22</v>
      </c>
      <c r="N1784" s="3"/>
      <c r="O1784" s="3"/>
      <c r="P1784" s="3"/>
      <c r="Q1784" s="3"/>
      <c r="R1784" s="3"/>
      <c r="S1784" s="3"/>
      <c r="T1784" s="3"/>
    </row>
    <row r="1785" ht="19.5" customHeight="1">
      <c r="A1785" s="3"/>
      <c r="B1785" s="165" t="str">
        <f>IFERROR(RANK('Categories ID'!$C1785,'Categories ID'!$C$20:$C$1937,1),"")</f>
        <v/>
      </c>
      <c r="C1785" s="166" t="str">
        <f>IF(MIN('Categories ID'!$D1785:$F1785)&lt;&gt;0,MIN('Categories ID'!$D1785:$F1785),"")</f>
        <v/>
      </c>
      <c r="D1785" s="166" t="str">
        <f>IFERROR(SEARCH($G$3,'Categories ID'!$J1785)+ROW()/100000,"")</f>
        <v/>
      </c>
      <c r="E1785" s="166" t="str">
        <f>IFERROR(SEARCH($G$3,'Categories ID'!$K1785)+ROW()/100000,"")</f>
        <v/>
      </c>
      <c r="F1785" s="166" t="str">
        <f>IFERROR(SEARCH($G$3,'Categories ID'!$L1785)+ROW()/100000,"")</f>
        <v/>
      </c>
      <c r="G1785" s="73">
        <v>2291.0</v>
      </c>
      <c r="H1785" s="10" t="s">
        <v>4765</v>
      </c>
      <c r="I1785" s="10" t="s">
        <v>3934</v>
      </c>
      <c r="J1785" s="10" t="s">
        <v>4081</v>
      </c>
      <c r="K1785" s="10" t="s">
        <v>4091</v>
      </c>
      <c r="L1785" s="10" t="s">
        <v>4154</v>
      </c>
      <c r="M1785" s="10" t="s">
        <v>22</v>
      </c>
      <c r="N1785" s="3"/>
      <c r="O1785" s="3"/>
      <c r="P1785" s="3"/>
      <c r="Q1785" s="3"/>
      <c r="R1785" s="3"/>
      <c r="S1785" s="3"/>
      <c r="T1785" s="3"/>
    </row>
    <row r="1786" ht="19.5" customHeight="1">
      <c r="A1786" s="3"/>
      <c r="B1786" s="163" t="str">
        <f>IFERROR(RANK('Categories ID'!$C1786,'Categories ID'!$C$20:$C$1937,1),"")</f>
        <v/>
      </c>
      <c r="C1786" s="164" t="str">
        <f>IF(MIN('Categories ID'!$D1786:$F1786)&lt;&gt;0,MIN('Categories ID'!$D1786:$F1786),"")</f>
        <v/>
      </c>
      <c r="D1786" s="164" t="str">
        <f>IFERROR(SEARCH($G$3,'Categories ID'!$J1786)+ROW()/100000,"")</f>
        <v/>
      </c>
      <c r="E1786" s="164" t="str">
        <f>IFERROR(SEARCH($G$3,'Categories ID'!$K1786)+ROW()/100000,"")</f>
        <v/>
      </c>
      <c r="F1786" s="164" t="str">
        <f>IFERROR(SEARCH($G$3,'Categories ID'!$L1786)+ROW()/100000,"")</f>
        <v/>
      </c>
      <c r="G1786" s="73">
        <v>299.0</v>
      </c>
      <c r="H1786" s="10" t="s">
        <v>4765</v>
      </c>
      <c r="I1786" s="10" t="s">
        <v>3934</v>
      </c>
      <c r="J1786" s="10" t="s">
        <v>4081</v>
      </c>
      <c r="K1786" s="10" t="s">
        <v>4091</v>
      </c>
      <c r="L1786" s="10" t="s">
        <v>4092</v>
      </c>
      <c r="M1786" s="10" t="s">
        <v>22</v>
      </c>
      <c r="N1786" s="3"/>
      <c r="O1786" s="3"/>
      <c r="P1786" s="3"/>
      <c r="Q1786" s="3"/>
      <c r="R1786" s="3"/>
      <c r="S1786" s="3"/>
      <c r="T1786" s="3"/>
    </row>
    <row r="1787" ht="19.5" customHeight="1">
      <c r="A1787" s="3"/>
      <c r="B1787" s="165" t="str">
        <f>IFERROR(RANK('Categories ID'!$C1787,'Categories ID'!$C$20:$C$1937,1),"")</f>
        <v/>
      </c>
      <c r="C1787" s="166" t="str">
        <f>IF(MIN('Categories ID'!$D1787:$F1787)&lt;&gt;0,MIN('Categories ID'!$D1787:$F1787),"")</f>
        <v/>
      </c>
      <c r="D1787" s="166" t="str">
        <f>IFERROR(SEARCH($G$3,'Categories ID'!$J1787)+ROW()/100000,"")</f>
        <v/>
      </c>
      <c r="E1787" s="166" t="str">
        <f>IFERROR(SEARCH($G$3,'Categories ID'!$K1787)+ROW()/100000,"")</f>
        <v/>
      </c>
      <c r="F1787" s="166" t="str">
        <f>IFERROR(SEARCH($G$3,'Categories ID'!$L1787)+ROW()/100000,"")</f>
        <v/>
      </c>
      <c r="G1787" s="73">
        <v>2143.0</v>
      </c>
      <c r="H1787" s="10" t="s">
        <v>4765</v>
      </c>
      <c r="I1787" s="10" t="s">
        <v>3934</v>
      </c>
      <c r="J1787" s="10" t="s">
        <v>4081</v>
      </c>
      <c r="K1787" s="10" t="s">
        <v>4091</v>
      </c>
      <c r="L1787" s="10" t="s">
        <v>4136</v>
      </c>
      <c r="M1787" s="10" t="s">
        <v>22</v>
      </c>
      <c r="N1787" s="3"/>
      <c r="O1787" s="3"/>
      <c r="P1787" s="3"/>
      <c r="Q1787" s="3"/>
      <c r="R1787" s="3"/>
      <c r="S1787" s="3"/>
      <c r="T1787" s="3"/>
    </row>
    <row r="1788" ht="19.5" customHeight="1">
      <c r="A1788" s="3"/>
      <c r="B1788" s="163" t="str">
        <f>IFERROR(RANK('Categories ID'!$C1788,'Categories ID'!$C$20:$C$1937,1),"")</f>
        <v/>
      </c>
      <c r="C1788" s="164" t="str">
        <f>IF(MIN('Categories ID'!$D1788:$F1788)&lt;&gt;0,MIN('Categories ID'!$D1788:$F1788),"")</f>
        <v/>
      </c>
      <c r="D1788" s="164" t="str">
        <f>IFERROR(SEARCH($G$3,'Categories ID'!$J1788)+ROW()/100000,"")</f>
        <v/>
      </c>
      <c r="E1788" s="164" t="str">
        <f>IFERROR(SEARCH($G$3,'Categories ID'!$K1788)+ROW()/100000,"")</f>
        <v/>
      </c>
      <c r="F1788" s="164" t="str">
        <f>IFERROR(SEARCH($G$3,'Categories ID'!$L1788)+ROW()/100000,"")</f>
        <v/>
      </c>
      <c r="G1788" s="73">
        <v>3332.0</v>
      </c>
      <c r="H1788" s="10" t="s">
        <v>4765</v>
      </c>
      <c r="I1788" s="10" t="s">
        <v>3934</v>
      </c>
      <c r="J1788" s="10" t="s">
        <v>4081</v>
      </c>
      <c r="K1788" s="10" t="s">
        <v>4107</v>
      </c>
      <c r="L1788" s="10" t="s">
        <v>4258</v>
      </c>
      <c r="M1788" s="10" t="s">
        <v>22</v>
      </c>
      <c r="N1788" s="3"/>
      <c r="O1788" s="3"/>
      <c r="P1788" s="3"/>
      <c r="Q1788" s="3"/>
      <c r="R1788" s="3"/>
      <c r="S1788" s="3"/>
      <c r="T1788" s="3"/>
    </row>
    <row r="1789" ht="19.5" customHeight="1">
      <c r="A1789" s="3"/>
      <c r="B1789" s="165" t="str">
        <f>IFERROR(RANK('Categories ID'!$C1789,'Categories ID'!$C$20:$C$1937,1),"")</f>
        <v/>
      </c>
      <c r="C1789" s="166" t="str">
        <f>IF(MIN('Categories ID'!$D1789:$F1789)&lt;&gt;0,MIN('Categories ID'!$D1789:$F1789),"")</f>
        <v/>
      </c>
      <c r="D1789" s="166" t="str">
        <f>IFERROR(SEARCH($G$3,'Categories ID'!$J1789)+ROW()/100000,"")</f>
        <v/>
      </c>
      <c r="E1789" s="166" t="str">
        <f>IFERROR(SEARCH($G$3,'Categories ID'!$K1789)+ROW()/100000,"")</f>
        <v/>
      </c>
      <c r="F1789" s="166" t="str">
        <f>IFERROR(SEARCH($G$3,'Categories ID'!$L1789)+ROW()/100000,"")</f>
        <v/>
      </c>
      <c r="G1789" s="73">
        <v>2292.0</v>
      </c>
      <c r="H1789" s="10" t="s">
        <v>4765</v>
      </c>
      <c r="I1789" s="10" t="s">
        <v>3934</v>
      </c>
      <c r="J1789" s="10" t="s">
        <v>4081</v>
      </c>
      <c r="K1789" s="10" t="s">
        <v>4107</v>
      </c>
      <c r="L1789" s="10" t="s">
        <v>4156</v>
      </c>
      <c r="M1789" s="10" t="s">
        <v>22</v>
      </c>
      <c r="N1789" s="3"/>
      <c r="O1789" s="3"/>
      <c r="P1789" s="3"/>
      <c r="Q1789" s="3"/>
      <c r="R1789" s="3"/>
      <c r="S1789" s="3"/>
      <c r="T1789" s="3"/>
    </row>
    <row r="1790" ht="19.5" customHeight="1">
      <c r="A1790" s="3"/>
      <c r="B1790" s="163" t="str">
        <f>IFERROR(RANK('Categories ID'!$C1790,'Categories ID'!$C$20:$C$1937,1),"")</f>
        <v/>
      </c>
      <c r="C1790" s="164" t="str">
        <f>IF(MIN('Categories ID'!$D1790:$F1790)&lt;&gt;0,MIN('Categories ID'!$D1790:$F1790),"")</f>
        <v/>
      </c>
      <c r="D1790" s="164" t="str">
        <f>IFERROR(SEARCH($G$3,'Categories ID'!$J1790)+ROW()/100000,"")</f>
        <v/>
      </c>
      <c r="E1790" s="164" t="str">
        <f>IFERROR(SEARCH($G$3,'Categories ID'!$K1790)+ROW()/100000,"")</f>
        <v/>
      </c>
      <c r="F1790" s="164" t="str">
        <f>IFERROR(SEARCH($G$3,'Categories ID'!$L1790)+ROW()/100000,"")</f>
        <v/>
      </c>
      <c r="G1790" s="73">
        <v>2325.0</v>
      </c>
      <c r="H1790" s="10" t="s">
        <v>4765</v>
      </c>
      <c r="I1790" s="10" t="s">
        <v>3934</v>
      </c>
      <c r="J1790" s="10" t="s">
        <v>4081</v>
      </c>
      <c r="K1790" s="10" t="s">
        <v>4107</v>
      </c>
      <c r="L1790" s="10" t="s">
        <v>4218</v>
      </c>
      <c r="M1790" s="10" t="s">
        <v>22</v>
      </c>
      <c r="N1790" s="3"/>
      <c r="O1790" s="3"/>
      <c r="P1790" s="3"/>
      <c r="Q1790" s="3"/>
      <c r="R1790" s="3"/>
      <c r="S1790" s="3"/>
      <c r="T1790" s="3"/>
    </row>
    <row r="1791" ht="19.5" customHeight="1">
      <c r="A1791" s="3"/>
      <c r="B1791" s="165" t="str">
        <f>IFERROR(RANK('Categories ID'!$C1791,'Categories ID'!$C$20:$C$1937,1),"")</f>
        <v/>
      </c>
      <c r="C1791" s="166" t="str">
        <f>IF(MIN('Categories ID'!$D1791:$F1791)&lt;&gt;0,MIN('Categories ID'!$D1791:$F1791),"")</f>
        <v/>
      </c>
      <c r="D1791" s="166" t="str">
        <f>IFERROR(SEARCH($G$3,'Categories ID'!$J1791)+ROW()/100000,"")</f>
        <v/>
      </c>
      <c r="E1791" s="166" t="str">
        <f>IFERROR(SEARCH($G$3,'Categories ID'!$K1791)+ROW()/100000,"")</f>
        <v/>
      </c>
      <c r="F1791" s="166" t="str">
        <f>IFERROR(SEARCH($G$3,'Categories ID'!$L1791)+ROW()/100000,"")</f>
        <v/>
      </c>
      <c r="G1791" s="73">
        <v>2326.0</v>
      </c>
      <c r="H1791" s="10" t="s">
        <v>4765</v>
      </c>
      <c r="I1791" s="10" t="s">
        <v>3934</v>
      </c>
      <c r="J1791" s="10" t="s">
        <v>4081</v>
      </c>
      <c r="K1791" s="10" t="s">
        <v>4107</v>
      </c>
      <c r="L1791" s="10" t="s">
        <v>4220</v>
      </c>
      <c r="M1791" s="10" t="s">
        <v>22</v>
      </c>
      <c r="N1791" s="3"/>
      <c r="O1791" s="3"/>
      <c r="P1791" s="3"/>
      <c r="Q1791" s="3"/>
      <c r="R1791" s="3"/>
      <c r="S1791" s="3"/>
      <c r="T1791" s="3"/>
    </row>
    <row r="1792" ht="19.5" customHeight="1">
      <c r="A1792" s="3"/>
      <c r="B1792" s="163" t="str">
        <f>IFERROR(RANK('Categories ID'!$C1792,'Categories ID'!$C$20:$C$1937,1),"")</f>
        <v/>
      </c>
      <c r="C1792" s="164" t="str">
        <f>IF(MIN('Categories ID'!$D1792:$F1792)&lt;&gt;0,MIN('Categories ID'!$D1792:$F1792),"")</f>
        <v/>
      </c>
      <c r="D1792" s="164" t="str">
        <f>IFERROR(SEARCH($G$3,'Categories ID'!$J1792)+ROW()/100000,"")</f>
        <v/>
      </c>
      <c r="E1792" s="164" t="str">
        <f>IFERROR(SEARCH($G$3,'Categories ID'!$K1792)+ROW()/100000,"")</f>
        <v/>
      </c>
      <c r="F1792" s="164" t="str">
        <f>IFERROR(SEARCH($G$3,'Categories ID'!$L1792)+ROW()/100000,"")</f>
        <v/>
      </c>
      <c r="G1792" s="73">
        <v>2327.0</v>
      </c>
      <c r="H1792" s="10" t="s">
        <v>4765</v>
      </c>
      <c r="I1792" s="10" t="s">
        <v>3934</v>
      </c>
      <c r="J1792" s="10" t="s">
        <v>4081</v>
      </c>
      <c r="K1792" s="10" t="s">
        <v>4107</v>
      </c>
      <c r="L1792" s="10" t="s">
        <v>4222</v>
      </c>
      <c r="M1792" s="10" t="s">
        <v>22</v>
      </c>
      <c r="N1792" s="3"/>
      <c r="O1792" s="3"/>
      <c r="P1792" s="3"/>
      <c r="Q1792" s="3"/>
      <c r="R1792" s="3"/>
      <c r="S1792" s="3"/>
      <c r="T1792" s="3"/>
    </row>
    <row r="1793" ht="19.5" customHeight="1">
      <c r="A1793" s="3"/>
      <c r="B1793" s="165" t="str">
        <f>IFERROR(RANK('Categories ID'!$C1793,'Categories ID'!$C$20:$C$1937,1),"")</f>
        <v/>
      </c>
      <c r="C1793" s="166" t="str">
        <f>IF(MIN('Categories ID'!$D1793:$F1793)&lt;&gt;0,MIN('Categories ID'!$D1793:$F1793),"")</f>
        <v/>
      </c>
      <c r="D1793" s="166" t="str">
        <f>IFERROR(SEARCH($G$3,'Categories ID'!$J1793)+ROW()/100000,"")</f>
        <v/>
      </c>
      <c r="E1793" s="166" t="str">
        <f>IFERROR(SEARCH($G$3,'Categories ID'!$K1793)+ROW()/100000,"")</f>
        <v/>
      </c>
      <c r="F1793" s="166" t="str">
        <f>IFERROR(SEARCH($G$3,'Categories ID'!$L1793)+ROW()/100000,"")</f>
        <v/>
      </c>
      <c r="G1793" s="73">
        <v>2328.0</v>
      </c>
      <c r="H1793" s="10" t="s">
        <v>4765</v>
      </c>
      <c r="I1793" s="10" t="s">
        <v>3934</v>
      </c>
      <c r="J1793" s="10" t="s">
        <v>4081</v>
      </c>
      <c r="K1793" s="10" t="s">
        <v>4107</v>
      </c>
      <c r="L1793" s="10" t="s">
        <v>4224</v>
      </c>
      <c r="M1793" s="10" t="s">
        <v>22</v>
      </c>
      <c r="N1793" s="3"/>
      <c r="O1793" s="3"/>
      <c r="P1793" s="3"/>
      <c r="Q1793" s="3"/>
      <c r="R1793" s="3"/>
      <c r="S1793" s="3"/>
      <c r="T1793" s="3"/>
    </row>
    <row r="1794" ht="19.5" customHeight="1">
      <c r="A1794" s="3"/>
      <c r="B1794" s="163" t="str">
        <f>IFERROR(RANK('Categories ID'!$C1794,'Categories ID'!$C$20:$C$1937,1),"")</f>
        <v/>
      </c>
      <c r="C1794" s="164" t="str">
        <f>IF(MIN('Categories ID'!$D1794:$F1794)&lt;&gt;0,MIN('Categories ID'!$D1794:$F1794),"")</f>
        <v/>
      </c>
      <c r="D1794" s="164" t="str">
        <f>IFERROR(SEARCH($G$3,'Categories ID'!$J1794)+ROW()/100000,"")</f>
        <v/>
      </c>
      <c r="E1794" s="164" t="str">
        <f>IFERROR(SEARCH($G$3,'Categories ID'!$K1794)+ROW()/100000,"")</f>
        <v/>
      </c>
      <c r="F1794" s="164" t="str">
        <f>IFERROR(SEARCH($G$3,'Categories ID'!$L1794)+ROW()/100000,"")</f>
        <v/>
      </c>
      <c r="G1794" s="73">
        <v>3367.0</v>
      </c>
      <c r="H1794" s="10" t="s">
        <v>4765</v>
      </c>
      <c r="I1794" s="10" t="s">
        <v>3934</v>
      </c>
      <c r="J1794" s="10" t="s">
        <v>4081</v>
      </c>
      <c r="K1794" s="10" t="s">
        <v>4107</v>
      </c>
      <c r="L1794" s="10" t="s">
        <v>4260</v>
      </c>
      <c r="M1794" s="10" t="s">
        <v>22</v>
      </c>
      <c r="N1794" s="3"/>
      <c r="O1794" s="3"/>
      <c r="P1794" s="3"/>
      <c r="Q1794" s="3"/>
      <c r="R1794" s="3"/>
      <c r="S1794" s="3"/>
      <c r="T1794" s="3"/>
    </row>
    <row r="1795" ht="19.5" customHeight="1">
      <c r="A1795" s="3"/>
      <c r="B1795" s="165" t="str">
        <f>IFERROR(RANK('Categories ID'!$C1795,'Categories ID'!$C$20:$C$1937,1),"")</f>
        <v/>
      </c>
      <c r="C1795" s="166" t="str">
        <f>IF(MIN('Categories ID'!$D1795:$F1795)&lt;&gt;0,MIN('Categories ID'!$D1795:$F1795),"")</f>
        <v/>
      </c>
      <c r="D1795" s="166" t="str">
        <f>IFERROR(SEARCH($G$3,'Categories ID'!$J1795)+ROW()/100000,"")</f>
        <v/>
      </c>
      <c r="E1795" s="166" t="str">
        <f>IFERROR(SEARCH($G$3,'Categories ID'!$K1795)+ROW()/100000,"")</f>
        <v/>
      </c>
      <c r="F1795" s="166" t="str">
        <f>IFERROR(SEARCH($G$3,'Categories ID'!$L1795)+ROW()/100000,"")</f>
        <v/>
      </c>
      <c r="G1795" s="73">
        <v>2771.0</v>
      </c>
      <c r="H1795" s="10" t="s">
        <v>4765</v>
      </c>
      <c r="I1795" s="10" t="s">
        <v>3934</v>
      </c>
      <c r="J1795" s="10" t="s">
        <v>4081</v>
      </c>
      <c r="K1795" s="10" t="s">
        <v>4107</v>
      </c>
      <c r="L1795" s="10" t="s">
        <v>4238</v>
      </c>
      <c r="M1795" s="10" t="s">
        <v>22</v>
      </c>
      <c r="N1795" s="3"/>
      <c r="O1795" s="3"/>
      <c r="P1795" s="3"/>
      <c r="Q1795" s="3"/>
      <c r="R1795" s="3"/>
      <c r="S1795" s="3"/>
      <c r="T1795" s="3"/>
    </row>
    <row r="1796" ht="19.5" customHeight="1">
      <c r="A1796" s="3"/>
      <c r="B1796" s="163" t="str">
        <f>IFERROR(RANK('Categories ID'!$C1796,'Categories ID'!$C$20:$C$1937,1),"")</f>
        <v/>
      </c>
      <c r="C1796" s="164" t="str">
        <f>IF(MIN('Categories ID'!$D1796:$F1796)&lt;&gt;0,MIN('Categories ID'!$D1796:$F1796),"")</f>
        <v/>
      </c>
      <c r="D1796" s="164" t="str">
        <f>IFERROR(SEARCH($G$3,'Categories ID'!$J1796)+ROW()/100000,"")</f>
        <v/>
      </c>
      <c r="E1796" s="164" t="str">
        <f>IFERROR(SEARCH($G$3,'Categories ID'!$K1796)+ROW()/100000,"")</f>
        <v/>
      </c>
      <c r="F1796" s="164" t="str">
        <f>IFERROR(SEARCH($G$3,'Categories ID'!$L1796)+ROW()/100000,"")</f>
        <v/>
      </c>
      <c r="G1796" s="73">
        <v>2773.0</v>
      </c>
      <c r="H1796" s="10" t="s">
        <v>4765</v>
      </c>
      <c r="I1796" s="10" t="s">
        <v>3934</v>
      </c>
      <c r="J1796" s="10" t="s">
        <v>4081</v>
      </c>
      <c r="K1796" s="10" t="s">
        <v>4107</v>
      </c>
      <c r="L1796" s="10" t="s">
        <v>4240</v>
      </c>
      <c r="M1796" s="10" t="s">
        <v>22</v>
      </c>
      <c r="N1796" s="3"/>
      <c r="O1796" s="3"/>
      <c r="P1796" s="3"/>
      <c r="Q1796" s="3"/>
      <c r="R1796" s="3"/>
      <c r="S1796" s="3"/>
      <c r="T1796" s="3"/>
    </row>
    <row r="1797" ht="19.5" customHeight="1">
      <c r="A1797" s="3"/>
      <c r="B1797" s="165" t="str">
        <f>IFERROR(RANK('Categories ID'!$C1797,'Categories ID'!$C$20:$C$1937,1),"")</f>
        <v/>
      </c>
      <c r="C1797" s="166" t="str">
        <f>IF(MIN('Categories ID'!$D1797:$F1797)&lt;&gt;0,MIN('Categories ID'!$D1797:$F1797),"")</f>
        <v/>
      </c>
      <c r="D1797" s="166" t="str">
        <f>IFERROR(SEARCH($G$3,'Categories ID'!$J1797)+ROW()/100000,"")</f>
        <v/>
      </c>
      <c r="E1797" s="166" t="str">
        <f>IFERROR(SEARCH($G$3,'Categories ID'!$K1797)+ROW()/100000,"")</f>
        <v/>
      </c>
      <c r="F1797" s="166" t="str">
        <f>IFERROR(SEARCH($G$3,'Categories ID'!$L1797)+ROW()/100000,"")</f>
        <v/>
      </c>
      <c r="G1797" s="73">
        <v>2774.0</v>
      </c>
      <c r="H1797" s="10" t="s">
        <v>4765</v>
      </c>
      <c r="I1797" s="10" t="s">
        <v>3934</v>
      </c>
      <c r="J1797" s="10" t="s">
        <v>4081</v>
      </c>
      <c r="K1797" s="10" t="s">
        <v>4107</v>
      </c>
      <c r="L1797" s="10" t="s">
        <v>4242</v>
      </c>
      <c r="M1797" s="10" t="s">
        <v>22</v>
      </c>
      <c r="N1797" s="3"/>
      <c r="O1797" s="3"/>
      <c r="P1797" s="3"/>
      <c r="Q1797" s="3"/>
      <c r="R1797" s="3"/>
      <c r="S1797" s="3"/>
      <c r="T1797" s="3"/>
    </row>
    <row r="1798" ht="19.5" customHeight="1">
      <c r="A1798" s="3"/>
      <c r="B1798" s="163" t="str">
        <f>IFERROR(RANK('Categories ID'!$C1798,'Categories ID'!$C$20:$C$1937,1),"")</f>
        <v/>
      </c>
      <c r="C1798" s="164" t="str">
        <f>IF(MIN('Categories ID'!$D1798:$F1798)&lt;&gt;0,MIN('Categories ID'!$D1798:$F1798),"")</f>
        <v/>
      </c>
      <c r="D1798" s="164" t="str">
        <f>IFERROR(SEARCH($G$3,'Categories ID'!$J1798)+ROW()/100000,"")</f>
        <v/>
      </c>
      <c r="E1798" s="164" t="str">
        <f>IFERROR(SEARCH($G$3,'Categories ID'!$K1798)+ROW()/100000,"")</f>
        <v/>
      </c>
      <c r="F1798" s="164" t="str">
        <f>IFERROR(SEARCH($G$3,'Categories ID'!$L1798)+ROW()/100000,"")</f>
        <v/>
      </c>
      <c r="G1798" s="73">
        <v>2775.0</v>
      </c>
      <c r="H1798" s="10" t="s">
        <v>4765</v>
      </c>
      <c r="I1798" s="10" t="s">
        <v>3934</v>
      </c>
      <c r="J1798" s="10" t="s">
        <v>4081</v>
      </c>
      <c r="K1798" s="10" t="s">
        <v>4107</v>
      </c>
      <c r="L1798" s="10" t="s">
        <v>4244</v>
      </c>
      <c r="M1798" s="10" t="s">
        <v>22</v>
      </c>
      <c r="N1798" s="3"/>
      <c r="O1798" s="3"/>
      <c r="P1798" s="3"/>
      <c r="Q1798" s="3"/>
      <c r="R1798" s="3"/>
      <c r="S1798" s="3"/>
      <c r="T1798" s="3"/>
    </row>
    <row r="1799" ht="19.5" customHeight="1">
      <c r="A1799" s="3"/>
      <c r="B1799" s="165" t="str">
        <f>IFERROR(RANK('Categories ID'!$C1799,'Categories ID'!$C$20:$C$1937,1),"")</f>
        <v/>
      </c>
      <c r="C1799" s="166" t="str">
        <f>IF(MIN('Categories ID'!$D1799:$F1799)&lt;&gt;0,MIN('Categories ID'!$D1799:$F1799),"")</f>
        <v/>
      </c>
      <c r="D1799" s="166" t="str">
        <f>IFERROR(SEARCH($G$3,'Categories ID'!$J1799)+ROW()/100000,"")</f>
        <v/>
      </c>
      <c r="E1799" s="166" t="str">
        <f>IFERROR(SEARCH($G$3,'Categories ID'!$K1799)+ROW()/100000,"")</f>
        <v/>
      </c>
      <c r="F1799" s="166" t="str">
        <f>IFERROR(SEARCH($G$3,'Categories ID'!$L1799)+ROW()/100000,"")</f>
        <v/>
      </c>
      <c r="G1799" s="73">
        <v>2776.0</v>
      </c>
      <c r="H1799" s="10" t="s">
        <v>4765</v>
      </c>
      <c r="I1799" s="10" t="s">
        <v>3934</v>
      </c>
      <c r="J1799" s="10" t="s">
        <v>4081</v>
      </c>
      <c r="K1799" s="10" t="s">
        <v>4107</v>
      </c>
      <c r="L1799" s="10" t="s">
        <v>4246</v>
      </c>
      <c r="M1799" s="10" t="s">
        <v>22</v>
      </c>
      <c r="N1799" s="3"/>
      <c r="O1799" s="3"/>
      <c r="P1799" s="3"/>
      <c r="Q1799" s="3"/>
      <c r="R1799" s="3"/>
      <c r="S1799" s="3"/>
      <c r="T1799" s="3"/>
    </row>
    <row r="1800" ht="19.5" customHeight="1">
      <c r="A1800" s="3"/>
      <c r="B1800" s="163" t="str">
        <f>IFERROR(RANK('Categories ID'!$C1800,'Categories ID'!$C$20:$C$1937,1),"")</f>
        <v/>
      </c>
      <c r="C1800" s="164" t="str">
        <f>IF(MIN('Categories ID'!$D1800:$F1800)&lt;&gt;0,MIN('Categories ID'!$D1800:$F1800),"")</f>
        <v/>
      </c>
      <c r="D1800" s="164" t="str">
        <f>IFERROR(SEARCH($G$3,'Categories ID'!$J1800)+ROW()/100000,"")</f>
        <v/>
      </c>
      <c r="E1800" s="164" t="str">
        <f>IFERROR(SEARCH($G$3,'Categories ID'!$K1800)+ROW()/100000,"")</f>
        <v/>
      </c>
      <c r="F1800" s="164" t="str">
        <f>IFERROR(SEARCH($G$3,'Categories ID'!$L1800)+ROW()/100000,"")</f>
        <v/>
      </c>
      <c r="G1800" s="73">
        <v>2777.0</v>
      </c>
      <c r="H1800" s="10" t="s">
        <v>4765</v>
      </c>
      <c r="I1800" s="10" t="s">
        <v>3934</v>
      </c>
      <c r="J1800" s="10" t="s">
        <v>4081</v>
      </c>
      <c r="K1800" s="10" t="s">
        <v>4107</v>
      </c>
      <c r="L1800" s="10" t="s">
        <v>4248</v>
      </c>
      <c r="M1800" s="10" t="s">
        <v>22</v>
      </c>
      <c r="N1800" s="3"/>
      <c r="O1800" s="3"/>
      <c r="P1800" s="3"/>
      <c r="Q1800" s="3"/>
      <c r="R1800" s="3"/>
      <c r="S1800" s="3"/>
      <c r="T1800" s="3"/>
    </row>
    <row r="1801" ht="19.5" customHeight="1">
      <c r="A1801" s="3"/>
      <c r="B1801" s="165" t="str">
        <f>IFERROR(RANK('Categories ID'!$C1801,'Categories ID'!$C$20:$C$1937,1),"")</f>
        <v/>
      </c>
      <c r="C1801" s="166" t="str">
        <f>IF(MIN('Categories ID'!$D1801:$F1801)&lt;&gt;0,MIN('Categories ID'!$D1801:$F1801),"")</f>
        <v/>
      </c>
      <c r="D1801" s="166" t="str">
        <f>IFERROR(SEARCH($G$3,'Categories ID'!$J1801)+ROW()/100000,"")</f>
        <v/>
      </c>
      <c r="E1801" s="166" t="str">
        <f>IFERROR(SEARCH($G$3,'Categories ID'!$K1801)+ROW()/100000,"")</f>
        <v/>
      </c>
      <c r="F1801" s="166" t="str">
        <f>IFERROR(SEARCH($G$3,'Categories ID'!$L1801)+ROW()/100000,"")</f>
        <v/>
      </c>
      <c r="G1801" s="73">
        <v>2778.0</v>
      </c>
      <c r="H1801" s="10" t="s">
        <v>4765</v>
      </c>
      <c r="I1801" s="10" t="s">
        <v>3934</v>
      </c>
      <c r="J1801" s="10" t="s">
        <v>4081</v>
      </c>
      <c r="K1801" s="10" t="s">
        <v>4107</v>
      </c>
      <c r="L1801" s="10" t="s">
        <v>4250</v>
      </c>
      <c r="M1801" s="10" t="s">
        <v>22</v>
      </c>
      <c r="N1801" s="3"/>
      <c r="O1801" s="3"/>
      <c r="P1801" s="3"/>
      <c r="Q1801" s="3"/>
      <c r="R1801" s="3"/>
      <c r="S1801" s="3"/>
      <c r="T1801" s="3"/>
    </row>
    <row r="1802" ht="19.5" customHeight="1">
      <c r="A1802" s="3"/>
      <c r="B1802" s="163" t="str">
        <f>IFERROR(RANK('Categories ID'!$C1802,'Categories ID'!$C$20:$C$1937,1),"")</f>
        <v/>
      </c>
      <c r="C1802" s="164" t="str">
        <f>IF(MIN('Categories ID'!$D1802:$F1802)&lt;&gt;0,MIN('Categories ID'!$D1802:$F1802),"")</f>
        <v/>
      </c>
      <c r="D1802" s="164" t="str">
        <f>IFERROR(SEARCH($G$3,'Categories ID'!$J1802)+ROW()/100000,"")</f>
        <v/>
      </c>
      <c r="E1802" s="164" t="str">
        <f>IFERROR(SEARCH($G$3,'Categories ID'!$K1802)+ROW()/100000,"")</f>
        <v/>
      </c>
      <c r="F1802" s="164" t="str">
        <f>IFERROR(SEARCH($G$3,'Categories ID'!$L1802)+ROW()/100000,"")</f>
        <v/>
      </c>
      <c r="G1802" s="73">
        <v>2779.0</v>
      </c>
      <c r="H1802" s="10" t="s">
        <v>4765</v>
      </c>
      <c r="I1802" s="10" t="s">
        <v>3934</v>
      </c>
      <c r="J1802" s="10" t="s">
        <v>4081</v>
      </c>
      <c r="K1802" s="10" t="s">
        <v>4107</v>
      </c>
      <c r="L1802" s="10" t="s">
        <v>4252</v>
      </c>
      <c r="M1802" s="10" t="s">
        <v>22</v>
      </c>
      <c r="N1802" s="3"/>
      <c r="O1802" s="3"/>
      <c r="P1802" s="3"/>
      <c r="Q1802" s="3"/>
      <c r="R1802" s="3"/>
      <c r="S1802" s="3"/>
      <c r="T1802" s="3"/>
    </row>
    <row r="1803" ht="19.5" customHeight="1">
      <c r="A1803" s="3"/>
      <c r="B1803" s="165" t="str">
        <f>IFERROR(RANK('Categories ID'!$C1803,'Categories ID'!$C$20:$C$1937,1),"")</f>
        <v/>
      </c>
      <c r="C1803" s="166" t="str">
        <f>IF(MIN('Categories ID'!$D1803:$F1803)&lt;&gt;0,MIN('Categories ID'!$D1803:$F1803),"")</f>
        <v/>
      </c>
      <c r="D1803" s="166" t="str">
        <f>IFERROR(SEARCH($G$3,'Categories ID'!$J1803)+ROW()/100000,"")</f>
        <v/>
      </c>
      <c r="E1803" s="166" t="str">
        <f>IFERROR(SEARCH($G$3,'Categories ID'!$K1803)+ROW()/100000,"")</f>
        <v/>
      </c>
      <c r="F1803" s="166" t="str">
        <f>IFERROR(SEARCH($G$3,'Categories ID'!$L1803)+ROW()/100000,"")</f>
        <v/>
      </c>
      <c r="G1803" s="73">
        <v>2780.0</v>
      </c>
      <c r="H1803" s="10" t="s">
        <v>4765</v>
      </c>
      <c r="I1803" s="10" t="s">
        <v>3934</v>
      </c>
      <c r="J1803" s="10" t="s">
        <v>4081</v>
      </c>
      <c r="K1803" s="10" t="s">
        <v>4107</v>
      </c>
      <c r="L1803" s="10" t="s">
        <v>4254</v>
      </c>
      <c r="M1803" s="10" t="s">
        <v>22</v>
      </c>
      <c r="N1803" s="3"/>
      <c r="O1803" s="3"/>
      <c r="P1803" s="3"/>
      <c r="Q1803" s="3"/>
      <c r="R1803" s="3"/>
      <c r="S1803" s="3"/>
      <c r="T1803" s="3"/>
    </row>
    <row r="1804" ht="19.5" customHeight="1">
      <c r="A1804" s="3"/>
      <c r="B1804" s="163" t="str">
        <f>IFERROR(RANK('Categories ID'!$C1804,'Categories ID'!$C$20:$C$1937,1),"")</f>
        <v/>
      </c>
      <c r="C1804" s="164" t="str">
        <f>IF(MIN('Categories ID'!$D1804:$F1804)&lt;&gt;0,MIN('Categories ID'!$D1804:$F1804),"")</f>
        <v/>
      </c>
      <c r="D1804" s="164" t="str">
        <f>IFERROR(SEARCH($G$3,'Categories ID'!$J1804)+ROW()/100000,"")</f>
        <v/>
      </c>
      <c r="E1804" s="164" t="str">
        <f>IFERROR(SEARCH($G$3,'Categories ID'!$K1804)+ROW()/100000,"")</f>
        <v/>
      </c>
      <c r="F1804" s="164" t="str">
        <f>IFERROR(SEARCH($G$3,'Categories ID'!$L1804)+ROW()/100000,"")</f>
        <v/>
      </c>
      <c r="G1804" s="73">
        <v>3247.0</v>
      </c>
      <c r="H1804" s="10" t="s">
        <v>4765</v>
      </c>
      <c r="I1804" s="10" t="s">
        <v>3934</v>
      </c>
      <c r="J1804" s="10" t="s">
        <v>4081</v>
      </c>
      <c r="K1804" s="10" t="s">
        <v>4107</v>
      </c>
      <c r="L1804" s="10" t="s">
        <v>4256</v>
      </c>
      <c r="M1804" s="10" t="s">
        <v>22</v>
      </c>
      <c r="N1804" s="3"/>
      <c r="O1804" s="3"/>
      <c r="P1804" s="3"/>
      <c r="Q1804" s="3"/>
      <c r="R1804" s="3"/>
      <c r="S1804" s="3"/>
      <c r="T1804" s="3"/>
    </row>
    <row r="1805" ht="19.5" customHeight="1">
      <c r="A1805" s="3"/>
      <c r="B1805" s="165" t="str">
        <f>IFERROR(RANK('Categories ID'!$C1805,'Categories ID'!$C$20:$C$1937,1),"")</f>
        <v/>
      </c>
      <c r="C1805" s="166" t="str">
        <f>IF(MIN('Categories ID'!$D1805:$F1805)&lt;&gt;0,MIN('Categories ID'!$D1805:$F1805),"")</f>
        <v/>
      </c>
      <c r="D1805" s="166" t="str">
        <f>IFERROR(SEARCH($G$3,'Categories ID'!$J1805)+ROW()/100000,"")</f>
        <v/>
      </c>
      <c r="E1805" s="166" t="str">
        <f>IFERROR(SEARCH($G$3,'Categories ID'!$K1805)+ROW()/100000,"")</f>
        <v/>
      </c>
      <c r="F1805" s="166" t="str">
        <f>IFERROR(SEARCH($G$3,'Categories ID'!$L1805)+ROW()/100000,"")</f>
        <v/>
      </c>
      <c r="G1805" s="73">
        <v>3535.0</v>
      </c>
      <c r="H1805" s="10" t="s">
        <v>4765</v>
      </c>
      <c r="I1805" s="10" t="s">
        <v>3934</v>
      </c>
      <c r="J1805" s="10" t="s">
        <v>4081</v>
      </c>
      <c r="K1805" s="10" t="s">
        <v>4107</v>
      </c>
      <c r="L1805" s="10" t="s">
        <v>4274</v>
      </c>
      <c r="M1805" s="10" t="s">
        <v>22</v>
      </c>
      <c r="N1805" s="3"/>
      <c r="O1805" s="3"/>
      <c r="P1805" s="3"/>
      <c r="Q1805" s="3"/>
      <c r="R1805" s="3"/>
      <c r="S1805" s="3"/>
      <c r="T1805" s="3"/>
    </row>
    <row r="1806" ht="19.5" customHeight="1">
      <c r="A1806" s="3"/>
      <c r="B1806" s="163" t="str">
        <f>IFERROR(RANK('Categories ID'!$C1806,'Categories ID'!$C$20:$C$1937,1),"")</f>
        <v/>
      </c>
      <c r="C1806" s="164" t="str">
        <f>IF(MIN('Categories ID'!$D1806:$F1806)&lt;&gt;0,MIN('Categories ID'!$D1806:$F1806),"")</f>
        <v/>
      </c>
      <c r="D1806" s="164" t="str">
        <f>IFERROR(SEARCH($G$3,'Categories ID'!$J1806)+ROW()/100000,"")</f>
        <v/>
      </c>
      <c r="E1806" s="164" t="str">
        <f>IFERROR(SEARCH($G$3,'Categories ID'!$K1806)+ROW()/100000,"")</f>
        <v/>
      </c>
      <c r="F1806" s="164" t="str">
        <f>IFERROR(SEARCH($G$3,'Categories ID'!$L1806)+ROW()/100000,"")</f>
        <v/>
      </c>
      <c r="G1806" s="73">
        <v>508.0</v>
      </c>
      <c r="H1806" s="10" t="s">
        <v>4765</v>
      </c>
      <c r="I1806" s="10" t="s">
        <v>3934</v>
      </c>
      <c r="J1806" s="10" t="s">
        <v>4081</v>
      </c>
      <c r="K1806" s="10" t="s">
        <v>4107</v>
      </c>
      <c r="L1806" s="10" t="s">
        <v>4108</v>
      </c>
      <c r="M1806" s="10" t="s">
        <v>22</v>
      </c>
      <c r="N1806" s="3"/>
      <c r="O1806" s="3"/>
      <c r="P1806" s="3"/>
      <c r="Q1806" s="3"/>
      <c r="R1806" s="3"/>
      <c r="S1806" s="3"/>
      <c r="T1806" s="3"/>
    </row>
    <row r="1807" ht="19.5" customHeight="1">
      <c r="A1807" s="3"/>
      <c r="B1807" s="165" t="str">
        <f>IFERROR(RANK('Categories ID'!$C1807,'Categories ID'!$C$20:$C$1937,1),"")</f>
        <v/>
      </c>
      <c r="C1807" s="166" t="str">
        <f>IF(MIN('Categories ID'!$D1807:$F1807)&lt;&gt;0,MIN('Categories ID'!$D1807:$F1807),"")</f>
        <v/>
      </c>
      <c r="D1807" s="166" t="str">
        <f>IFERROR(SEARCH($G$3,'Categories ID'!$J1807)+ROW()/100000,"")</f>
        <v/>
      </c>
      <c r="E1807" s="166" t="str">
        <f>IFERROR(SEARCH($G$3,'Categories ID'!$K1807)+ROW()/100000,"")</f>
        <v/>
      </c>
      <c r="F1807" s="166" t="str">
        <f>IFERROR(SEARCH($G$3,'Categories ID'!$L1807)+ROW()/100000,"")</f>
        <v/>
      </c>
      <c r="G1807" s="73">
        <v>2308.0</v>
      </c>
      <c r="H1807" s="10" t="s">
        <v>4765</v>
      </c>
      <c r="I1807" s="10" t="s">
        <v>3934</v>
      </c>
      <c r="J1807" s="10" t="s">
        <v>4081</v>
      </c>
      <c r="K1807" s="10" t="s">
        <v>4178</v>
      </c>
      <c r="L1807" s="10" t="s">
        <v>4186</v>
      </c>
      <c r="M1807" s="10" t="s">
        <v>22</v>
      </c>
      <c r="N1807" s="3"/>
      <c r="O1807" s="3"/>
      <c r="P1807" s="3"/>
      <c r="Q1807" s="3"/>
      <c r="R1807" s="3"/>
      <c r="S1807" s="3"/>
      <c r="T1807" s="3"/>
    </row>
    <row r="1808" ht="19.5" customHeight="1">
      <c r="A1808" s="3"/>
      <c r="B1808" s="163" t="str">
        <f>IFERROR(RANK('Categories ID'!$C1808,'Categories ID'!$C$20:$C$1937,1),"")</f>
        <v/>
      </c>
      <c r="C1808" s="164" t="str">
        <f>IF(MIN('Categories ID'!$D1808:$F1808)&lt;&gt;0,MIN('Categories ID'!$D1808:$F1808),"")</f>
        <v/>
      </c>
      <c r="D1808" s="164" t="str">
        <f>IFERROR(SEARCH($G$3,'Categories ID'!$J1808)+ROW()/100000,"")</f>
        <v/>
      </c>
      <c r="E1808" s="164" t="str">
        <f>IFERROR(SEARCH($G$3,'Categories ID'!$K1808)+ROW()/100000,"")</f>
        <v/>
      </c>
      <c r="F1808" s="164" t="str">
        <f>IFERROR(SEARCH($G$3,'Categories ID'!$L1808)+ROW()/100000,"")</f>
        <v/>
      </c>
      <c r="G1808" s="73">
        <v>2309.0</v>
      </c>
      <c r="H1808" s="10" t="s">
        <v>4765</v>
      </c>
      <c r="I1808" s="10" t="s">
        <v>3934</v>
      </c>
      <c r="J1808" s="10" t="s">
        <v>4081</v>
      </c>
      <c r="K1808" s="10" t="s">
        <v>4178</v>
      </c>
      <c r="L1808" s="10" t="s">
        <v>4188</v>
      </c>
      <c r="M1808" s="10" t="s">
        <v>22</v>
      </c>
      <c r="N1808" s="3"/>
      <c r="O1808" s="3"/>
      <c r="P1808" s="3"/>
      <c r="Q1808" s="3"/>
      <c r="R1808" s="3"/>
      <c r="S1808" s="3"/>
      <c r="T1808" s="3"/>
    </row>
    <row r="1809" ht="19.5" customHeight="1">
      <c r="A1809" s="3"/>
      <c r="B1809" s="165" t="str">
        <f>IFERROR(RANK('Categories ID'!$C1809,'Categories ID'!$C$20:$C$1937,1),"")</f>
        <v/>
      </c>
      <c r="C1809" s="166" t="str">
        <f>IF(MIN('Categories ID'!$D1809:$F1809)&lt;&gt;0,MIN('Categories ID'!$D1809:$F1809),"")</f>
        <v/>
      </c>
      <c r="D1809" s="166" t="str">
        <f>IFERROR(SEARCH($G$3,'Categories ID'!$J1809)+ROW()/100000,"")</f>
        <v/>
      </c>
      <c r="E1809" s="166" t="str">
        <f>IFERROR(SEARCH($G$3,'Categories ID'!$K1809)+ROW()/100000,"")</f>
        <v/>
      </c>
      <c r="F1809" s="166" t="str">
        <f>IFERROR(SEARCH($G$3,'Categories ID'!$L1809)+ROW()/100000,"")</f>
        <v/>
      </c>
      <c r="G1809" s="73">
        <v>2310.0</v>
      </c>
      <c r="H1809" s="10" t="s">
        <v>4765</v>
      </c>
      <c r="I1809" s="10" t="s">
        <v>3934</v>
      </c>
      <c r="J1809" s="10" t="s">
        <v>4081</v>
      </c>
      <c r="K1809" s="10" t="s">
        <v>4178</v>
      </c>
      <c r="L1809" s="10" t="s">
        <v>4190</v>
      </c>
      <c r="M1809" s="10" t="s">
        <v>22</v>
      </c>
      <c r="N1809" s="3"/>
      <c r="O1809" s="3"/>
      <c r="P1809" s="3"/>
      <c r="Q1809" s="3"/>
      <c r="R1809" s="3"/>
      <c r="S1809" s="3"/>
      <c r="T1809" s="3"/>
    </row>
    <row r="1810" ht="19.5" customHeight="1">
      <c r="A1810" s="3"/>
      <c r="B1810" s="163" t="str">
        <f>IFERROR(RANK('Categories ID'!$C1810,'Categories ID'!$C$20:$C$1937,1),"")</f>
        <v/>
      </c>
      <c r="C1810" s="164" t="str">
        <f>IF(MIN('Categories ID'!$D1810:$F1810)&lt;&gt;0,MIN('Categories ID'!$D1810:$F1810),"")</f>
        <v/>
      </c>
      <c r="D1810" s="164" t="str">
        <f>IFERROR(SEARCH($G$3,'Categories ID'!$J1810)+ROW()/100000,"")</f>
        <v/>
      </c>
      <c r="E1810" s="164" t="str">
        <f>IFERROR(SEARCH($G$3,'Categories ID'!$K1810)+ROW()/100000,"")</f>
        <v/>
      </c>
      <c r="F1810" s="164" t="str">
        <f>IFERROR(SEARCH($G$3,'Categories ID'!$L1810)+ROW()/100000,"")</f>
        <v/>
      </c>
      <c r="G1810" s="73">
        <v>2311.0</v>
      </c>
      <c r="H1810" s="10" t="s">
        <v>4765</v>
      </c>
      <c r="I1810" s="10" t="s">
        <v>3934</v>
      </c>
      <c r="J1810" s="10" t="s">
        <v>4081</v>
      </c>
      <c r="K1810" s="10" t="s">
        <v>4178</v>
      </c>
      <c r="L1810" s="10" t="s">
        <v>4192</v>
      </c>
      <c r="M1810" s="10" t="s">
        <v>22</v>
      </c>
      <c r="N1810" s="3"/>
      <c r="O1810" s="3"/>
      <c r="P1810" s="3"/>
      <c r="Q1810" s="3"/>
      <c r="R1810" s="3"/>
      <c r="S1810" s="3"/>
      <c r="T1810" s="3"/>
    </row>
    <row r="1811" ht="19.5" customHeight="1">
      <c r="A1811" s="3"/>
      <c r="B1811" s="165" t="str">
        <f>IFERROR(RANK('Categories ID'!$C1811,'Categories ID'!$C$20:$C$1937,1),"")</f>
        <v/>
      </c>
      <c r="C1811" s="166" t="str">
        <f>IF(MIN('Categories ID'!$D1811:$F1811)&lt;&gt;0,MIN('Categories ID'!$D1811:$F1811),"")</f>
        <v/>
      </c>
      <c r="D1811" s="166" t="str">
        <f>IFERROR(SEARCH($G$3,'Categories ID'!$J1811)+ROW()/100000,"")</f>
        <v/>
      </c>
      <c r="E1811" s="166" t="str">
        <f>IFERROR(SEARCH($G$3,'Categories ID'!$K1811)+ROW()/100000,"")</f>
        <v/>
      </c>
      <c r="F1811" s="166" t="str">
        <f>IFERROR(SEARCH($G$3,'Categories ID'!$L1811)+ROW()/100000,"")</f>
        <v/>
      </c>
      <c r="G1811" s="73">
        <v>2312.0</v>
      </c>
      <c r="H1811" s="10" t="s">
        <v>4765</v>
      </c>
      <c r="I1811" s="10" t="s">
        <v>3934</v>
      </c>
      <c r="J1811" s="10" t="s">
        <v>4081</v>
      </c>
      <c r="K1811" s="10" t="s">
        <v>4178</v>
      </c>
      <c r="L1811" s="10" t="s">
        <v>4194</v>
      </c>
      <c r="M1811" s="10" t="s">
        <v>22</v>
      </c>
      <c r="N1811" s="3"/>
      <c r="O1811" s="3"/>
      <c r="P1811" s="3"/>
      <c r="Q1811" s="3"/>
      <c r="R1811" s="3"/>
      <c r="S1811" s="3"/>
      <c r="T1811" s="3"/>
    </row>
    <row r="1812" ht="19.5" customHeight="1">
      <c r="A1812" s="3"/>
      <c r="B1812" s="163" t="str">
        <f>IFERROR(RANK('Categories ID'!$C1812,'Categories ID'!$C$20:$C$1937,1),"")</f>
        <v/>
      </c>
      <c r="C1812" s="164" t="str">
        <f>IF(MIN('Categories ID'!$D1812:$F1812)&lt;&gt;0,MIN('Categories ID'!$D1812:$F1812),"")</f>
        <v/>
      </c>
      <c r="D1812" s="164" t="str">
        <f>IFERROR(SEARCH($G$3,'Categories ID'!$J1812)+ROW()/100000,"")</f>
        <v/>
      </c>
      <c r="E1812" s="164" t="str">
        <f>IFERROR(SEARCH($G$3,'Categories ID'!$K1812)+ROW()/100000,"")</f>
        <v/>
      </c>
      <c r="F1812" s="164" t="str">
        <f>IFERROR(SEARCH($G$3,'Categories ID'!$L1812)+ROW()/100000,"")</f>
        <v/>
      </c>
      <c r="G1812" s="73">
        <v>2313.0</v>
      </c>
      <c r="H1812" s="10" t="s">
        <v>4765</v>
      </c>
      <c r="I1812" s="10" t="s">
        <v>3934</v>
      </c>
      <c r="J1812" s="10" t="s">
        <v>4081</v>
      </c>
      <c r="K1812" s="10" t="s">
        <v>4178</v>
      </c>
      <c r="L1812" s="10" t="s">
        <v>4196</v>
      </c>
      <c r="M1812" s="10" t="s">
        <v>22</v>
      </c>
      <c r="N1812" s="3"/>
      <c r="O1812" s="3"/>
      <c r="P1812" s="3"/>
      <c r="Q1812" s="3"/>
      <c r="R1812" s="3"/>
      <c r="S1812" s="3"/>
      <c r="T1812" s="3"/>
    </row>
    <row r="1813" ht="19.5" customHeight="1">
      <c r="A1813" s="3"/>
      <c r="B1813" s="165" t="str">
        <f>IFERROR(RANK('Categories ID'!$C1813,'Categories ID'!$C$20:$C$1937,1),"")</f>
        <v/>
      </c>
      <c r="C1813" s="166" t="str">
        <f>IF(MIN('Categories ID'!$D1813:$F1813)&lt;&gt;0,MIN('Categories ID'!$D1813:$F1813),"")</f>
        <v/>
      </c>
      <c r="D1813" s="166" t="str">
        <f>IFERROR(SEARCH($G$3,'Categories ID'!$J1813)+ROW()/100000,"")</f>
        <v/>
      </c>
      <c r="E1813" s="166" t="str">
        <f>IFERROR(SEARCH($G$3,'Categories ID'!$K1813)+ROW()/100000,"")</f>
        <v/>
      </c>
      <c r="F1813" s="166" t="str">
        <f>IFERROR(SEARCH($G$3,'Categories ID'!$L1813)+ROW()/100000,"")</f>
        <v/>
      </c>
      <c r="G1813" s="73">
        <v>2314.0</v>
      </c>
      <c r="H1813" s="10" t="s">
        <v>4765</v>
      </c>
      <c r="I1813" s="10" t="s">
        <v>3934</v>
      </c>
      <c r="J1813" s="10" t="s">
        <v>4081</v>
      </c>
      <c r="K1813" s="10" t="s">
        <v>4178</v>
      </c>
      <c r="L1813" s="10" t="s">
        <v>4198</v>
      </c>
      <c r="M1813" s="10" t="s">
        <v>22</v>
      </c>
      <c r="N1813" s="3"/>
      <c r="O1813" s="3"/>
      <c r="P1813" s="3"/>
      <c r="Q1813" s="3"/>
      <c r="R1813" s="3"/>
      <c r="S1813" s="3"/>
      <c r="T1813" s="3"/>
    </row>
    <row r="1814" ht="19.5" customHeight="1">
      <c r="A1814" s="3"/>
      <c r="B1814" s="163" t="str">
        <f>IFERROR(RANK('Categories ID'!$C1814,'Categories ID'!$C$20:$C$1937,1),"")</f>
        <v/>
      </c>
      <c r="C1814" s="164" t="str">
        <f>IF(MIN('Categories ID'!$D1814:$F1814)&lt;&gt;0,MIN('Categories ID'!$D1814:$F1814),"")</f>
        <v/>
      </c>
      <c r="D1814" s="164" t="str">
        <f>IFERROR(SEARCH($G$3,'Categories ID'!$J1814)+ROW()/100000,"")</f>
        <v/>
      </c>
      <c r="E1814" s="164" t="str">
        <f>IFERROR(SEARCH($G$3,'Categories ID'!$K1814)+ROW()/100000,"")</f>
        <v/>
      </c>
      <c r="F1814" s="164" t="str">
        <f>IFERROR(SEARCH($G$3,'Categories ID'!$L1814)+ROW()/100000,"")</f>
        <v/>
      </c>
      <c r="G1814" s="73">
        <v>2315.0</v>
      </c>
      <c r="H1814" s="10" t="s">
        <v>4765</v>
      </c>
      <c r="I1814" s="10" t="s">
        <v>3934</v>
      </c>
      <c r="J1814" s="10" t="s">
        <v>4081</v>
      </c>
      <c r="K1814" s="10" t="s">
        <v>4178</v>
      </c>
      <c r="L1814" s="10" t="s">
        <v>4200</v>
      </c>
      <c r="M1814" s="10" t="s">
        <v>22</v>
      </c>
      <c r="N1814" s="3"/>
      <c r="O1814" s="3"/>
      <c r="P1814" s="3"/>
      <c r="Q1814" s="3"/>
      <c r="R1814" s="3"/>
      <c r="S1814" s="3"/>
      <c r="T1814" s="3"/>
    </row>
    <row r="1815" ht="19.5" customHeight="1">
      <c r="A1815" s="3"/>
      <c r="B1815" s="165" t="str">
        <f>IFERROR(RANK('Categories ID'!$C1815,'Categories ID'!$C$20:$C$1937,1),"")</f>
        <v/>
      </c>
      <c r="C1815" s="166" t="str">
        <f>IF(MIN('Categories ID'!$D1815:$F1815)&lt;&gt;0,MIN('Categories ID'!$D1815:$F1815),"")</f>
        <v/>
      </c>
      <c r="D1815" s="166" t="str">
        <f>IFERROR(SEARCH($G$3,'Categories ID'!$J1815)+ROW()/100000,"")</f>
        <v/>
      </c>
      <c r="E1815" s="166" t="str">
        <f>IFERROR(SEARCH($G$3,'Categories ID'!$K1815)+ROW()/100000,"")</f>
        <v/>
      </c>
      <c r="F1815" s="166" t="str">
        <f>IFERROR(SEARCH($G$3,'Categories ID'!$L1815)+ROW()/100000,"")</f>
        <v/>
      </c>
      <c r="G1815" s="73">
        <v>2305.0</v>
      </c>
      <c r="H1815" s="10" t="s">
        <v>4765</v>
      </c>
      <c r="I1815" s="10" t="s">
        <v>3934</v>
      </c>
      <c r="J1815" s="10" t="s">
        <v>4081</v>
      </c>
      <c r="K1815" s="10" t="s">
        <v>4178</v>
      </c>
      <c r="L1815" s="10" t="s">
        <v>4179</v>
      </c>
      <c r="M1815" s="10" t="s">
        <v>22</v>
      </c>
      <c r="N1815" s="3"/>
      <c r="O1815" s="3"/>
      <c r="P1815" s="3"/>
      <c r="Q1815" s="3"/>
      <c r="R1815" s="3"/>
      <c r="S1815" s="3"/>
      <c r="T1815" s="3"/>
    </row>
    <row r="1816" ht="19.5" customHeight="1">
      <c r="A1816" s="3"/>
      <c r="B1816" s="163" t="str">
        <f>IFERROR(RANK('Categories ID'!$C1816,'Categories ID'!$C$20:$C$1937,1),"")</f>
        <v/>
      </c>
      <c r="C1816" s="164" t="str">
        <f>IF(MIN('Categories ID'!$D1816:$F1816)&lt;&gt;0,MIN('Categories ID'!$D1816:$F1816),"")</f>
        <v/>
      </c>
      <c r="D1816" s="164" t="str">
        <f>IFERROR(SEARCH($G$3,'Categories ID'!$J1816)+ROW()/100000,"")</f>
        <v/>
      </c>
      <c r="E1816" s="164" t="str">
        <f>IFERROR(SEARCH($G$3,'Categories ID'!$K1816)+ROW()/100000,"")</f>
        <v/>
      </c>
      <c r="F1816" s="164" t="str">
        <f>IFERROR(SEARCH($G$3,'Categories ID'!$L1816)+ROW()/100000,"")</f>
        <v/>
      </c>
      <c r="G1816" s="73">
        <v>2306.0</v>
      </c>
      <c r="H1816" s="10" t="s">
        <v>4765</v>
      </c>
      <c r="I1816" s="10" t="s">
        <v>3934</v>
      </c>
      <c r="J1816" s="10" t="s">
        <v>4081</v>
      </c>
      <c r="K1816" s="10" t="s">
        <v>4178</v>
      </c>
      <c r="L1816" s="10" t="s">
        <v>4182</v>
      </c>
      <c r="M1816" s="10" t="s">
        <v>22</v>
      </c>
      <c r="N1816" s="3"/>
      <c r="O1816" s="3"/>
      <c r="P1816" s="3"/>
      <c r="Q1816" s="3"/>
      <c r="R1816" s="3"/>
      <c r="S1816" s="3"/>
      <c r="T1816" s="3"/>
    </row>
    <row r="1817" ht="19.5" customHeight="1">
      <c r="A1817" s="3"/>
      <c r="B1817" s="165" t="str">
        <f>IFERROR(RANK('Categories ID'!$C1817,'Categories ID'!$C$20:$C$1937,1),"")</f>
        <v/>
      </c>
      <c r="C1817" s="166" t="str">
        <f>IF(MIN('Categories ID'!$D1817:$F1817)&lt;&gt;0,MIN('Categories ID'!$D1817:$F1817),"")</f>
        <v/>
      </c>
      <c r="D1817" s="166" t="str">
        <f>IFERROR(SEARCH($G$3,'Categories ID'!$J1817)+ROW()/100000,"")</f>
        <v/>
      </c>
      <c r="E1817" s="166" t="str">
        <f>IFERROR(SEARCH($G$3,'Categories ID'!$K1817)+ROW()/100000,"")</f>
        <v/>
      </c>
      <c r="F1817" s="166" t="str">
        <f>IFERROR(SEARCH($G$3,'Categories ID'!$L1817)+ROW()/100000,"")</f>
        <v/>
      </c>
      <c r="G1817" s="73">
        <v>2966.0</v>
      </c>
      <c r="H1817" s="10" t="s">
        <v>4765</v>
      </c>
      <c r="I1817" s="10" t="s">
        <v>4276</v>
      </c>
      <c r="J1817" s="10" t="s">
        <v>4276</v>
      </c>
      <c r="K1817" s="10" t="s">
        <v>4402</v>
      </c>
      <c r="L1817" s="10" t="s">
        <v>4528</v>
      </c>
      <c r="M1817" s="10" t="s">
        <v>22</v>
      </c>
      <c r="N1817" s="3"/>
      <c r="O1817" s="3"/>
      <c r="P1817" s="3"/>
      <c r="Q1817" s="3"/>
      <c r="R1817" s="3"/>
      <c r="S1817" s="3"/>
      <c r="T1817" s="3"/>
    </row>
    <row r="1818" ht="19.5" customHeight="1">
      <c r="A1818" s="3"/>
      <c r="B1818" s="163" t="str">
        <f>IFERROR(RANK('Categories ID'!$C1818,'Categories ID'!$C$20:$C$1937,1),"")</f>
        <v/>
      </c>
      <c r="C1818" s="164" t="str">
        <f>IF(MIN('Categories ID'!$D1818:$F1818)&lt;&gt;0,MIN('Categories ID'!$D1818:$F1818),"")</f>
        <v/>
      </c>
      <c r="D1818" s="164" t="str">
        <f>IFERROR(SEARCH($G$3,'Categories ID'!$J1818)+ROW()/100000,"")</f>
        <v/>
      </c>
      <c r="E1818" s="164" t="str">
        <f>IFERROR(SEARCH($G$3,'Categories ID'!$K1818)+ROW()/100000,"")</f>
        <v/>
      </c>
      <c r="F1818" s="164" t="str">
        <f>IFERROR(SEARCH($G$3,'Categories ID'!$L1818)+ROW()/100000,"")</f>
        <v/>
      </c>
      <c r="G1818" s="73">
        <v>2868.0</v>
      </c>
      <c r="H1818" s="10" t="s">
        <v>4765</v>
      </c>
      <c r="I1818" s="10" t="s">
        <v>4276</v>
      </c>
      <c r="J1818" s="10" t="s">
        <v>4276</v>
      </c>
      <c r="K1818" s="10" t="s">
        <v>4402</v>
      </c>
      <c r="L1818" s="10" t="s">
        <v>4430</v>
      </c>
      <c r="M1818" s="10" t="s">
        <v>22</v>
      </c>
      <c r="N1818" s="3"/>
      <c r="O1818" s="3"/>
      <c r="P1818" s="3"/>
      <c r="Q1818" s="3"/>
      <c r="R1818" s="3"/>
      <c r="S1818" s="3"/>
      <c r="T1818" s="3"/>
    </row>
    <row r="1819" ht="19.5" customHeight="1">
      <c r="A1819" s="3"/>
      <c r="B1819" s="165" t="str">
        <f>IFERROR(RANK('Categories ID'!$C1819,'Categories ID'!$C$20:$C$1937,1),"")</f>
        <v/>
      </c>
      <c r="C1819" s="166" t="str">
        <f>IF(MIN('Categories ID'!$D1819:$F1819)&lt;&gt;0,MIN('Categories ID'!$D1819:$F1819),"")</f>
        <v/>
      </c>
      <c r="D1819" s="166" t="str">
        <f>IFERROR(SEARCH($G$3,'Categories ID'!$J1819)+ROW()/100000,"")</f>
        <v/>
      </c>
      <c r="E1819" s="166" t="str">
        <f>IFERROR(SEARCH($G$3,'Categories ID'!$K1819)+ROW()/100000,"")</f>
        <v/>
      </c>
      <c r="F1819" s="166" t="str">
        <f>IFERROR(SEARCH($G$3,'Categories ID'!$L1819)+ROW()/100000,"")</f>
        <v/>
      </c>
      <c r="G1819" s="73">
        <v>2855.0</v>
      </c>
      <c r="H1819" s="10" t="s">
        <v>4765</v>
      </c>
      <c r="I1819" s="10" t="s">
        <v>4276</v>
      </c>
      <c r="J1819" s="10" t="s">
        <v>4276</v>
      </c>
      <c r="K1819" s="10" t="s">
        <v>4402</v>
      </c>
      <c r="L1819" s="10" t="s">
        <v>4403</v>
      </c>
      <c r="M1819" s="10" t="s">
        <v>22</v>
      </c>
      <c r="N1819" s="3"/>
      <c r="O1819" s="3"/>
      <c r="P1819" s="3"/>
      <c r="Q1819" s="3"/>
      <c r="R1819" s="3"/>
      <c r="S1819" s="3"/>
      <c r="T1819" s="3"/>
    </row>
    <row r="1820" ht="19.5" customHeight="1">
      <c r="A1820" s="3"/>
      <c r="B1820" s="163" t="str">
        <f>IFERROR(RANK('Categories ID'!$C1820,'Categories ID'!$C$20:$C$1937,1),"")</f>
        <v/>
      </c>
      <c r="C1820" s="164" t="str">
        <f>IF(MIN('Categories ID'!$D1820:$F1820)&lt;&gt;0,MIN('Categories ID'!$D1820:$F1820),"")</f>
        <v/>
      </c>
      <c r="D1820" s="164" t="str">
        <f>IFERROR(SEARCH($G$3,'Categories ID'!$J1820)+ROW()/100000,"")</f>
        <v/>
      </c>
      <c r="E1820" s="164" t="str">
        <f>IFERROR(SEARCH($G$3,'Categories ID'!$K1820)+ROW()/100000,"")</f>
        <v/>
      </c>
      <c r="F1820" s="164" t="str">
        <f>IFERROR(SEARCH($G$3,'Categories ID'!$L1820)+ROW()/100000,"")</f>
        <v/>
      </c>
      <c r="G1820" s="73">
        <v>2856.0</v>
      </c>
      <c r="H1820" s="10" t="s">
        <v>4765</v>
      </c>
      <c r="I1820" s="10" t="s">
        <v>4276</v>
      </c>
      <c r="J1820" s="10" t="s">
        <v>4276</v>
      </c>
      <c r="K1820" s="10" t="s">
        <v>4402</v>
      </c>
      <c r="L1820" s="10" t="s">
        <v>4406</v>
      </c>
      <c r="M1820" s="10" t="s">
        <v>22</v>
      </c>
      <c r="N1820" s="3"/>
      <c r="O1820" s="3"/>
      <c r="P1820" s="3"/>
      <c r="Q1820" s="3"/>
      <c r="R1820" s="3"/>
      <c r="S1820" s="3"/>
      <c r="T1820" s="3"/>
    </row>
    <row r="1821" ht="19.5" customHeight="1">
      <c r="A1821" s="3"/>
      <c r="B1821" s="165" t="str">
        <f>IFERROR(RANK('Categories ID'!$C1821,'Categories ID'!$C$20:$C$1937,1),"")</f>
        <v/>
      </c>
      <c r="C1821" s="166" t="str">
        <f>IF(MIN('Categories ID'!$D1821:$F1821)&lt;&gt;0,MIN('Categories ID'!$D1821:$F1821),"")</f>
        <v/>
      </c>
      <c r="D1821" s="166" t="str">
        <f>IFERROR(SEARCH($G$3,'Categories ID'!$J1821)+ROW()/100000,"")</f>
        <v/>
      </c>
      <c r="E1821" s="166" t="str">
        <f>IFERROR(SEARCH($G$3,'Categories ID'!$K1821)+ROW()/100000,"")</f>
        <v/>
      </c>
      <c r="F1821" s="166" t="str">
        <f>IFERROR(SEARCH($G$3,'Categories ID'!$L1821)+ROW()/100000,"")</f>
        <v/>
      </c>
      <c r="G1821" s="73">
        <v>2857.0</v>
      </c>
      <c r="H1821" s="10" t="s">
        <v>4765</v>
      </c>
      <c r="I1821" s="10" t="s">
        <v>4276</v>
      </c>
      <c r="J1821" s="10" t="s">
        <v>4276</v>
      </c>
      <c r="K1821" s="10" t="s">
        <v>4402</v>
      </c>
      <c r="L1821" s="10" t="s">
        <v>4408</v>
      </c>
      <c r="M1821" s="10" t="s">
        <v>22</v>
      </c>
      <c r="N1821" s="3"/>
      <c r="O1821" s="3"/>
      <c r="P1821" s="3"/>
      <c r="Q1821" s="3"/>
      <c r="R1821" s="3"/>
      <c r="S1821" s="3"/>
      <c r="T1821" s="3"/>
    </row>
    <row r="1822" ht="19.5" customHeight="1">
      <c r="A1822" s="3"/>
      <c r="B1822" s="163" t="str">
        <f>IFERROR(RANK('Categories ID'!$C1822,'Categories ID'!$C$20:$C$1937,1),"")</f>
        <v/>
      </c>
      <c r="C1822" s="164" t="str">
        <f>IF(MIN('Categories ID'!$D1822:$F1822)&lt;&gt;0,MIN('Categories ID'!$D1822:$F1822),"")</f>
        <v/>
      </c>
      <c r="D1822" s="164" t="str">
        <f>IFERROR(SEARCH($G$3,'Categories ID'!$J1822)+ROW()/100000,"")</f>
        <v/>
      </c>
      <c r="E1822" s="164" t="str">
        <f>IFERROR(SEARCH($G$3,'Categories ID'!$K1822)+ROW()/100000,"")</f>
        <v/>
      </c>
      <c r="F1822" s="164" t="str">
        <f>IFERROR(SEARCH($G$3,'Categories ID'!$L1822)+ROW()/100000,"")</f>
        <v/>
      </c>
      <c r="G1822" s="73">
        <v>2858.0</v>
      </c>
      <c r="H1822" s="10" t="s">
        <v>4765</v>
      </c>
      <c r="I1822" s="10" t="s">
        <v>4276</v>
      </c>
      <c r="J1822" s="10" t="s">
        <v>4276</v>
      </c>
      <c r="K1822" s="10" t="s">
        <v>4402</v>
      </c>
      <c r="L1822" s="10" t="s">
        <v>4410</v>
      </c>
      <c r="M1822" s="10" t="s">
        <v>22</v>
      </c>
      <c r="N1822" s="3"/>
      <c r="O1822" s="3"/>
      <c r="P1822" s="3"/>
      <c r="Q1822" s="3"/>
      <c r="R1822" s="3"/>
      <c r="S1822" s="3"/>
      <c r="T1822" s="3"/>
    </row>
    <row r="1823" ht="19.5" customHeight="1">
      <c r="A1823" s="3"/>
      <c r="B1823" s="165" t="str">
        <f>IFERROR(RANK('Categories ID'!$C1823,'Categories ID'!$C$20:$C$1937,1),"")</f>
        <v/>
      </c>
      <c r="C1823" s="166" t="str">
        <f>IF(MIN('Categories ID'!$D1823:$F1823)&lt;&gt;0,MIN('Categories ID'!$D1823:$F1823),"")</f>
        <v/>
      </c>
      <c r="D1823" s="166" t="str">
        <f>IFERROR(SEARCH($G$3,'Categories ID'!$J1823)+ROW()/100000,"")</f>
        <v/>
      </c>
      <c r="E1823" s="166" t="str">
        <f>IFERROR(SEARCH($G$3,'Categories ID'!$K1823)+ROW()/100000,"")</f>
        <v/>
      </c>
      <c r="F1823" s="166" t="str">
        <f>IFERROR(SEARCH($G$3,'Categories ID'!$L1823)+ROW()/100000,"")</f>
        <v/>
      </c>
      <c r="G1823" s="73">
        <v>2859.0</v>
      </c>
      <c r="H1823" s="10" t="s">
        <v>4765</v>
      </c>
      <c r="I1823" s="10" t="s">
        <v>4276</v>
      </c>
      <c r="J1823" s="10" t="s">
        <v>4276</v>
      </c>
      <c r="K1823" s="10" t="s">
        <v>4402</v>
      </c>
      <c r="L1823" s="10" t="s">
        <v>4412</v>
      </c>
      <c r="M1823" s="10" t="s">
        <v>22</v>
      </c>
      <c r="N1823" s="3"/>
      <c r="O1823" s="3"/>
      <c r="P1823" s="3"/>
      <c r="Q1823" s="3"/>
      <c r="R1823" s="3"/>
      <c r="S1823" s="3"/>
      <c r="T1823" s="3"/>
    </row>
    <row r="1824" ht="19.5" customHeight="1">
      <c r="A1824" s="3"/>
      <c r="B1824" s="163" t="str">
        <f>IFERROR(RANK('Categories ID'!$C1824,'Categories ID'!$C$20:$C$1937,1),"")</f>
        <v/>
      </c>
      <c r="C1824" s="164" t="str">
        <f>IF(MIN('Categories ID'!$D1824:$F1824)&lt;&gt;0,MIN('Categories ID'!$D1824:$F1824),"")</f>
        <v/>
      </c>
      <c r="D1824" s="164" t="str">
        <f>IFERROR(SEARCH($G$3,'Categories ID'!$J1824)+ROW()/100000,"")</f>
        <v/>
      </c>
      <c r="E1824" s="164" t="str">
        <f>IFERROR(SEARCH($G$3,'Categories ID'!$K1824)+ROW()/100000,"")</f>
        <v/>
      </c>
      <c r="F1824" s="164" t="str">
        <f>IFERROR(SEARCH($G$3,'Categories ID'!$L1824)+ROW()/100000,"")</f>
        <v/>
      </c>
      <c r="G1824" s="73">
        <v>2860.0</v>
      </c>
      <c r="H1824" s="10" t="s">
        <v>4765</v>
      </c>
      <c r="I1824" s="10" t="s">
        <v>4276</v>
      </c>
      <c r="J1824" s="10" t="s">
        <v>4276</v>
      </c>
      <c r="K1824" s="10" t="s">
        <v>4402</v>
      </c>
      <c r="L1824" s="10" t="s">
        <v>4414</v>
      </c>
      <c r="M1824" s="10" t="s">
        <v>22</v>
      </c>
      <c r="N1824" s="3"/>
      <c r="O1824" s="3"/>
      <c r="P1824" s="3"/>
      <c r="Q1824" s="3"/>
      <c r="R1824" s="3"/>
      <c r="S1824" s="3"/>
      <c r="T1824" s="3"/>
    </row>
    <row r="1825" ht="19.5" customHeight="1">
      <c r="A1825" s="3"/>
      <c r="B1825" s="165" t="str">
        <f>IFERROR(RANK('Categories ID'!$C1825,'Categories ID'!$C$20:$C$1937,1),"")</f>
        <v/>
      </c>
      <c r="C1825" s="166" t="str">
        <f>IF(MIN('Categories ID'!$D1825:$F1825)&lt;&gt;0,MIN('Categories ID'!$D1825:$F1825),"")</f>
        <v/>
      </c>
      <c r="D1825" s="166" t="str">
        <f>IFERROR(SEARCH($G$3,'Categories ID'!$J1825)+ROW()/100000,"")</f>
        <v/>
      </c>
      <c r="E1825" s="166" t="str">
        <f>IFERROR(SEARCH($G$3,'Categories ID'!$K1825)+ROW()/100000,"")</f>
        <v/>
      </c>
      <c r="F1825" s="166" t="str">
        <f>IFERROR(SEARCH($G$3,'Categories ID'!$L1825)+ROW()/100000,"")</f>
        <v/>
      </c>
      <c r="G1825" s="73">
        <v>2861.0</v>
      </c>
      <c r="H1825" s="10" t="s">
        <v>4765</v>
      </c>
      <c r="I1825" s="10" t="s">
        <v>4276</v>
      </c>
      <c r="J1825" s="10" t="s">
        <v>4276</v>
      </c>
      <c r="K1825" s="10" t="s">
        <v>4402</v>
      </c>
      <c r="L1825" s="10" t="s">
        <v>4416</v>
      </c>
      <c r="M1825" s="10" t="s">
        <v>22</v>
      </c>
      <c r="N1825" s="3"/>
      <c r="O1825" s="3"/>
      <c r="P1825" s="3"/>
      <c r="Q1825" s="3"/>
      <c r="R1825" s="3"/>
      <c r="S1825" s="3"/>
      <c r="T1825" s="3"/>
    </row>
    <row r="1826" ht="19.5" customHeight="1">
      <c r="A1826" s="3"/>
      <c r="B1826" s="163" t="str">
        <f>IFERROR(RANK('Categories ID'!$C1826,'Categories ID'!$C$20:$C$1937,1),"")</f>
        <v/>
      </c>
      <c r="C1826" s="164" t="str">
        <f>IF(MIN('Categories ID'!$D1826:$F1826)&lt;&gt;0,MIN('Categories ID'!$D1826:$F1826),"")</f>
        <v/>
      </c>
      <c r="D1826" s="164" t="str">
        <f>IFERROR(SEARCH($G$3,'Categories ID'!$J1826)+ROW()/100000,"")</f>
        <v/>
      </c>
      <c r="E1826" s="164" t="str">
        <f>IFERROR(SEARCH($G$3,'Categories ID'!$K1826)+ROW()/100000,"")</f>
        <v/>
      </c>
      <c r="F1826" s="164" t="str">
        <f>IFERROR(SEARCH($G$3,'Categories ID'!$L1826)+ROW()/100000,"")</f>
        <v/>
      </c>
      <c r="G1826" s="73">
        <v>2084.0</v>
      </c>
      <c r="H1826" s="10" t="s">
        <v>4765</v>
      </c>
      <c r="I1826" s="10" t="s">
        <v>4276</v>
      </c>
      <c r="J1826" s="10" t="s">
        <v>4276</v>
      </c>
      <c r="K1826" s="10" t="s">
        <v>4368</v>
      </c>
      <c r="L1826" s="10" t="s">
        <v>4369</v>
      </c>
      <c r="M1826" s="10" t="s">
        <v>22</v>
      </c>
      <c r="N1826" s="3"/>
      <c r="O1826" s="3"/>
      <c r="P1826" s="3"/>
      <c r="Q1826" s="3"/>
      <c r="R1826" s="3"/>
      <c r="S1826" s="3"/>
      <c r="T1826" s="3"/>
    </row>
    <row r="1827" ht="19.5" customHeight="1">
      <c r="A1827" s="3"/>
      <c r="B1827" s="165" t="str">
        <f>IFERROR(RANK('Categories ID'!$C1827,'Categories ID'!$C$20:$C$1937,1),"")</f>
        <v/>
      </c>
      <c r="C1827" s="166" t="str">
        <f>IF(MIN('Categories ID'!$D1827:$F1827)&lt;&gt;0,MIN('Categories ID'!$D1827:$F1827),"")</f>
        <v/>
      </c>
      <c r="D1827" s="166" t="str">
        <f>IFERROR(SEARCH($G$3,'Categories ID'!$J1827)+ROW()/100000,"")</f>
        <v/>
      </c>
      <c r="E1827" s="166" t="str">
        <f>IFERROR(SEARCH($G$3,'Categories ID'!$K1827)+ROW()/100000,"")</f>
        <v/>
      </c>
      <c r="F1827" s="166" t="str">
        <f>IFERROR(SEARCH($G$3,'Categories ID'!$L1827)+ROW()/100000,"")</f>
        <v/>
      </c>
      <c r="G1827" s="73">
        <v>2887.0</v>
      </c>
      <c r="H1827" s="10" t="s">
        <v>4765</v>
      </c>
      <c r="I1827" s="10" t="s">
        <v>4276</v>
      </c>
      <c r="J1827" s="10" t="s">
        <v>4276</v>
      </c>
      <c r="K1827" s="10" t="s">
        <v>4368</v>
      </c>
      <c r="L1827" s="10" t="s">
        <v>4462</v>
      </c>
      <c r="M1827" s="10" t="s">
        <v>22</v>
      </c>
      <c r="N1827" s="3"/>
      <c r="O1827" s="3"/>
      <c r="P1827" s="3"/>
      <c r="Q1827" s="3"/>
      <c r="R1827" s="3"/>
      <c r="S1827" s="3"/>
      <c r="T1827" s="3"/>
    </row>
    <row r="1828" ht="19.5" customHeight="1">
      <c r="A1828" s="3"/>
      <c r="B1828" s="163" t="str">
        <f>IFERROR(RANK('Categories ID'!$C1828,'Categories ID'!$C$20:$C$1937,1),"")</f>
        <v/>
      </c>
      <c r="C1828" s="164" t="str">
        <f>IF(MIN('Categories ID'!$D1828:$F1828)&lt;&gt;0,MIN('Categories ID'!$D1828:$F1828),"")</f>
        <v/>
      </c>
      <c r="D1828" s="164" t="str">
        <f>IFERROR(SEARCH($G$3,'Categories ID'!$J1828)+ROW()/100000,"")</f>
        <v/>
      </c>
      <c r="E1828" s="164" t="str">
        <f>IFERROR(SEARCH($G$3,'Categories ID'!$K1828)+ROW()/100000,"")</f>
        <v/>
      </c>
      <c r="F1828" s="164" t="str">
        <f>IFERROR(SEARCH($G$3,'Categories ID'!$L1828)+ROW()/100000,"")</f>
        <v/>
      </c>
      <c r="G1828" s="73">
        <v>2888.0</v>
      </c>
      <c r="H1828" s="10" t="s">
        <v>4765</v>
      </c>
      <c r="I1828" s="10" t="s">
        <v>4276</v>
      </c>
      <c r="J1828" s="10" t="s">
        <v>4276</v>
      </c>
      <c r="K1828" s="10" t="s">
        <v>4368</v>
      </c>
      <c r="L1828" s="10" t="s">
        <v>4464</v>
      </c>
      <c r="M1828" s="10" t="s">
        <v>22</v>
      </c>
      <c r="N1828" s="3"/>
      <c r="O1828" s="3"/>
      <c r="P1828" s="3"/>
      <c r="Q1828" s="3"/>
      <c r="R1828" s="3"/>
      <c r="S1828" s="3"/>
      <c r="T1828" s="3"/>
    </row>
    <row r="1829" ht="19.5" customHeight="1">
      <c r="A1829" s="3"/>
      <c r="B1829" s="165" t="str">
        <f>IFERROR(RANK('Categories ID'!$C1829,'Categories ID'!$C$20:$C$1937,1),"")</f>
        <v/>
      </c>
      <c r="C1829" s="166" t="str">
        <f>IF(MIN('Categories ID'!$D1829:$F1829)&lt;&gt;0,MIN('Categories ID'!$D1829:$F1829),"")</f>
        <v/>
      </c>
      <c r="D1829" s="166" t="str">
        <f>IFERROR(SEARCH($G$3,'Categories ID'!$J1829)+ROW()/100000,"")</f>
        <v/>
      </c>
      <c r="E1829" s="166" t="str">
        <f>IFERROR(SEARCH($G$3,'Categories ID'!$K1829)+ROW()/100000,"")</f>
        <v/>
      </c>
      <c r="F1829" s="166" t="str">
        <f>IFERROR(SEARCH($G$3,'Categories ID'!$L1829)+ROW()/100000,"")</f>
        <v/>
      </c>
      <c r="G1829" s="73">
        <v>2889.0</v>
      </c>
      <c r="H1829" s="10" t="s">
        <v>4765</v>
      </c>
      <c r="I1829" s="10" t="s">
        <v>4276</v>
      </c>
      <c r="J1829" s="10" t="s">
        <v>4276</v>
      </c>
      <c r="K1829" s="10" t="s">
        <v>4368</v>
      </c>
      <c r="L1829" s="10" t="s">
        <v>4466</v>
      </c>
      <c r="M1829" s="10" t="s">
        <v>22</v>
      </c>
      <c r="N1829" s="3"/>
      <c r="O1829" s="3"/>
      <c r="P1829" s="3"/>
      <c r="Q1829" s="3"/>
      <c r="R1829" s="3"/>
      <c r="S1829" s="3"/>
      <c r="T1829" s="3"/>
    </row>
    <row r="1830" ht="19.5" customHeight="1">
      <c r="A1830" s="3"/>
      <c r="B1830" s="163" t="str">
        <f>IFERROR(RANK('Categories ID'!$C1830,'Categories ID'!$C$20:$C$1937,1),"")</f>
        <v/>
      </c>
      <c r="C1830" s="164" t="str">
        <f>IF(MIN('Categories ID'!$D1830:$F1830)&lt;&gt;0,MIN('Categories ID'!$D1830:$F1830),"")</f>
        <v/>
      </c>
      <c r="D1830" s="164" t="str">
        <f>IFERROR(SEARCH($G$3,'Categories ID'!$J1830)+ROW()/100000,"")</f>
        <v/>
      </c>
      <c r="E1830" s="164" t="str">
        <f>IFERROR(SEARCH($G$3,'Categories ID'!$K1830)+ROW()/100000,"")</f>
        <v/>
      </c>
      <c r="F1830" s="164" t="str">
        <f>IFERROR(SEARCH($G$3,'Categories ID'!$L1830)+ROW()/100000,"")</f>
        <v/>
      </c>
      <c r="G1830" s="73">
        <v>2890.0</v>
      </c>
      <c r="H1830" s="10" t="s">
        <v>4765</v>
      </c>
      <c r="I1830" s="10" t="s">
        <v>4276</v>
      </c>
      <c r="J1830" s="10" t="s">
        <v>4276</v>
      </c>
      <c r="K1830" s="10" t="s">
        <v>4368</v>
      </c>
      <c r="L1830" s="10" t="s">
        <v>4468</v>
      </c>
      <c r="M1830" s="10" t="s">
        <v>22</v>
      </c>
      <c r="N1830" s="3"/>
      <c r="O1830" s="3"/>
      <c r="P1830" s="3"/>
      <c r="Q1830" s="3"/>
      <c r="R1830" s="3"/>
      <c r="S1830" s="3"/>
      <c r="T1830" s="3"/>
    </row>
    <row r="1831" ht="19.5" customHeight="1">
      <c r="A1831" s="3"/>
      <c r="B1831" s="165" t="str">
        <f>IFERROR(RANK('Categories ID'!$C1831,'Categories ID'!$C$20:$C$1937,1),"")</f>
        <v/>
      </c>
      <c r="C1831" s="166" t="str">
        <f>IF(MIN('Categories ID'!$D1831:$F1831)&lt;&gt;0,MIN('Categories ID'!$D1831:$F1831),"")</f>
        <v/>
      </c>
      <c r="D1831" s="166" t="str">
        <f>IFERROR(SEARCH($G$3,'Categories ID'!$J1831)+ROW()/100000,"")</f>
        <v/>
      </c>
      <c r="E1831" s="166" t="str">
        <f>IFERROR(SEARCH($G$3,'Categories ID'!$K1831)+ROW()/100000,"")</f>
        <v/>
      </c>
      <c r="F1831" s="166" t="str">
        <f>IFERROR(SEARCH($G$3,'Categories ID'!$L1831)+ROW()/100000,"")</f>
        <v/>
      </c>
      <c r="G1831" s="73">
        <v>2891.0</v>
      </c>
      <c r="H1831" s="10" t="s">
        <v>4765</v>
      </c>
      <c r="I1831" s="10" t="s">
        <v>4276</v>
      </c>
      <c r="J1831" s="10" t="s">
        <v>4276</v>
      </c>
      <c r="K1831" s="10" t="s">
        <v>4368</v>
      </c>
      <c r="L1831" s="10" t="s">
        <v>4469</v>
      </c>
      <c r="M1831" s="10" t="s">
        <v>22</v>
      </c>
      <c r="N1831" s="3"/>
      <c r="O1831" s="3"/>
      <c r="P1831" s="3"/>
      <c r="Q1831" s="3"/>
      <c r="R1831" s="3"/>
      <c r="S1831" s="3"/>
      <c r="T1831" s="3"/>
    </row>
    <row r="1832" ht="19.5" customHeight="1">
      <c r="A1832" s="3"/>
      <c r="B1832" s="163" t="str">
        <f>IFERROR(RANK('Categories ID'!$C1832,'Categories ID'!$C$20:$C$1937,1),"")</f>
        <v/>
      </c>
      <c r="C1832" s="164" t="str">
        <f>IF(MIN('Categories ID'!$D1832:$F1832)&lt;&gt;0,MIN('Categories ID'!$D1832:$F1832),"")</f>
        <v/>
      </c>
      <c r="D1832" s="164" t="str">
        <f>IFERROR(SEARCH($G$3,'Categories ID'!$J1832)+ROW()/100000,"")</f>
        <v/>
      </c>
      <c r="E1832" s="164" t="str">
        <f>IFERROR(SEARCH($G$3,'Categories ID'!$K1832)+ROW()/100000,"")</f>
        <v/>
      </c>
      <c r="F1832" s="164" t="str">
        <f>IFERROR(SEARCH($G$3,'Categories ID'!$L1832)+ROW()/100000,"")</f>
        <v/>
      </c>
      <c r="G1832" s="73">
        <v>2892.0</v>
      </c>
      <c r="H1832" s="10" t="s">
        <v>4765</v>
      </c>
      <c r="I1832" s="10" t="s">
        <v>4276</v>
      </c>
      <c r="J1832" s="10" t="s">
        <v>4276</v>
      </c>
      <c r="K1832" s="10" t="s">
        <v>4368</v>
      </c>
      <c r="L1832" s="10" t="s">
        <v>4471</v>
      </c>
      <c r="M1832" s="10" t="s">
        <v>22</v>
      </c>
      <c r="N1832" s="3"/>
      <c r="O1832" s="3"/>
      <c r="P1832" s="3"/>
      <c r="Q1832" s="3"/>
      <c r="R1832" s="3"/>
      <c r="S1832" s="3"/>
      <c r="T1832" s="3"/>
    </row>
    <row r="1833" ht="19.5" customHeight="1">
      <c r="A1833" s="3"/>
      <c r="B1833" s="165" t="str">
        <f>IFERROR(RANK('Categories ID'!$C1833,'Categories ID'!$C$20:$C$1937,1),"")</f>
        <v/>
      </c>
      <c r="C1833" s="166" t="str">
        <f>IF(MIN('Categories ID'!$D1833:$F1833)&lt;&gt;0,MIN('Categories ID'!$D1833:$F1833),"")</f>
        <v/>
      </c>
      <c r="D1833" s="166" t="str">
        <f>IFERROR(SEARCH($G$3,'Categories ID'!$J1833)+ROW()/100000,"")</f>
        <v/>
      </c>
      <c r="E1833" s="166" t="str">
        <f>IFERROR(SEARCH($G$3,'Categories ID'!$K1833)+ROW()/100000,"")</f>
        <v/>
      </c>
      <c r="F1833" s="166" t="str">
        <f>IFERROR(SEARCH($G$3,'Categories ID'!$L1833)+ROW()/100000,"")</f>
        <v/>
      </c>
      <c r="G1833" s="73">
        <v>2899.0</v>
      </c>
      <c r="H1833" s="10" t="s">
        <v>4765</v>
      </c>
      <c r="I1833" s="10" t="s">
        <v>4276</v>
      </c>
      <c r="J1833" s="10" t="s">
        <v>4276</v>
      </c>
      <c r="K1833" s="10" t="s">
        <v>4483</v>
      </c>
      <c r="L1833" s="10" t="s">
        <v>4484</v>
      </c>
      <c r="M1833" s="10" t="s">
        <v>22</v>
      </c>
      <c r="N1833" s="3"/>
      <c r="O1833" s="3"/>
      <c r="P1833" s="3"/>
      <c r="Q1833" s="3"/>
      <c r="R1833" s="3"/>
      <c r="S1833" s="3"/>
      <c r="T1833" s="3"/>
    </row>
    <row r="1834" ht="19.5" customHeight="1">
      <c r="A1834" s="3"/>
      <c r="B1834" s="163" t="str">
        <f>IFERROR(RANK('Categories ID'!$C1834,'Categories ID'!$C$20:$C$1937,1),"")</f>
        <v/>
      </c>
      <c r="C1834" s="164" t="str">
        <f>IF(MIN('Categories ID'!$D1834:$F1834)&lt;&gt;0,MIN('Categories ID'!$D1834:$F1834),"")</f>
        <v/>
      </c>
      <c r="D1834" s="164" t="str">
        <f>IFERROR(SEARCH($G$3,'Categories ID'!$J1834)+ROW()/100000,"")</f>
        <v/>
      </c>
      <c r="E1834" s="164" t="str">
        <f>IFERROR(SEARCH($G$3,'Categories ID'!$K1834)+ROW()/100000,"")</f>
        <v/>
      </c>
      <c r="F1834" s="164" t="str">
        <f>IFERROR(SEARCH($G$3,'Categories ID'!$L1834)+ROW()/100000,"")</f>
        <v/>
      </c>
      <c r="G1834" s="73">
        <v>2900.0</v>
      </c>
      <c r="H1834" s="10" t="s">
        <v>4765</v>
      </c>
      <c r="I1834" s="10" t="s">
        <v>4276</v>
      </c>
      <c r="J1834" s="10" t="s">
        <v>4276</v>
      </c>
      <c r="K1834" s="10" t="s">
        <v>4483</v>
      </c>
      <c r="L1834" s="10" t="s">
        <v>4486</v>
      </c>
      <c r="M1834" s="10" t="s">
        <v>22</v>
      </c>
      <c r="N1834" s="3"/>
      <c r="O1834" s="3"/>
      <c r="P1834" s="3"/>
      <c r="Q1834" s="3"/>
      <c r="R1834" s="3"/>
      <c r="S1834" s="3"/>
      <c r="T1834" s="3"/>
    </row>
    <row r="1835" ht="19.5" customHeight="1">
      <c r="A1835" s="3"/>
      <c r="B1835" s="165" t="str">
        <f>IFERROR(RANK('Categories ID'!$C1835,'Categories ID'!$C$20:$C$1937,1),"")</f>
        <v/>
      </c>
      <c r="C1835" s="166" t="str">
        <f>IF(MIN('Categories ID'!$D1835:$F1835)&lt;&gt;0,MIN('Categories ID'!$D1835:$F1835),"")</f>
        <v/>
      </c>
      <c r="D1835" s="166" t="str">
        <f>IFERROR(SEARCH($G$3,'Categories ID'!$J1835)+ROW()/100000,"")</f>
        <v/>
      </c>
      <c r="E1835" s="166" t="str">
        <f>IFERROR(SEARCH($G$3,'Categories ID'!$K1835)+ROW()/100000,"")</f>
        <v/>
      </c>
      <c r="F1835" s="166" t="str">
        <f>IFERROR(SEARCH($G$3,'Categories ID'!$L1835)+ROW()/100000,"")</f>
        <v/>
      </c>
      <c r="G1835" s="73">
        <v>2901.0</v>
      </c>
      <c r="H1835" s="10" t="s">
        <v>4765</v>
      </c>
      <c r="I1835" s="10" t="s">
        <v>4276</v>
      </c>
      <c r="J1835" s="10" t="s">
        <v>4276</v>
      </c>
      <c r="K1835" s="10" t="s">
        <v>4483</v>
      </c>
      <c r="L1835" s="10" t="s">
        <v>4488</v>
      </c>
      <c r="M1835" s="10" t="s">
        <v>22</v>
      </c>
      <c r="N1835" s="3"/>
      <c r="O1835" s="3"/>
      <c r="P1835" s="3"/>
      <c r="Q1835" s="3"/>
      <c r="R1835" s="3"/>
      <c r="S1835" s="3"/>
      <c r="T1835" s="3"/>
    </row>
    <row r="1836" ht="19.5" customHeight="1">
      <c r="A1836" s="3"/>
      <c r="B1836" s="163" t="str">
        <f>IFERROR(RANK('Categories ID'!$C1836,'Categories ID'!$C$20:$C$1937,1),"")</f>
        <v/>
      </c>
      <c r="C1836" s="164" t="str">
        <f>IF(MIN('Categories ID'!$D1836:$F1836)&lt;&gt;0,MIN('Categories ID'!$D1836:$F1836),"")</f>
        <v/>
      </c>
      <c r="D1836" s="164" t="str">
        <f>IFERROR(SEARCH($G$3,'Categories ID'!$J1836)+ROW()/100000,"")</f>
        <v/>
      </c>
      <c r="E1836" s="164" t="str">
        <f>IFERROR(SEARCH($G$3,'Categories ID'!$K1836)+ROW()/100000,"")</f>
        <v/>
      </c>
      <c r="F1836" s="164" t="str">
        <f>IFERROR(SEARCH($G$3,'Categories ID'!$L1836)+ROW()/100000,"")</f>
        <v/>
      </c>
      <c r="G1836" s="73">
        <v>2902.0</v>
      </c>
      <c r="H1836" s="10" t="s">
        <v>4765</v>
      </c>
      <c r="I1836" s="10" t="s">
        <v>4276</v>
      </c>
      <c r="J1836" s="10" t="s">
        <v>4276</v>
      </c>
      <c r="K1836" s="10" t="s">
        <v>4483</v>
      </c>
      <c r="L1836" s="10" t="s">
        <v>4490</v>
      </c>
      <c r="M1836" s="10" t="s">
        <v>22</v>
      </c>
      <c r="N1836" s="3"/>
      <c r="O1836" s="3"/>
      <c r="P1836" s="3"/>
      <c r="Q1836" s="3"/>
      <c r="R1836" s="3"/>
      <c r="S1836" s="3"/>
      <c r="T1836" s="3"/>
    </row>
    <row r="1837" ht="19.5" customHeight="1">
      <c r="A1837" s="3"/>
      <c r="B1837" s="165" t="str">
        <f>IFERROR(RANK('Categories ID'!$C1837,'Categories ID'!$C$20:$C$1937,1),"")</f>
        <v/>
      </c>
      <c r="C1837" s="166" t="str">
        <f>IF(MIN('Categories ID'!$D1837:$F1837)&lt;&gt;0,MIN('Categories ID'!$D1837:$F1837),"")</f>
        <v/>
      </c>
      <c r="D1837" s="166" t="str">
        <f>IFERROR(SEARCH($G$3,'Categories ID'!$J1837)+ROW()/100000,"")</f>
        <v/>
      </c>
      <c r="E1837" s="166" t="str">
        <f>IFERROR(SEARCH($G$3,'Categories ID'!$K1837)+ROW()/100000,"")</f>
        <v/>
      </c>
      <c r="F1837" s="166" t="str">
        <f>IFERROR(SEARCH($G$3,'Categories ID'!$L1837)+ROW()/100000,"")</f>
        <v/>
      </c>
      <c r="G1837" s="73">
        <v>2903.0</v>
      </c>
      <c r="H1837" s="10" t="s">
        <v>4765</v>
      </c>
      <c r="I1837" s="10" t="s">
        <v>4276</v>
      </c>
      <c r="J1837" s="10" t="s">
        <v>4276</v>
      </c>
      <c r="K1837" s="10" t="s">
        <v>4483</v>
      </c>
      <c r="L1837" s="10" t="s">
        <v>4492</v>
      </c>
      <c r="M1837" s="10" t="s">
        <v>22</v>
      </c>
      <c r="N1837" s="3"/>
      <c r="O1837" s="3"/>
      <c r="P1837" s="3"/>
      <c r="Q1837" s="3"/>
      <c r="R1837" s="3"/>
      <c r="S1837" s="3"/>
      <c r="T1837" s="3"/>
    </row>
    <row r="1838" ht="19.5" customHeight="1">
      <c r="A1838" s="3"/>
      <c r="B1838" s="163" t="str">
        <f>IFERROR(RANK('Categories ID'!$C1838,'Categories ID'!$C$20:$C$1937,1),"")</f>
        <v/>
      </c>
      <c r="C1838" s="164" t="str">
        <f>IF(MIN('Categories ID'!$D1838:$F1838)&lt;&gt;0,MIN('Categories ID'!$D1838:$F1838),"")</f>
        <v/>
      </c>
      <c r="D1838" s="164" t="str">
        <f>IFERROR(SEARCH($G$3,'Categories ID'!$J1838)+ROW()/100000,"")</f>
        <v/>
      </c>
      <c r="E1838" s="164" t="str">
        <f>IFERROR(SEARCH($G$3,'Categories ID'!$K1838)+ROW()/100000,"")</f>
        <v/>
      </c>
      <c r="F1838" s="164" t="str">
        <f>IFERROR(SEARCH($G$3,'Categories ID'!$L1838)+ROW()/100000,"")</f>
        <v/>
      </c>
      <c r="G1838" s="73">
        <v>824.0</v>
      </c>
      <c r="H1838" s="10" t="s">
        <v>4765</v>
      </c>
      <c r="I1838" s="10" t="s">
        <v>4276</v>
      </c>
      <c r="J1838" s="10" t="s">
        <v>4276</v>
      </c>
      <c r="K1838" s="10" t="s">
        <v>4313</v>
      </c>
      <c r="L1838" s="10" t="s">
        <v>4314</v>
      </c>
      <c r="M1838" s="10" t="s">
        <v>22</v>
      </c>
      <c r="N1838" s="3"/>
      <c r="O1838" s="3"/>
      <c r="P1838" s="3"/>
      <c r="Q1838" s="3"/>
      <c r="R1838" s="3"/>
      <c r="S1838" s="3"/>
      <c r="T1838" s="3"/>
    </row>
    <row r="1839" ht="19.5" customHeight="1">
      <c r="A1839" s="3"/>
      <c r="B1839" s="165" t="str">
        <f>IFERROR(RANK('Categories ID'!$C1839,'Categories ID'!$C$20:$C$1937,1),"")</f>
        <v/>
      </c>
      <c r="C1839" s="166" t="str">
        <f>IF(MIN('Categories ID'!$D1839:$F1839)&lt;&gt;0,MIN('Categories ID'!$D1839:$F1839),"")</f>
        <v/>
      </c>
      <c r="D1839" s="166" t="str">
        <f>IFERROR(SEARCH($G$3,'Categories ID'!$J1839)+ROW()/100000,"")</f>
        <v/>
      </c>
      <c r="E1839" s="166" t="str">
        <f>IFERROR(SEARCH($G$3,'Categories ID'!$K1839)+ROW()/100000,"")</f>
        <v/>
      </c>
      <c r="F1839" s="166" t="str">
        <f>IFERROR(SEARCH($G$3,'Categories ID'!$L1839)+ROW()/100000,"")</f>
        <v/>
      </c>
      <c r="G1839" s="73">
        <v>826.0</v>
      </c>
      <c r="H1839" s="10" t="s">
        <v>4765</v>
      </c>
      <c r="I1839" s="10" t="s">
        <v>4276</v>
      </c>
      <c r="J1839" s="10" t="s">
        <v>4276</v>
      </c>
      <c r="K1839" s="10" t="s">
        <v>4313</v>
      </c>
      <c r="L1839" s="10" t="s">
        <v>4319</v>
      </c>
      <c r="M1839" s="10" t="s">
        <v>22</v>
      </c>
      <c r="N1839" s="3"/>
      <c r="O1839" s="3"/>
      <c r="P1839" s="3"/>
      <c r="Q1839" s="3"/>
      <c r="R1839" s="3"/>
      <c r="S1839" s="3"/>
      <c r="T1839" s="3"/>
    </row>
    <row r="1840" ht="19.5" customHeight="1">
      <c r="A1840" s="3"/>
      <c r="B1840" s="163" t="str">
        <f>IFERROR(RANK('Categories ID'!$C1840,'Categories ID'!$C$20:$C$1937,1),"")</f>
        <v/>
      </c>
      <c r="C1840" s="164" t="str">
        <f>IF(MIN('Categories ID'!$D1840:$F1840)&lt;&gt;0,MIN('Categories ID'!$D1840:$F1840),"")</f>
        <v/>
      </c>
      <c r="D1840" s="164" t="str">
        <f>IFERROR(SEARCH($G$3,'Categories ID'!$J1840)+ROW()/100000,"")</f>
        <v/>
      </c>
      <c r="E1840" s="164" t="str">
        <f>IFERROR(SEARCH($G$3,'Categories ID'!$K1840)+ROW()/100000,"")</f>
        <v/>
      </c>
      <c r="F1840" s="164" t="str">
        <f>IFERROR(SEARCH($G$3,'Categories ID'!$L1840)+ROW()/100000,"")</f>
        <v/>
      </c>
      <c r="G1840" s="73">
        <v>827.0</v>
      </c>
      <c r="H1840" s="10" t="s">
        <v>4765</v>
      </c>
      <c r="I1840" s="10" t="s">
        <v>4276</v>
      </c>
      <c r="J1840" s="10" t="s">
        <v>4276</v>
      </c>
      <c r="K1840" s="10" t="s">
        <v>4313</v>
      </c>
      <c r="L1840" s="10" t="s">
        <v>4321</v>
      </c>
      <c r="M1840" s="10" t="s">
        <v>22</v>
      </c>
      <c r="N1840" s="3"/>
      <c r="O1840" s="3"/>
      <c r="P1840" s="3"/>
      <c r="Q1840" s="3"/>
      <c r="R1840" s="3"/>
      <c r="S1840" s="3"/>
      <c r="T1840" s="3"/>
    </row>
    <row r="1841" ht="19.5" customHeight="1">
      <c r="A1841" s="3"/>
      <c r="B1841" s="165" t="str">
        <f>IFERROR(RANK('Categories ID'!$C1841,'Categories ID'!$C$20:$C$1937,1),"")</f>
        <v/>
      </c>
      <c r="C1841" s="166" t="str">
        <f>IF(MIN('Categories ID'!$D1841:$F1841)&lt;&gt;0,MIN('Categories ID'!$D1841:$F1841),"")</f>
        <v/>
      </c>
      <c r="D1841" s="166" t="str">
        <f>IFERROR(SEARCH($G$3,'Categories ID'!$J1841)+ROW()/100000,"")</f>
        <v/>
      </c>
      <c r="E1841" s="166" t="str">
        <f>IFERROR(SEARCH($G$3,'Categories ID'!$K1841)+ROW()/100000,"")</f>
        <v/>
      </c>
      <c r="F1841" s="166" t="str">
        <f>IFERROR(SEARCH($G$3,'Categories ID'!$L1841)+ROW()/100000,"")</f>
        <v/>
      </c>
      <c r="G1841" s="73">
        <v>2905.0</v>
      </c>
      <c r="H1841" s="10" t="s">
        <v>4765</v>
      </c>
      <c r="I1841" s="10" t="s">
        <v>4276</v>
      </c>
      <c r="J1841" s="10" t="s">
        <v>4276</v>
      </c>
      <c r="K1841" s="10" t="s">
        <v>4494</v>
      </c>
      <c r="L1841" s="10" t="s">
        <v>4495</v>
      </c>
      <c r="M1841" s="10" t="s">
        <v>22</v>
      </c>
      <c r="N1841" s="3"/>
      <c r="O1841" s="3"/>
      <c r="P1841" s="3"/>
      <c r="Q1841" s="3"/>
      <c r="R1841" s="3"/>
      <c r="S1841" s="3"/>
      <c r="T1841" s="3"/>
    </row>
    <row r="1842" ht="19.5" customHeight="1">
      <c r="A1842" s="3"/>
      <c r="B1842" s="163" t="str">
        <f>IFERROR(RANK('Categories ID'!$C1842,'Categories ID'!$C$20:$C$1937,1),"")</f>
        <v/>
      </c>
      <c r="C1842" s="164" t="str">
        <f>IF(MIN('Categories ID'!$D1842:$F1842)&lt;&gt;0,MIN('Categories ID'!$D1842:$F1842),"")</f>
        <v/>
      </c>
      <c r="D1842" s="164" t="str">
        <f>IFERROR(SEARCH($G$3,'Categories ID'!$J1842)+ROW()/100000,"")</f>
        <v/>
      </c>
      <c r="E1842" s="164" t="str">
        <f>IFERROR(SEARCH($G$3,'Categories ID'!$K1842)+ROW()/100000,"")</f>
        <v/>
      </c>
      <c r="F1842" s="164" t="str">
        <f>IFERROR(SEARCH($G$3,'Categories ID'!$L1842)+ROW()/100000,"")</f>
        <v/>
      </c>
      <c r="G1842" s="73">
        <v>2906.0</v>
      </c>
      <c r="H1842" s="10" t="s">
        <v>4765</v>
      </c>
      <c r="I1842" s="10" t="s">
        <v>4276</v>
      </c>
      <c r="J1842" s="10" t="s">
        <v>4276</v>
      </c>
      <c r="K1842" s="10" t="s">
        <v>4494</v>
      </c>
      <c r="L1842" s="10" t="s">
        <v>4498</v>
      </c>
      <c r="M1842" s="10" t="s">
        <v>22</v>
      </c>
      <c r="N1842" s="3"/>
      <c r="O1842" s="3"/>
      <c r="P1842" s="3"/>
      <c r="Q1842" s="3"/>
      <c r="R1842" s="3"/>
      <c r="S1842" s="3"/>
      <c r="T1842" s="3"/>
    </row>
    <row r="1843" ht="19.5" customHeight="1">
      <c r="A1843" s="3"/>
      <c r="B1843" s="165" t="str">
        <f>IFERROR(RANK('Categories ID'!$C1843,'Categories ID'!$C$20:$C$1937,1),"")</f>
        <v/>
      </c>
      <c r="C1843" s="166" t="str">
        <f>IF(MIN('Categories ID'!$D1843:$F1843)&lt;&gt;0,MIN('Categories ID'!$D1843:$F1843),"")</f>
        <v/>
      </c>
      <c r="D1843" s="166" t="str">
        <f>IFERROR(SEARCH($G$3,'Categories ID'!$J1843)+ROW()/100000,"")</f>
        <v/>
      </c>
      <c r="E1843" s="166" t="str">
        <f>IFERROR(SEARCH($G$3,'Categories ID'!$K1843)+ROW()/100000,"")</f>
        <v/>
      </c>
      <c r="F1843" s="166" t="str">
        <f>IFERROR(SEARCH($G$3,'Categories ID'!$L1843)+ROW()/100000,"")</f>
        <v/>
      </c>
      <c r="G1843" s="73">
        <v>2907.0</v>
      </c>
      <c r="H1843" s="10" t="s">
        <v>4765</v>
      </c>
      <c r="I1843" s="10" t="s">
        <v>4276</v>
      </c>
      <c r="J1843" s="10" t="s">
        <v>4276</v>
      </c>
      <c r="K1843" s="10" t="s">
        <v>4494</v>
      </c>
      <c r="L1843" s="10" t="s">
        <v>4500</v>
      </c>
      <c r="M1843" s="10" t="s">
        <v>22</v>
      </c>
      <c r="N1843" s="3"/>
      <c r="O1843" s="3"/>
      <c r="P1843" s="3"/>
      <c r="Q1843" s="3"/>
      <c r="R1843" s="3"/>
      <c r="S1843" s="3"/>
      <c r="T1843" s="3"/>
    </row>
    <row r="1844" ht="19.5" customHeight="1">
      <c r="A1844" s="3"/>
      <c r="B1844" s="163" t="str">
        <f>IFERROR(RANK('Categories ID'!$C1844,'Categories ID'!$C$20:$C$1937,1),"")</f>
        <v/>
      </c>
      <c r="C1844" s="164" t="str">
        <f>IF(MIN('Categories ID'!$D1844:$F1844)&lt;&gt;0,MIN('Categories ID'!$D1844:$F1844),"")</f>
        <v/>
      </c>
      <c r="D1844" s="164" t="str">
        <f>IFERROR(SEARCH($G$3,'Categories ID'!$J1844)+ROW()/100000,"")</f>
        <v/>
      </c>
      <c r="E1844" s="164" t="str">
        <f>IFERROR(SEARCH($G$3,'Categories ID'!$K1844)+ROW()/100000,"")</f>
        <v/>
      </c>
      <c r="F1844" s="164" t="str">
        <f>IFERROR(SEARCH($G$3,'Categories ID'!$L1844)+ROW()/100000,"")</f>
        <v/>
      </c>
      <c r="G1844" s="73">
        <v>2908.0</v>
      </c>
      <c r="H1844" s="10" t="s">
        <v>4765</v>
      </c>
      <c r="I1844" s="10" t="s">
        <v>4276</v>
      </c>
      <c r="J1844" s="10" t="s">
        <v>4276</v>
      </c>
      <c r="K1844" s="10" t="s">
        <v>4494</v>
      </c>
      <c r="L1844" s="10" t="s">
        <v>4502</v>
      </c>
      <c r="M1844" s="10" t="s">
        <v>22</v>
      </c>
      <c r="N1844" s="3"/>
      <c r="O1844" s="3"/>
      <c r="P1844" s="3"/>
      <c r="Q1844" s="3"/>
      <c r="R1844" s="3"/>
      <c r="S1844" s="3"/>
      <c r="T1844" s="3"/>
    </row>
    <row r="1845" ht="19.5" customHeight="1">
      <c r="A1845" s="3"/>
      <c r="B1845" s="165" t="str">
        <f>IFERROR(RANK('Categories ID'!$C1845,'Categories ID'!$C$20:$C$1937,1),"")</f>
        <v/>
      </c>
      <c r="C1845" s="166" t="str">
        <f>IF(MIN('Categories ID'!$D1845:$F1845)&lt;&gt;0,MIN('Categories ID'!$D1845:$F1845),"")</f>
        <v/>
      </c>
      <c r="D1845" s="166" t="str">
        <f>IFERROR(SEARCH($G$3,'Categories ID'!$J1845)+ROW()/100000,"")</f>
        <v/>
      </c>
      <c r="E1845" s="166" t="str">
        <f>IFERROR(SEARCH($G$3,'Categories ID'!$K1845)+ROW()/100000,"")</f>
        <v/>
      </c>
      <c r="F1845" s="166" t="str">
        <f>IFERROR(SEARCH($G$3,'Categories ID'!$L1845)+ROW()/100000,"")</f>
        <v/>
      </c>
      <c r="G1845" s="73">
        <v>2909.0</v>
      </c>
      <c r="H1845" s="10" t="s">
        <v>4765</v>
      </c>
      <c r="I1845" s="10" t="s">
        <v>4276</v>
      </c>
      <c r="J1845" s="10" t="s">
        <v>4276</v>
      </c>
      <c r="K1845" s="10" t="s">
        <v>4494</v>
      </c>
      <c r="L1845" s="10" t="s">
        <v>4504</v>
      </c>
      <c r="M1845" s="10" t="s">
        <v>22</v>
      </c>
      <c r="N1845" s="3"/>
      <c r="O1845" s="3"/>
      <c r="P1845" s="3"/>
      <c r="Q1845" s="3"/>
      <c r="R1845" s="3"/>
      <c r="S1845" s="3"/>
      <c r="T1845" s="3"/>
    </row>
    <row r="1846" ht="19.5" customHeight="1">
      <c r="A1846" s="3"/>
      <c r="B1846" s="163" t="str">
        <f>IFERROR(RANK('Categories ID'!$C1846,'Categories ID'!$C$20:$C$1937,1),"")</f>
        <v/>
      </c>
      <c r="C1846" s="164" t="str">
        <f>IF(MIN('Categories ID'!$D1846:$F1846)&lt;&gt;0,MIN('Categories ID'!$D1846:$F1846),"")</f>
        <v/>
      </c>
      <c r="D1846" s="164" t="str">
        <f>IFERROR(SEARCH($G$3,'Categories ID'!$J1846)+ROW()/100000,"")</f>
        <v/>
      </c>
      <c r="E1846" s="164" t="str">
        <f>IFERROR(SEARCH($G$3,'Categories ID'!$K1846)+ROW()/100000,"")</f>
        <v/>
      </c>
      <c r="F1846" s="164" t="str">
        <f>IFERROR(SEARCH($G$3,'Categories ID'!$L1846)+ROW()/100000,"")</f>
        <v/>
      </c>
      <c r="G1846" s="73">
        <v>2910.0</v>
      </c>
      <c r="H1846" s="10" t="s">
        <v>4765</v>
      </c>
      <c r="I1846" s="10" t="s">
        <v>4276</v>
      </c>
      <c r="J1846" s="10" t="s">
        <v>4276</v>
      </c>
      <c r="K1846" s="10" t="s">
        <v>4494</v>
      </c>
      <c r="L1846" s="10" t="s">
        <v>4506</v>
      </c>
      <c r="M1846" s="10" t="s">
        <v>22</v>
      </c>
      <c r="N1846" s="3"/>
      <c r="O1846" s="3"/>
      <c r="P1846" s="3"/>
      <c r="Q1846" s="3"/>
      <c r="R1846" s="3"/>
      <c r="S1846" s="3"/>
      <c r="T1846" s="3"/>
    </row>
    <row r="1847" ht="19.5" customHeight="1">
      <c r="A1847" s="3"/>
      <c r="B1847" s="165" t="str">
        <f>IFERROR(RANK('Categories ID'!$C1847,'Categories ID'!$C$20:$C$1937,1),"")</f>
        <v/>
      </c>
      <c r="C1847" s="166" t="str">
        <f>IF(MIN('Categories ID'!$D1847:$F1847)&lt;&gt;0,MIN('Categories ID'!$D1847:$F1847),"")</f>
        <v/>
      </c>
      <c r="D1847" s="166" t="str">
        <f>IFERROR(SEARCH($G$3,'Categories ID'!$J1847)+ROW()/100000,"")</f>
        <v/>
      </c>
      <c r="E1847" s="166" t="str">
        <f>IFERROR(SEARCH($G$3,'Categories ID'!$K1847)+ROW()/100000,"")</f>
        <v/>
      </c>
      <c r="F1847" s="166" t="str">
        <f>IFERROR(SEARCH($G$3,'Categories ID'!$L1847)+ROW()/100000,"")</f>
        <v/>
      </c>
      <c r="G1847" s="73">
        <v>2911.0</v>
      </c>
      <c r="H1847" s="10" t="s">
        <v>4765</v>
      </c>
      <c r="I1847" s="10" t="s">
        <v>4276</v>
      </c>
      <c r="J1847" s="10" t="s">
        <v>4276</v>
      </c>
      <c r="K1847" s="10" t="s">
        <v>4494</v>
      </c>
      <c r="L1847" s="10" t="s">
        <v>4508</v>
      </c>
      <c r="M1847" s="10" t="s">
        <v>22</v>
      </c>
      <c r="N1847" s="3"/>
      <c r="O1847" s="3"/>
      <c r="P1847" s="3"/>
      <c r="Q1847" s="3"/>
      <c r="R1847" s="3"/>
      <c r="S1847" s="3"/>
      <c r="T1847" s="3"/>
    </row>
    <row r="1848" ht="19.5" customHeight="1">
      <c r="A1848" s="3"/>
      <c r="B1848" s="163" t="str">
        <f>IFERROR(RANK('Categories ID'!$C1848,'Categories ID'!$C$20:$C$1937,1),"")</f>
        <v/>
      </c>
      <c r="C1848" s="164" t="str">
        <f>IF(MIN('Categories ID'!$D1848:$F1848)&lt;&gt;0,MIN('Categories ID'!$D1848:$F1848),"")</f>
        <v/>
      </c>
      <c r="D1848" s="164" t="str">
        <f>IFERROR(SEARCH($G$3,'Categories ID'!$J1848)+ROW()/100000,"")</f>
        <v/>
      </c>
      <c r="E1848" s="164" t="str">
        <f>IFERROR(SEARCH($G$3,'Categories ID'!$K1848)+ROW()/100000,"")</f>
        <v/>
      </c>
      <c r="F1848" s="164" t="str">
        <f>IFERROR(SEARCH($G$3,'Categories ID'!$L1848)+ROW()/100000,"")</f>
        <v/>
      </c>
      <c r="G1848" s="73">
        <v>2912.0</v>
      </c>
      <c r="H1848" s="10" t="s">
        <v>4765</v>
      </c>
      <c r="I1848" s="10" t="s">
        <v>4276</v>
      </c>
      <c r="J1848" s="10" t="s">
        <v>4276</v>
      </c>
      <c r="K1848" s="10" t="s">
        <v>4494</v>
      </c>
      <c r="L1848" s="10" t="s">
        <v>4510</v>
      </c>
      <c r="M1848" s="10" t="s">
        <v>22</v>
      </c>
      <c r="N1848" s="3"/>
      <c r="O1848" s="3"/>
      <c r="P1848" s="3"/>
      <c r="Q1848" s="3"/>
      <c r="R1848" s="3"/>
      <c r="S1848" s="3"/>
      <c r="T1848" s="3"/>
    </row>
    <row r="1849" ht="19.5" customHeight="1">
      <c r="A1849" s="3"/>
      <c r="B1849" s="165" t="str">
        <f>IFERROR(RANK('Categories ID'!$C1849,'Categories ID'!$C$20:$C$1937,1),"")</f>
        <v/>
      </c>
      <c r="C1849" s="166" t="str">
        <f>IF(MIN('Categories ID'!$D1849:$F1849)&lt;&gt;0,MIN('Categories ID'!$D1849:$F1849),"")</f>
        <v/>
      </c>
      <c r="D1849" s="166" t="str">
        <f>IFERROR(SEARCH($G$3,'Categories ID'!$J1849)+ROW()/100000,"")</f>
        <v/>
      </c>
      <c r="E1849" s="166" t="str">
        <f>IFERROR(SEARCH($G$3,'Categories ID'!$K1849)+ROW()/100000,"")</f>
        <v/>
      </c>
      <c r="F1849" s="166" t="str">
        <f>IFERROR(SEARCH($G$3,'Categories ID'!$L1849)+ROW()/100000,"")</f>
        <v/>
      </c>
      <c r="G1849" s="73">
        <v>2913.0</v>
      </c>
      <c r="H1849" s="10" t="s">
        <v>4765</v>
      </c>
      <c r="I1849" s="10" t="s">
        <v>4276</v>
      </c>
      <c r="J1849" s="10" t="s">
        <v>4276</v>
      </c>
      <c r="K1849" s="10" t="s">
        <v>4494</v>
      </c>
      <c r="L1849" s="10" t="s">
        <v>4512</v>
      </c>
      <c r="M1849" s="10" t="s">
        <v>22</v>
      </c>
      <c r="N1849" s="3"/>
      <c r="O1849" s="3"/>
      <c r="P1849" s="3"/>
      <c r="Q1849" s="3"/>
      <c r="R1849" s="3"/>
      <c r="S1849" s="3"/>
      <c r="T1849" s="3"/>
    </row>
    <row r="1850" ht="19.5" customHeight="1">
      <c r="A1850" s="3"/>
      <c r="B1850" s="163" t="str">
        <f>IFERROR(RANK('Categories ID'!$C1850,'Categories ID'!$C$20:$C$1937,1),"")</f>
        <v/>
      </c>
      <c r="C1850" s="164" t="str">
        <f>IF(MIN('Categories ID'!$D1850:$F1850)&lt;&gt;0,MIN('Categories ID'!$D1850:$F1850),"")</f>
        <v/>
      </c>
      <c r="D1850" s="164" t="str">
        <f>IFERROR(SEARCH($G$3,'Categories ID'!$J1850)+ROW()/100000,"")</f>
        <v/>
      </c>
      <c r="E1850" s="164" t="str">
        <f>IFERROR(SEARCH($G$3,'Categories ID'!$K1850)+ROW()/100000,"")</f>
        <v/>
      </c>
      <c r="F1850" s="164" t="str">
        <f>IFERROR(SEARCH($G$3,'Categories ID'!$L1850)+ROW()/100000,"")</f>
        <v/>
      </c>
      <c r="G1850" s="73">
        <v>2914.0</v>
      </c>
      <c r="H1850" s="10" t="s">
        <v>4765</v>
      </c>
      <c r="I1850" s="10" t="s">
        <v>4276</v>
      </c>
      <c r="J1850" s="10" t="s">
        <v>4276</v>
      </c>
      <c r="K1850" s="10" t="s">
        <v>4494</v>
      </c>
      <c r="L1850" s="10" t="s">
        <v>4514</v>
      </c>
      <c r="M1850" s="10" t="s">
        <v>22</v>
      </c>
      <c r="N1850" s="3"/>
      <c r="O1850" s="3"/>
      <c r="P1850" s="3"/>
      <c r="Q1850" s="3"/>
      <c r="R1850" s="3"/>
      <c r="S1850" s="3"/>
      <c r="T1850" s="3"/>
    </row>
    <row r="1851" ht="19.5" customHeight="1">
      <c r="A1851" s="3"/>
      <c r="B1851" s="165" t="str">
        <f>IFERROR(RANK('Categories ID'!$C1851,'Categories ID'!$C$20:$C$1937,1),"")</f>
        <v/>
      </c>
      <c r="C1851" s="166" t="str">
        <f>IF(MIN('Categories ID'!$D1851:$F1851)&lt;&gt;0,MIN('Categories ID'!$D1851:$F1851),"")</f>
        <v/>
      </c>
      <c r="D1851" s="166" t="str">
        <f>IFERROR(SEARCH($G$3,'Categories ID'!$J1851)+ROW()/100000,"")</f>
        <v/>
      </c>
      <c r="E1851" s="166" t="str">
        <f>IFERROR(SEARCH($G$3,'Categories ID'!$K1851)+ROW()/100000,"")</f>
        <v/>
      </c>
      <c r="F1851" s="166" t="str">
        <f>IFERROR(SEARCH($G$3,'Categories ID'!$L1851)+ROW()/100000,"")</f>
        <v/>
      </c>
      <c r="G1851" s="73">
        <v>2915.0</v>
      </c>
      <c r="H1851" s="10" t="s">
        <v>4765</v>
      </c>
      <c r="I1851" s="10" t="s">
        <v>4276</v>
      </c>
      <c r="J1851" s="10" t="s">
        <v>4276</v>
      </c>
      <c r="K1851" s="10" t="s">
        <v>4494</v>
      </c>
      <c r="L1851" s="10" t="s">
        <v>4516</v>
      </c>
      <c r="M1851" s="10" t="s">
        <v>22</v>
      </c>
      <c r="N1851" s="3"/>
      <c r="O1851" s="3"/>
      <c r="P1851" s="3"/>
      <c r="Q1851" s="3"/>
      <c r="R1851" s="3"/>
      <c r="S1851" s="3"/>
      <c r="T1851" s="3"/>
    </row>
    <row r="1852" ht="19.5" customHeight="1">
      <c r="A1852" s="3"/>
      <c r="B1852" s="163" t="str">
        <f>IFERROR(RANK('Categories ID'!$C1852,'Categories ID'!$C$20:$C$1937,1),"")</f>
        <v/>
      </c>
      <c r="C1852" s="164" t="str">
        <f>IF(MIN('Categories ID'!$D1852:$F1852)&lt;&gt;0,MIN('Categories ID'!$D1852:$F1852),"")</f>
        <v/>
      </c>
      <c r="D1852" s="164" t="str">
        <f>IFERROR(SEARCH($G$3,'Categories ID'!$J1852)+ROW()/100000,"")</f>
        <v/>
      </c>
      <c r="E1852" s="164" t="str">
        <f>IFERROR(SEARCH($G$3,'Categories ID'!$K1852)+ROW()/100000,"")</f>
        <v/>
      </c>
      <c r="F1852" s="164" t="str">
        <f>IFERROR(SEARCH($G$3,'Categories ID'!$L1852)+ROW()/100000,"")</f>
        <v/>
      </c>
      <c r="G1852" s="73">
        <v>806.0</v>
      </c>
      <c r="H1852" s="10" t="s">
        <v>4765</v>
      </c>
      <c r="I1852" s="10" t="s">
        <v>4276</v>
      </c>
      <c r="J1852" s="10" t="s">
        <v>4276</v>
      </c>
      <c r="K1852" s="10" t="s">
        <v>4290</v>
      </c>
      <c r="L1852" s="10" t="s">
        <v>4291</v>
      </c>
      <c r="M1852" s="10" t="s">
        <v>22</v>
      </c>
      <c r="N1852" s="3"/>
      <c r="O1852" s="3"/>
      <c r="P1852" s="3"/>
      <c r="Q1852" s="3"/>
      <c r="R1852" s="3"/>
      <c r="S1852" s="3"/>
      <c r="T1852" s="3"/>
    </row>
    <row r="1853" ht="19.5" customHeight="1">
      <c r="A1853" s="3"/>
      <c r="B1853" s="165" t="str">
        <f>IFERROR(RANK('Categories ID'!$C1853,'Categories ID'!$C$20:$C$1937,1),"")</f>
        <v/>
      </c>
      <c r="C1853" s="166" t="str">
        <f>IF(MIN('Categories ID'!$D1853:$F1853)&lt;&gt;0,MIN('Categories ID'!$D1853:$F1853),"")</f>
        <v/>
      </c>
      <c r="D1853" s="166" t="str">
        <f>IFERROR(SEARCH($G$3,'Categories ID'!$J1853)+ROW()/100000,"")</f>
        <v/>
      </c>
      <c r="E1853" s="166" t="str">
        <f>IFERROR(SEARCH($G$3,'Categories ID'!$K1853)+ROW()/100000,"")</f>
        <v/>
      </c>
      <c r="F1853" s="166" t="str">
        <f>IFERROR(SEARCH($G$3,'Categories ID'!$L1853)+ROW()/100000,"")</f>
        <v/>
      </c>
      <c r="G1853" s="73">
        <v>860.0</v>
      </c>
      <c r="H1853" s="10" t="s">
        <v>4765</v>
      </c>
      <c r="I1853" s="10" t="s">
        <v>4276</v>
      </c>
      <c r="J1853" s="10" t="s">
        <v>4276</v>
      </c>
      <c r="K1853" s="10" t="s">
        <v>4290</v>
      </c>
      <c r="L1853" s="10" t="s">
        <v>4351</v>
      </c>
      <c r="M1853" s="10" t="s">
        <v>22</v>
      </c>
      <c r="N1853" s="3"/>
      <c r="O1853" s="3"/>
      <c r="P1853" s="3"/>
      <c r="Q1853" s="3"/>
      <c r="R1853" s="3"/>
      <c r="S1853" s="3"/>
      <c r="T1853" s="3"/>
    </row>
    <row r="1854" ht="19.5" customHeight="1">
      <c r="A1854" s="3"/>
      <c r="B1854" s="163" t="str">
        <f>IFERROR(RANK('Categories ID'!$C1854,'Categories ID'!$C$20:$C$1937,1),"")</f>
        <v/>
      </c>
      <c r="C1854" s="164" t="str">
        <f>IF(MIN('Categories ID'!$D1854:$F1854)&lt;&gt;0,MIN('Categories ID'!$D1854:$F1854),"")</f>
        <v/>
      </c>
      <c r="D1854" s="164" t="str">
        <f>IFERROR(SEARCH($G$3,'Categories ID'!$J1854)+ROW()/100000,"")</f>
        <v/>
      </c>
      <c r="E1854" s="164" t="str">
        <f>IFERROR(SEARCH($G$3,'Categories ID'!$K1854)+ROW()/100000,"")</f>
        <v/>
      </c>
      <c r="F1854" s="164" t="str">
        <f>IFERROR(SEARCH($G$3,'Categories ID'!$L1854)+ROW()/100000,"")</f>
        <v/>
      </c>
      <c r="G1854" s="73">
        <v>1130.0</v>
      </c>
      <c r="H1854" s="10" t="s">
        <v>4765</v>
      </c>
      <c r="I1854" s="10" t="s">
        <v>4276</v>
      </c>
      <c r="J1854" s="10" t="s">
        <v>4276</v>
      </c>
      <c r="K1854" s="10" t="s">
        <v>4290</v>
      </c>
      <c r="L1854" s="10" t="s">
        <v>4361</v>
      </c>
      <c r="M1854" s="10" t="s">
        <v>22</v>
      </c>
      <c r="N1854" s="3"/>
      <c r="O1854" s="3"/>
      <c r="P1854" s="3"/>
      <c r="Q1854" s="3"/>
      <c r="R1854" s="3"/>
      <c r="S1854" s="3"/>
      <c r="T1854" s="3"/>
    </row>
    <row r="1855" ht="19.5" customHeight="1">
      <c r="A1855" s="3"/>
      <c r="B1855" s="165" t="str">
        <f>IFERROR(RANK('Categories ID'!$C1855,'Categories ID'!$C$20:$C$1937,1),"")</f>
        <v/>
      </c>
      <c r="C1855" s="166" t="str">
        <f>IF(MIN('Categories ID'!$D1855:$F1855)&lt;&gt;0,MIN('Categories ID'!$D1855:$F1855),"")</f>
        <v/>
      </c>
      <c r="D1855" s="166" t="str">
        <f>IFERROR(SEARCH($G$3,'Categories ID'!$J1855)+ROW()/100000,"")</f>
        <v/>
      </c>
      <c r="E1855" s="166" t="str">
        <f>IFERROR(SEARCH($G$3,'Categories ID'!$K1855)+ROW()/100000,"")</f>
        <v/>
      </c>
      <c r="F1855" s="166" t="str">
        <f>IFERROR(SEARCH($G$3,'Categories ID'!$L1855)+ROW()/100000,"")</f>
        <v/>
      </c>
      <c r="G1855" s="73">
        <v>807.0</v>
      </c>
      <c r="H1855" s="10" t="s">
        <v>4765</v>
      </c>
      <c r="I1855" s="10" t="s">
        <v>4276</v>
      </c>
      <c r="J1855" s="10" t="s">
        <v>4276</v>
      </c>
      <c r="K1855" s="10" t="s">
        <v>4294</v>
      </c>
      <c r="L1855" s="10" t="s">
        <v>4295</v>
      </c>
      <c r="M1855" s="10" t="s">
        <v>22</v>
      </c>
      <c r="N1855" s="3"/>
      <c r="O1855" s="3"/>
      <c r="P1855" s="3"/>
      <c r="Q1855" s="3"/>
      <c r="R1855" s="3"/>
      <c r="S1855" s="3"/>
      <c r="T1855" s="3"/>
    </row>
    <row r="1856" ht="19.5" customHeight="1">
      <c r="A1856" s="3"/>
      <c r="B1856" s="163" t="str">
        <f>IFERROR(RANK('Categories ID'!$C1856,'Categories ID'!$C$20:$C$1937,1),"")</f>
        <v/>
      </c>
      <c r="C1856" s="164" t="str">
        <f>IF(MIN('Categories ID'!$D1856:$F1856)&lt;&gt;0,MIN('Categories ID'!$D1856:$F1856),"")</f>
        <v/>
      </c>
      <c r="D1856" s="164" t="str">
        <f>IFERROR(SEARCH($G$3,'Categories ID'!$J1856)+ROW()/100000,"")</f>
        <v/>
      </c>
      <c r="E1856" s="164" t="str">
        <f>IFERROR(SEARCH($G$3,'Categories ID'!$K1856)+ROW()/100000,"")</f>
        <v/>
      </c>
      <c r="F1856" s="164" t="str">
        <f>IFERROR(SEARCH($G$3,'Categories ID'!$L1856)+ROW()/100000,"")</f>
        <v/>
      </c>
      <c r="G1856" s="73">
        <v>818.0</v>
      </c>
      <c r="H1856" s="10" t="s">
        <v>4765</v>
      </c>
      <c r="I1856" s="10" t="s">
        <v>4276</v>
      </c>
      <c r="J1856" s="10" t="s">
        <v>4276</v>
      </c>
      <c r="K1856" s="10" t="s">
        <v>4294</v>
      </c>
      <c r="L1856" s="10" t="s">
        <v>4307</v>
      </c>
      <c r="M1856" s="10" t="s">
        <v>22</v>
      </c>
      <c r="N1856" s="3"/>
      <c r="O1856" s="3"/>
      <c r="P1856" s="3"/>
      <c r="Q1856" s="3"/>
      <c r="R1856" s="3"/>
      <c r="S1856" s="3"/>
      <c r="T1856" s="3"/>
    </row>
    <row r="1857" ht="19.5" customHeight="1">
      <c r="A1857" s="3"/>
      <c r="B1857" s="165" t="str">
        <f>IFERROR(RANK('Categories ID'!$C1857,'Categories ID'!$C$20:$C$1937,1),"")</f>
        <v/>
      </c>
      <c r="C1857" s="166" t="str">
        <f>IF(MIN('Categories ID'!$D1857:$F1857)&lt;&gt;0,MIN('Categories ID'!$D1857:$F1857),"")</f>
        <v/>
      </c>
      <c r="D1857" s="166" t="str">
        <f>IFERROR(SEARCH($G$3,'Categories ID'!$J1857)+ROW()/100000,"")</f>
        <v/>
      </c>
      <c r="E1857" s="166" t="str">
        <f>IFERROR(SEARCH($G$3,'Categories ID'!$K1857)+ROW()/100000,"")</f>
        <v/>
      </c>
      <c r="F1857" s="166" t="str">
        <f>IFERROR(SEARCH($G$3,'Categories ID'!$L1857)+ROW()/100000,"")</f>
        <v/>
      </c>
      <c r="G1857" s="73">
        <v>819.0</v>
      </c>
      <c r="H1857" s="10" t="s">
        <v>4765</v>
      </c>
      <c r="I1857" s="10" t="s">
        <v>4276</v>
      </c>
      <c r="J1857" s="10" t="s">
        <v>4276</v>
      </c>
      <c r="K1857" s="10" t="s">
        <v>4294</v>
      </c>
      <c r="L1857" s="10" t="s">
        <v>4309</v>
      </c>
      <c r="M1857" s="10" t="s">
        <v>22</v>
      </c>
      <c r="N1857" s="3"/>
      <c r="O1857" s="3"/>
      <c r="P1857" s="3"/>
      <c r="Q1857" s="3"/>
      <c r="R1857" s="3"/>
      <c r="S1857" s="3"/>
      <c r="T1857" s="3"/>
    </row>
    <row r="1858" ht="19.5" customHeight="1">
      <c r="A1858" s="3"/>
      <c r="B1858" s="163" t="str">
        <f>IFERROR(RANK('Categories ID'!$C1858,'Categories ID'!$C$20:$C$1937,1),"")</f>
        <v/>
      </c>
      <c r="C1858" s="164" t="str">
        <f>IF(MIN('Categories ID'!$D1858:$F1858)&lt;&gt;0,MIN('Categories ID'!$D1858:$F1858),"")</f>
        <v/>
      </c>
      <c r="D1858" s="164" t="str">
        <f>IFERROR(SEARCH($G$3,'Categories ID'!$J1858)+ROW()/100000,"")</f>
        <v/>
      </c>
      <c r="E1858" s="164" t="str">
        <f>IFERROR(SEARCH($G$3,'Categories ID'!$K1858)+ROW()/100000,"")</f>
        <v/>
      </c>
      <c r="F1858" s="164" t="str">
        <f>IFERROR(SEARCH($G$3,'Categories ID'!$L1858)+ROW()/100000,"")</f>
        <v/>
      </c>
      <c r="G1858" s="73">
        <v>820.0</v>
      </c>
      <c r="H1858" s="10" t="s">
        <v>4765</v>
      </c>
      <c r="I1858" s="10" t="s">
        <v>4276</v>
      </c>
      <c r="J1858" s="10" t="s">
        <v>4276</v>
      </c>
      <c r="K1858" s="10" t="s">
        <v>4294</v>
      </c>
      <c r="L1858" s="10" t="s">
        <v>4311</v>
      </c>
      <c r="M1858" s="10" t="s">
        <v>22</v>
      </c>
      <c r="N1858" s="3"/>
      <c r="O1858" s="3"/>
      <c r="P1858" s="3"/>
      <c r="Q1858" s="3"/>
      <c r="R1858" s="3"/>
      <c r="S1858" s="3"/>
      <c r="T1858" s="3"/>
    </row>
    <row r="1859" ht="19.5" customHeight="1">
      <c r="A1859" s="3"/>
      <c r="B1859" s="165" t="str">
        <f>IFERROR(RANK('Categories ID'!$C1859,'Categories ID'!$C$20:$C$1937,1),"")</f>
        <v/>
      </c>
      <c r="C1859" s="166" t="str">
        <f>IF(MIN('Categories ID'!$D1859:$F1859)&lt;&gt;0,MIN('Categories ID'!$D1859:$F1859),"")</f>
        <v/>
      </c>
      <c r="D1859" s="166" t="str">
        <f>IFERROR(SEARCH($G$3,'Categories ID'!$J1859)+ROW()/100000,"")</f>
        <v/>
      </c>
      <c r="E1859" s="166" t="str">
        <f>IFERROR(SEARCH($G$3,'Categories ID'!$K1859)+ROW()/100000,"")</f>
        <v/>
      </c>
      <c r="F1859" s="166" t="str">
        <f>IFERROR(SEARCH($G$3,'Categories ID'!$L1859)+ROW()/100000,"")</f>
        <v/>
      </c>
      <c r="G1859" s="73">
        <v>815.0</v>
      </c>
      <c r="H1859" s="10" t="s">
        <v>4765</v>
      </c>
      <c r="I1859" s="10" t="s">
        <v>4276</v>
      </c>
      <c r="J1859" s="10" t="s">
        <v>4276</v>
      </c>
      <c r="K1859" s="10" t="s">
        <v>4286</v>
      </c>
      <c r="L1859" s="10" t="s">
        <v>4304</v>
      </c>
      <c r="M1859" s="10" t="s">
        <v>22</v>
      </c>
      <c r="N1859" s="3"/>
      <c r="O1859" s="3"/>
      <c r="P1859" s="3"/>
      <c r="Q1859" s="3"/>
      <c r="R1859" s="3"/>
      <c r="S1859" s="3"/>
      <c r="T1859" s="3"/>
    </row>
    <row r="1860" ht="19.5" customHeight="1">
      <c r="A1860" s="3"/>
      <c r="B1860" s="163" t="str">
        <f>IFERROR(RANK('Categories ID'!$C1860,'Categories ID'!$C$20:$C$1937,1),"")</f>
        <v/>
      </c>
      <c r="C1860" s="164" t="str">
        <f>IF(MIN('Categories ID'!$D1860:$F1860)&lt;&gt;0,MIN('Categories ID'!$D1860:$F1860),"")</f>
        <v/>
      </c>
      <c r="D1860" s="164" t="str">
        <f>IFERROR(SEARCH($G$3,'Categories ID'!$J1860)+ROW()/100000,"")</f>
        <v/>
      </c>
      <c r="E1860" s="164" t="str">
        <f>IFERROR(SEARCH($G$3,'Categories ID'!$K1860)+ROW()/100000,"")</f>
        <v/>
      </c>
      <c r="F1860" s="164" t="str">
        <f>IFERROR(SEARCH($G$3,'Categories ID'!$L1860)+ROW()/100000,"")</f>
        <v/>
      </c>
      <c r="G1860" s="73">
        <v>816.0</v>
      </c>
      <c r="H1860" s="10" t="s">
        <v>4765</v>
      </c>
      <c r="I1860" s="10" t="s">
        <v>4276</v>
      </c>
      <c r="J1860" s="10" t="s">
        <v>4276</v>
      </c>
      <c r="K1860" s="10" t="s">
        <v>4286</v>
      </c>
      <c r="L1860" s="10" t="s">
        <v>4306</v>
      </c>
      <c r="M1860" s="10" t="s">
        <v>22</v>
      </c>
      <c r="N1860" s="3"/>
      <c r="O1860" s="3"/>
      <c r="P1860" s="3"/>
      <c r="Q1860" s="3"/>
      <c r="R1860" s="3"/>
      <c r="S1860" s="3"/>
      <c r="T1860" s="3"/>
    </row>
    <row r="1861" ht="19.5" customHeight="1">
      <c r="A1861" s="3"/>
      <c r="B1861" s="165" t="str">
        <f>IFERROR(RANK('Categories ID'!$C1861,'Categories ID'!$C$20:$C$1937,1),"")</f>
        <v/>
      </c>
      <c r="C1861" s="166" t="str">
        <f>IF(MIN('Categories ID'!$D1861:$F1861)&lt;&gt;0,MIN('Categories ID'!$D1861:$F1861),"")</f>
        <v/>
      </c>
      <c r="D1861" s="166" t="str">
        <f>IFERROR(SEARCH($G$3,'Categories ID'!$J1861)+ROW()/100000,"")</f>
        <v/>
      </c>
      <c r="E1861" s="166" t="str">
        <f>IFERROR(SEARCH($G$3,'Categories ID'!$K1861)+ROW()/100000,"")</f>
        <v/>
      </c>
      <c r="F1861" s="166" t="str">
        <f>IFERROR(SEARCH($G$3,'Categories ID'!$L1861)+ROW()/100000,"")</f>
        <v/>
      </c>
      <c r="G1861" s="73">
        <v>805.0</v>
      </c>
      <c r="H1861" s="10" t="s">
        <v>4765</v>
      </c>
      <c r="I1861" s="10" t="s">
        <v>4276</v>
      </c>
      <c r="J1861" s="10" t="s">
        <v>4276</v>
      </c>
      <c r="K1861" s="10" t="s">
        <v>4286</v>
      </c>
      <c r="L1861" s="10" t="s">
        <v>4287</v>
      </c>
      <c r="M1861" s="10" t="s">
        <v>22</v>
      </c>
      <c r="N1861" s="3"/>
      <c r="O1861" s="3"/>
      <c r="P1861" s="3"/>
      <c r="Q1861" s="3"/>
      <c r="R1861" s="3"/>
      <c r="S1861" s="3"/>
      <c r="T1861" s="3"/>
    </row>
    <row r="1862" ht="19.5" customHeight="1">
      <c r="A1862" s="3"/>
      <c r="B1862" s="163" t="str">
        <f>IFERROR(RANK('Categories ID'!$C1862,'Categories ID'!$C$20:$C$1937,1),"")</f>
        <v/>
      </c>
      <c r="C1862" s="164" t="str">
        <f>IF(MIN('Categories ID'!$D1862:$F1862)&lt;&gt;0,MIN('Categories ID'!$D1862:$F1862),"")</f>
        <v/>
      </c>
      <c r="D1862" s="164" t="str">
        <f>IFERROR(SEARCH($G$3,'Categories ID'!$J1862)+ROW()/100000,"")</f>
        <v/>
      </c>
      <c r="E1862" s="164" t="str">
        <f>IFERROR(SEARCH($G$3,'Categories ID'!$K1862)+ROW()/100000,"")</f>
        <v/>
      </c>
      <c r="F1862" s="164" t="str">
        <f>IFERROR(SEARCH($G$3,'Categories ID'!$L1862)+ROW()/100000,"")</f>
        <v/>
      </c>
      <c r="G1862" s="73">
        <v>2870.0</v>
      </c>
      <c r="H1862" s="10" t="s">
        <v>4765</v>
      </c>
      <c r="I1862" s="10" t="s">
        <v>4276</v>
      </c>
      <c r="J1862" s="10" t="s">
        <v>4276</v>
      </c>
      <c r="K1862" s="10" t="s">
        <v>4286</v>
      </c>
      <c r="L1862" s="10" t="s">
        <v>4766</v>
      </c>
      <c r="M1862" s="10" t="s">
        <v>22</v>
      </c>
      <c r="N1862" s="3"/>
      <c r="O1862" s="3"/>
      <c r="P1862" s="3"/>
      <c r="Q1862" s="3"/>
      <c r="R1862" s="3"/>
      <c r="S1862" s="3"/>
      <c r="T1862" s="3"/>
    </row>
    <row r="1863" ht="19.5" customHeight="1">
      <c r="A1863" s="3"/>
      <c r="B1863" s="165" t="str">
        <f>IFERROR(RANK('Categories ID'!$C1863,'Categories ID'!$C$20:$C$1937,1),"")</f>
        <v/>
      </c>
      <c r="C1863" s="166" t="str">
        <f>IF(MIN('Categories ID'!$D1863:$F1863)&lt;&gt;0,MIN('Categories ID'!$D1863:$F1863),"")</f>
        <v/>
      </c>
      <c r="D1863" s="166" t="str">
        <f>IFERROR(SEARCH($G$3,'Categories ID'!$J1863)+ROW()/100000,"")</f>
        <v/>
      </c>
      <c r="E1863" s="166" t="str">
        <f>IFERROR(SEARCH($G$3,'Categories ID'!$K1863)+ROW()/100000,"")</f>
        <v/>
      </c>
      <c r="F1863" s="166" t="str">
        <f>IFERROR(SEARCH($G$3,'Categories ID'!$L1863)+ROW()/100000,"")</f>
        <v/>
      </c>
      <c r="G1863" s="73">
        <v>2867.0</v>
      </c>
      <c r="H1863" s="10" t="s">
        <v>4765</v>
      </c>
      <c r="I1863" s="10" t="s">
        <v>4276</v>
      </c>
      <c r="J1863" s="10" t="s">
        <v>4276</v>
      </c>
      <c r="K1863" s="10" t="s">
        <v>4286</v>
      </c>
      <c r="L1863" s="10" t="s">
        <v>4428</v>
      </c>
      <c r="M1863" s="10" t="s">
        <v>22</v>
      </c>
      <c r="N1863" s="3"/>
      <c r="O1863" s="3"/>
      <c r="P1863" s="3"/>
      <c r="Q1863" s="3"/>
      <c r="R1863" s="3"/>
      <c r="S1863" s="3"/>
      <c r="T1863" s="3"/>
    </row>
    <row r="1864" ht="19.5" customHeight="1">
      <c r="A1864" s="3"/>
      <c r="B1864" s="163" t="str">
        <f>IFERROR(RANK('Categories ID'!$C1864,'Categories ID'!$C$20:$C$1937,1),"")</f>
        <v/>
      </c>
      <c r="C1864" s="164" t="str">
        <f>IF(MIN('Categories ID'!$D1864:$F1864)&lt;&gt;0,MIN('Categories ID'!$D1864:$F1864),"")</f>
        <v/>
      </c>
      <c r="D1864" s="164" t="str">
        <f>IFERROR(SEARCH($G$3,'Categories ID'!$J1864)+ROW()/100000,"")</f>
        <v/>
      </c>
      <c r="E1864" s="164" t="str">
        <f>IFERROR(SEARCH($G$3,'Categories ID'!$K1864)+ROW()/100000,"")</f>
        <v/>
      </c>
      <c r="F1864" s="164" t="str">
        <f>IFERROR(SEARCH($G$3,'Categories ID'!$L1864)+ROW()/100000,"")</f>
        <v/>
      </c>
      <c r="G1864" s="73">
        <v>2954.0</v>
      </c>
      <c r="H1864" s="10" t="s">
        <v>4765</v>
      </c>
      <c r="I1864" s="10" t="s">
        <v>4276</v>
      </c>
      <c r="J1864" s="10" t="s">
        <v>4276</v>
      </c>
      <c r="K1864" s="10" t="s">
        <v>4286</v>
      </c>
      <c r="L1864" s="10" t="s">
        <v>4518</v>
      </c>
      <c r="M1864" s="10" t="s">
        <v>22</v>
      </c>
      <c r="N1864" s="3"/>
      <c r="O1864" s="3"/>
      <c r="P1864" s="3"/>
      <c r="Q1864" s="3"/>
      <c r="R1864" s="3"/>
      <c r="S1864" s="3"/>
      <c r="T1864" s="3"/>
    </row>
    <row r="1865" ht="19.5" customHeight="1">
      <c r="A1865" s="3"/>
      <c r="B1865" s="165" t="str">
        <f>IFERROR(RANK('Categories ID'!$C1865,'Categories ID'!$C$20:$C$1937,1),"")</f>
        <v/>
      </c>
      <c r="C1865" s="166" t="str">
        <f>IF(MIN('Categories ID'!$D1865:$F1865)&lt;&gt;0,MIN('Categories ID'!$D1865:$F1865),"")</f>
        <v/>
      </c>
      <c r="D1865" s="166" t="str">
        <f>IFERROR(SEARCH($G$3,'Categories ID'!$J1865)+ROW()/100000,"")</f>
        <v/>
      </c>
      <c r="E1865" s="166" t="str">
        <f>IFERROR(SEARCH($G$3,'Categories ID'!$K1865)+ROW()/100000,"")</f>
        <v/>
      </c>
      <c r="F1865" s="166" t="str">
        <f>IFERROR(SEARCH($G$3,'Categories ID'!$L1865)+ROW()/100000,"")</f>
        <v/>
      </c>
      <c r="G1865" s="73">
        <v>861.0</v>
      </c>
      <c r="H1865" s="10" t="s">
        <v>4765</v>
      </c>
      <c r="I1865" s="10" t="s">
        <v>4276</v>
      </c>
      <c r="J1865" s="10" t="s">
        <v>4276</v>
      </c>
      <c r="K1865" s="10" t="s">
        <v>4286</v>
      </c>
      <c r="L1865" s="10" t="s">
        <v>4353</v>
      </c>
      <c r="M1865" s="10" t="s">
        <v>22</v>
      </c>
      <c r="N1865" s="3"/>
      <c r="O1865" s="3"/>
      <c r="P1865" s="3"/>
      <c r="Q1865" s="3"/>
      <c r="R1865" s="3"/>
      <c r="S1865" s="3"/>
      <c r="T1865" s="3"/>
    </row>
    <row r="1866" ht="19.5" customHeight="1">
      <c r="A1866" s="3"/>
      <c r="B1866" s="163" t="str">
        <f>IFERROR(RANK('Categories ID'!$C1866,'Categories ID'!$C$20:$C$1937,1),"")</f>
        <v/>
      </c>
      <c r="C1866" s="164" t="str">
        <f>IF(MIN('Categories ID'!$D1866:$F1866)&lt;&gt;0,MIN('Categories ID'!$D1866:$F1866),"")</f>
        <v/>
      </c>
      <c r="D1866" s="164" t="str">
        <f>IFERROR(SEARCH($G$3,'Categories ID'!$J1866)+ROW()/100000,"")</f>
        <v/>
      </c>
      <c r="E1866" s="164" t="str">
        <f>IFERROR(SEARCH($G$3,'Categories ID'!$K1866)+ROW()/100000,"")</f>
        <v/>
      </c>
      <c r="F1866" s="164" t="str">
        <f>IFERROR(SEARCH($G$3,'Categories ID'!$L1866)+ROW()/100000,"")</f>
        <v/>
      </c>
      <c r="G1866" s="73">
        <v>1313.0</v>
      </c>
      <c r="H1866" s="10" t="s">
        <v>4765</v>
      </c>
      <c r="I1866" s="10" t="s">
        <v>4276</v>
      </c>
      <c r="J1866" s="10" t="s">
        <v>4276</v>
      </c>
      <c r="K1866" s="10" t="s">
        <v>4363</v>
      </c>
      <c r="L1866" s="10" t="s">
        <v>22</v>
      </c>
      <c r="M1866" s="10" t="s">
        <v>22</v>
      </c>
      <c r="N1866" s="3"/>
      <c r="O1866" s="3"/>
      <c r="P1866" s="3"/>
      <c r="Q1866" s="3"/>
      <c r="R1866" s="3"/>
      <c r="S1866" s="3"/>
      <c r="T1866" s="3"/>
    </row>
    <row r="1867" ht="19.5" customHeight="1">
      <c r="A1867" s="3"/>
      <c r="B1867" s="165" t="str">
        <f>IFERROR(RANK('Categories ID'!$C1867,'Categories ID'!$C$20:$C$1937,1),"")</f>
        <v/>
      </c>
      <c r="C1867" s="166" t="str">
        <f>IF(MIN('Categories ID'!$D1867:$F1867)&lt;&gt;0,MIN('Categories ID'!$D1867:$F1867),"")</f>
        <v/>
      </c>
      <c r="D1867" s="166" t="str">
        <f>IFERROR(SEARCH($G$3,'Categories ID'!$J1867)+ROW()/100000,"")</f>
        <v/>
      </c>
      <c r="E1867" s="166" t="str">
        <f>IFERROR(SEARCH($G$3,'Categories ID'!$K1867)+ROW()/100000,"")</f>
        <v/>
      </c>
      <c r="F1867" s="166" t="str">
        <f>IFERROR(SEARCH($G$3,'Categories ID'!$L1867)+ROW()/100000,"")</f>
        <v/>
      </c>
      <c r="G1867" s="73">
        <v>2894.0</v>
      </c>
      <c r="H1867" s="10" t="s">
        <v>4765</v>
      </c>
      <c r="I1867" s="10" t="s">
        <v>4276</v>
      </c>
      <c r="J1867" s="10" t="s">
        <v>4276</v>
      </c>
      <c r="K1867" s="10" t="s">
        <v>4473</v>
      </c>
      <c r="L1867" s="10" t="s">
        <v>4474</v>
      </c>
      <c r="M1867" s="10" t="s">
        <v>22</v>
      </c>
      <c r="N1867" s="3"/>
      <c r="O1867" s="3"/>
      <c r="P1867" s="3"/>
      <c r="Q1867" s="3"/>
      <c r="R1867" s="3"/>
      <c r="S1867" s="3"/>
      <c r="T1867" s="3"/>
    </row>
    <row r="1868" ht="19.5" customHeight="1">
      <c r="A1868" s="3"/>
      <c r="B1868" s="163" t="str">
        <f>IFERROR(RANK('Categories ID'!$C1868,'Categories ID'!$C$20:$C$1937,1),"")</f>
        <v/>
      </c>
      <c r="C1868" s="164" t="str">
        <f>IF(MIN('Categories ID'!$D1868:$F1868)&lt;&gt;0,MIN('Categories ID'!$D1868:$F1868),"")</f>
        <v/>
      </c>
      <c r="D1868" s="164" t="str">
        <f>IFERROR(SEARCH($G$3,'Categories ID'!$J1868)+ROW()/100000,"")</f>
        <v/>
      </c>
      <c r="E1868" s="164" t="str">
        <f>IFERROR(SEARCH($G$3,'Categories ID'!$K1868)+ROW()/100000,"")</f>
        <v/>
      </c>
      <c r="F1868" s="164" t="str">
        <f>IFERROR(SEARCH($G$3,'Categories ID'!$L1868)+ROW()/100000,"")</f>
        <v/>
      </c>
      <c r="G1868" s="73">
        <v>2895.0</v>
      </c>
      <c r="H1868" s="10" t="s">
        <v>4765</v>
      </c>
      <c r="I1868" s="10" t="s">
        <v>4276</v>
      </c>
      <c r="J1868" s="10" t="s">
        <v>4276</v>
      </c>
      <c r="K1868" s="10" t="s">
        <v>4473</v>
      </c>
      <c r="L1868" s="10" t="s">
        <v>4477</v>
      </c>
      <c r="M1868" s="10" t="s">
        <v>22</v>
      </c>
      <c r="N1868" s="3"/>
      <c r="O1868" s="3"/>
      <c r="P1868" s="3"/>
      <c r="Q1868" s="3"/>
      <c r="R1868" s="3"/>
      <c r="S1868" s="3"/>
      <c r="T1868" s="3"/>
    </row>
    <row r="1869" ht="19.5" customHeight="1">
      <c r="A1869" s="3"/>
      <c r="B1869" s="165" t="str">
        <f>IFERROR(RANK('Categories ID'!$C1869,'Categories ID'!$C$20:$C$1937,1),"")</f>
        <v/>
      </c>
      <c r="C1869" s="166" t="str">
        <f>IF(MIN('Categories ID'!$D1869:$F1869)&lt;&gt;0,MIN('Categories ID'!$D1869:$F1869),"")</f>
        <v/>
      </c>
      <c r="D1869" s="166" t="str">
        <f>IFERROR(SEARCH($G$3,'Categories ID'!$J1869)+ROW()/100000,"")</f>
        <v/>
      </c>
      <c r="E1869" s="166" t="str">
        <f>IFERROR(SEARCH($G$3,'Categories ID'!$K1869)+ROW()/100000,"")</f>
        <v/>
      </c>
      <c r="F1869" s="166" t="str">
        <f>IFERROR(SEARCH($G$3,'Categories ID'!$L1869)+ROW()/100000,"")</f>
        <v/>
      </c>
      <c r="G1869" s="73">
        <v>2896.0</v>
      </c>
      <c r="H1869" s="10" t="s">
        <v>4765</v>
      </c>
      <c r="I1869" s="10" t="s">
        <v>4276</v>
      </c>
      <c r="J1869" s="10" t="s">
        <v>4276</v>
      </c>
      <c r="K1869" s="10" t="s">
        <v>4473</v>
      </c>
      <c r="L1869" s="10" t="s">
        <v>4479</v>
      </c>
      <c r="M1869" s="10" t="s">
        <v>22</v>
      </c>
      <c r="N1869" s="3"/>
      <c r="O1869" s="3"/>
      <c r="P1869" s="3"/>
      <c r="Q1869" s="3"/>
      <c r="R1869" s="3"/>
      <c r="S1869" s="3"/>
      <c r="T1869" s="3"/>
    </row>
    <row r="1870" ht="19.5" customHeight="1">
      <c r="A1870" s="3"/>
      <c r="B1870" s="163" t="str">
        <f>IFERROR(RANK('Categories ID'!$C1870,'Categories ID'!$C$20:$C$1937,1),"")</f>
        <v/>
      </c>
      <c r="C1870" s="164" t="str">
        <f>IF(MIN('Categories ID'!$D1870:$F1870)&lt;&gt;0,MIN('Categories ID'!$D1870:$F1870),"")</f>
        <v/>
      </c>
      <c r="D1870" s="164" t="str">
        <f>IFERROR(SEARCH($G$3,'Categories ID'!$J1870)+ROW()/100000,"")</f>
        <v/>
      </c>
      <c r="E1870" s="164" t="str">
        <f>IFERROR(SEARCH($G$3,'Categories ID'!$K1870)+ROW()/100000,"")</f>
        <v/>
      </c>
      <c r="F1870" s="164" t="str">
        <f>IFERROR(SEARCH($G$3,'Categories ID'!$L1870)+ROW()/100000,"")</f>
        <v/>
      </c>
      <c r="G1870" s="73">
        <v>2897.0</v>
      </c>
      <c r="H1870" s="10" t="s">
        <v>4765</v>
      </c>
      <c r="I1870" s="10" t="s">
        <v>4276</v>
      </c>
      <c r="J1870" s="10" t="s">
        <v>4276</v>
      </c>
      <c r="K1870" s="10" t="s">
        <v>4473</v>
      </c>
      <c r="L1870" s="10" t="s">
        <v>4481</v>
      </c>
      <c r="M1870" s="10" t="s">
        <v>22</v>
      </c>
      <c r="N1870" s="3"/>
      <c r="O1870" s="3"/>
      <c r="P1870" s="3"/>
      <c r="Q1870" s="3"/>
      <c r="R1870" s="3"/>
      <c r="S1870" s="3"/>
      <c r="T1870" s="3"/>
    </row>
    <row r="1871" ht="19.5" customHeight="1">
      <c r="A1871" s="3"/>
      <c r="B1871" s="165" t="str">
        <f>IFERROR(RANK('Categories ID'!$C1871,'Categories ID'!$C$20:$C$1937,1),"")</f>
        <v/>
      </c>
      <c r="C1871" s="166" t="str">
        <f>IF(MIN('Categories ID'!$D1871:$F1871)&lt;&gt;0,MIN('Categories ID'!$D1871:$F1871),"")</f>
        <v/>
      </c>
      <c r="D1871" s="166" t="str">
        <f>IFERROR(SEARCH($G$3,'Categories ID'!$J1871)+ROW()/100000,"")</f>
        <v/>
      </c>
      <c r="E1871" s="166" t="str">
        <f>IFERROR(SEARCH($G$3,'Categories ID'!$K1871)+ROW()/100000,"")</f>
        <v/>
      </c>
      <c r="F1871" s="166" t="str">
        <f>IFERROR(SEARCH($G$3,'Categories ID'!$L1871)+ROW()/100000,"")</f>
        <v/>
      </c>
      <c r="G1871" s="73">
        <v>2882.0</v>
      </c>
      <c r="H1871" s="10" t="s">
        <v>4765</v>
      </c>
      <c r="I1871" s="10" t="s">
        <v>4276</v>
      </c>
      <c r="J1871" s="10" t="s">
        <v>4276</v>
      </c>
      <c r="K1871" s="10" t="s">
        <v>4364</v>
      </c>
      <c r="L1871" s="10" t="s">
        <v>4454</v>
      </c>
      <c r="M1871" s="10" t="s">
        <v>22</v>
      </c>
      <c r="N1871" s="3"/>
      <c r="O1871" s="3"/>
      <c r="P1871" s="3"/>
      <c r="Q1871" s="3"/>
      <c r="R1871" s="3"/>
      <c r="S1871" s="3"/>
      <c r="T1871" s="3"/>
    </row>
    <row r="1872" ht="19.5" customHeight="1">
      <c r="A1872" s="3"/>
      <c r="B1872" s="163" t="str">
        <f>IFERROR(RANK('Categories ID'!$C1872,'Categories ID'!$C$20:$C$1937,1),"")</f>
        <v/>
      </c>
      <c r="C1872" s="164" t="str">
        <f>IF(MIN('Categories ID'!$D1872:$F1872)&lt;&gt;0,MIN('Categories ID'!$D1872:$F1872),"")</f>
        <v/>
      </c>
      <c r="D1872" s="164" t="str">
        <f>IFERROR(SEARCH($G$3,'Categories ID'!$J1872)+ROW()/100000,"")</f>
        <v/>
      </c>
      <c r="E1872" s="164" t="str">
        <f>IFERROR(SEARCH($G$3,'Categories ID'!$K1872)+ROW()/100000,"")</f>
        <v/>
      </c>
      <c r="F1872" s="164" t="str">
        <f>IFERROR(SEARCH($G$3,'Categories ID'!$L1872)+ROW()/100000,"")</f>
        <v/>
      </c>
      <c r="G1872" s="73">
        <v>2883.0</v>
      </c>
      <c r="H1872" s="10" t="s">
        <v>4765</v>
      </c>
      <c r="I1872" s="10" t="s">
        <v>4276</v>
      </c>
      <c r="J1872" s="10" t="s">
        <v>4276</v>
      </c>
      <c r="K1872" s="10" t="s">
        <v>4364</v>
      </c>
      <c r="L1872" s="10" t="s">
        <v>4456</v>
      </c>
      <c r="M1872" s="10" t="s">
        <v>22</v>
      </c>
      <c r="N1872" s="3"/>
      <c r="O1872" s="3"/>
      <c r="P1872" s="3"/>
      <c r="Q1872" s="3"/>
      <c r="R1872" s="3"/>
      <c r="S1872" s="3"/>
      <c r="T1872" s="3"/>
    </row>
    <row r="1873" ht="19.5" customHeight="1">
      <c r="A1873" s="3"/>
      <c r="B1873" s="165" t="str">
        <f>IFERROR(RANK('Categories ID'!$C1873,'Categories ID'!$C$20:$C$1937,1),"")</f>
        <v/>
      </c>
      <c r="C1873" s="166" t="str">
        <f>IF(MIN('Categories ID'!$D1873:$F1873)&lt;&gt;0,MIN('Categories ID'!$D1873:$F1873),"")</f>
        <v/>
      </c>
      <c r="D1873" s="166" t="str">
        <f>IFERROR(SEARCH($G$3,'Categories ID'!$J1873)+ROW()/100000,"")</f>
        <v/>
      </c>
      <c r="E1873" s="166" t="str">
        <f>IFERROR(SEARCH($G$3,'Categories ID'!$K1873)+ROW()/100000,"")</f>
        <v/>
      </c>
      <c r="F1873" s="166" t="str">
        <f>IFERROR(SEARCH($G$3,'Categories ID'!$L1873)+ROW()/100000,"")</f>
        <v/>
      </c>
      <c r="G1873" s="73">
        <v>2884.0</v>
      </c>
      <c r="H1873" s="10" t="s">
        <v>4765</v>
      </c>
      <c r="I1873" s="10" t="s">
        <v>4276</v>
      </c>
      <c r="J1873" s="10" t="s">
        <v>4276</v>
      </c>
      <c r="K1873" s="10" t="s">
        <v>4364</v>
      </c>
      <c r="L1873" s="10" t="s">
        <v>4458</v>
      </c>
      <c r="M1873" s="10" t="s">
        <v>22</v>
      </c>
      <c r="N1873" s="3"/>
      <c r="O1873" s="3"/>
      <c r="P1873" s="3"/>
      <c r="Q1873" s="3"/>
      <c r="R1873" s="3"/>
      <c r="S1873" s="3"/>
      <c r="T1873" s="3"/>
    </row>
    <row r="1874" ht="19.5" customHeight="1">
      <c r="A1874" s="3"/>
      <c r="B1874" s="163" t="str">
        <f>IFERROR(RANK('Categories ID'!$C1874,'Categories ID'!$C$20:$C$1937,1),"")</f>
        <v/>
      </c>
      <c r="C1874" s="164" t="str">
        <f>IF(MIN('Categories ID'!$D1874:$F1874)&lt;&gt;0,MIN('Categories ID'!$D1874:$F1874),"")</f>
        <v/>
      </c>
      <c r="D1874" s="164" t="str">
        <f>IFERROR(SEARCH($G$3,'Categories ID'!$J1874)+ROW()/100000,"")</f>
        <v/>
      </c>
      <c r="E1874" s="164" t="str">
        <f>IFERROR(SEARCH($G$3,'Categories ID'!$K1874)+ROW()/100000,"")</f>
        <v/>
      </c>
      <c r="F1874" s="164" t="str">
        <f>IFERROR(SEARCH($G$3,'Categories ID'!$L1874)+ROW()/100000,"")</f>
        <v/>
      </c>
      <c r="G1874" s="73">
        <v>2885.0</v>
      </c>
      <c r="H1874" s="10" t="s">
        <v>4765</v>
      </c>
      <c r="I1874" s="10" t="s">
        <v>4276</v>
      </c>
      <c r="J1874" s="10" t="s">
        <v>4276</v>
      </c>
      <c r="K1874" s="10" t="s">
        <v>4364</v>
      </c>
      <c r="L1874" s="10" t="s">
        <v>4460</v>
      </c>
      <c r="M1874" s="10" t="s">
        <v>22</v>
      </c>
      <c r="N1874" s="3"/>
      <c r="O1874" s="3"/>
      <c r="P1874" s="3"/>
      <c r="Q1874" s="3"/>
      <c r="R1874" s="3"/>
      <c r="S1874" s="3"/>
      <c r="T1874" s="3"/>
    </row>
    <row r="1875" ht="19.5" customHeight="1">
      <c r="A1875" s="3"/>
      <c r="B1875" s="165" t="str">
        <f>IFERROR(RANK('Categories ID'!$C1875,'Categories ID'!$C$20:$C$1937,1),"")</f>
        <v/>
      </c>
      <c r="C1875" s="166" t="str">
        <f>IF(MIN('Categories ID'!$D1875:$F1875)&lt;&gt;0,MIN('Categories ID'!$D1875:$F1875),"")</f>
        <v/>
      </c>
      <c r="D1875" s="166" t="str">
        <f>IFERROR(SEARCH($G$3,'Categories ID'!$J1875)+ROW()/100000,"")</f>
        <v/>
      </c>
      <c r="E1875" s="166" t="str">
        <f>IFERROR(SEARCH($G$3,'Categories ID'!$K1875)+ROW()/100000,"")</f>
        <v/>
      </c>
      <c r="F1875" s="166" t="str">
        <f>IFERROR(SEARCH($G$3,'Categories ID'!$L1875)+ROW()/100000,"")</f>
        <v/>
      </c>
      <c r="G1875" s="73">
        <v>2085.0</v>
      </c>
      <c r="H1875" s="10" t="s">
        <v>4765</v>
      </c>
      <c r="I1875" s="10" t="s">
        <v>4276</v>
      </c>
      <c r="J1875" s="10" t="s">
        <v>4276</v>
      </c>
      <c r="K1875" s="10" t="s">
        <v>4364</v>
      </c>
      <c r="L1875" s="10" t="s">
        <v>4372</v>
      </c>
      <c r="M1875" s="10" t="s">
        <v>22</v>
      </c>
      <c r="N1875" s="3"/>
      <c r="O1875" s="3"/>
      <c r="P1875" s="3"/>
      <c r="Q1875" s="3"/>
      <c r="R1875" s="3"/>
      <c r="S1875" s="3"/>
      <c r="T1875" s="3"/>
    </row>
    <row r="1876" ht="19.5" customHeight="1">
      <c r="A1876" s="3"/>
      <c r="B1876" s="163" t="str">
        <f>IFERROR(RANK('Categories ID'!$C1876,'Categories ID'!$C$20:$C$1937,1),"")</f>
        <v/>
      </c>
      <c r="C1876" s="164" t="str">
        <f>IF(MIN('Categories ID'!$D1876:$F1876)&lt;&gt;0,MIN('Categories ID'!$D1876:$F1876),"")</f>
        <v/>
      </c>
      <c r="D1876" s="164" t="str">
        <f>IFERROR(SEARCH($G$3,'Categories ID'!$J1876)+ROW()/100000,"")</f>
        <v/>
      </c>
      <c r="E1876" s="164" t="str">
        <f>IFERROR(SEARCH($G$3,'Categories ID'!$K1876)+ROW()/100000,"")</f>
        <v/>
      </c>
      <c r="F1876" s="164" t="str">
        <f>IFERROR(SEARCH($G$3,'Categories ID'!$L1876)+ROW()/100000,"")</f>
        <v/>
      </c>
      <c r="G1876" s="73">
        <v>2086.0</v>
      </c>
      <c r="H1876" s="10" t="s">
        <v>4765</v>
      </c>
      <c r="I1876" s="10" t="s">
        <v>4276</v>
      </c>
      <c r="J1876" s="10" t="s">
        <v>4276</v>
      </c>
      <c r="K1876" s="10" t="s">
        <v>4364</v>
      </c>
      <c r="L1876" s="10" t="s">
        <v>4374</v>
      </c>
      <c r="M1876" s="10" t="s">
        <v>22</v>
      </c>
      <c r="N1876" s="3"/>
      <c r="O1876" s="3"/>
      <c r="P1876" s="3"/>
      <c r="Q1876" s="3"/>
      <c r="R1876" s="3"/>
      <c r="S1876" s="3"/>
      <c r="T1876" s="3"/>
    </row>
    <row r="1877" ht="19.5" customHeight="1">
      <c r="A1877" s="3"/>
      <c r="B1877" s="165" t="str">
        <f>IFERROR(RANK('Categories ID'!$C1877,'Categories ID'!$C$20:$C$1937,1),"")</f>
        <v/>
      </c>
      <c r="C1877" s="166" t="str">
        <f>IF(MIN('Categories ID'!$D1877:$F1877)&lt;&gt;0,MIN('Categories ID'!$D1877:$F1877),"")</f>
        <v/>
      </c>
      <c r="D1877" s="166" t="str">
        <f>IFERROR(SEARCH($G$3,'Categories ID'!$J1877)+ROW()/100000,"")</f>
        <v/>
      </c>
      <c r="E1877" s="166" t="str">
        <f>IFERROR(SEARCH($G$3,'Categories ID'!$K1877)+ROW()/100000,"")</f>
        <v/>
      </c>
      <c r="F1877" s="166" t="str">
        <f>IFERROR(SEARCH($G$3,'Categories ID'!$L1877)+ROW()/100000,"")</f>
        <v/>
      </c>
      <c r="G1877" s="73">
        <v>2083.0</v>
      </c>
      <c r="H1877" s="10" t="s">
        <v>4765</v>
      </c>
      <c r="I1877" s="10" t="s">
        <v>4276</v>
      </c>
      <c r="J1877" s="10" t="s">
        <v>4276</v>
      </c>
      <c r="K1877" s="10" t="s">
        <v>4364</v>
      </c>
      <c r="L1877" s="10" t="s">
        <v>4365</v>
      </c>
      <c r="M1877" s="10" t="s">
        <v>22</v>
      </c>
      <c r="N1877" s="3"/>
      <c r="O1877" s="3"/>
      <c r="P1877" s="3"/>
      <c r="Q1877" s="3"/>
      <c r="R1877" s="3"/>
      <c r="S1877" s="3"/>
      <c r="T1877" s="3"/>
    </row>
    <row r="1878" ht="19.5" customHeight="1">
      <c r="A1878" s="3"/>
      <c r="B1878" s="163" t="str">
        <f>IFERROR(RANK('Categories ID'!$C1878,'Categories ID'!$C$20:$C$1937,1),"")</f>
        <v/>
      </c>
      <c r="C1878" s="164" t="str">
        <f>IF(MIN('Categories ID'!$D1878:$F1878)&lt;&gt;0,MIN('Categories ID'!$D1878:$F1878),"")</f>
        <v/>
      </c>
      <c r="D1878" s="164" t="str">
        <f>IFERROR(SEARCH($G$3,'Categories ID'!$J1878)+ROW()/100000,"")</f>
        <v/>
      </c>
      <c r="E1878" s="164" t="str">
        <f>IFERROR(SEARCH($G$3,'Categories ID'!$K1878)+ROW()/100000,"")</f>
        <v/>
      </c>
      <c r="F1878" s="164" t="str">
        <f>IFERROR(SEARCH($G$3,'Categories ID'!$L1878)+ROW()/100000,"")</f>
        <v/>
      </c>
      <c r="G1878" s="73">
        <v>2277.0</v>
      </c>
      <c r="H1878" s="10" t="s">
        <v>4765</v>
      </c>
      <c r="I1878" s="10" t="s">
        <v>4276</v>
      </c>
      <c r="J1878" s="10" t="s">
        <v>4276</v>
      </c>
      <c r="K1878" s="10" t="s">
        <v>4280</v>
      </c>
      <c r="L1878" s="10" t="s">
        <v>4378</v>
      </c>
      <c r="M1878" s="10" t="s">
        <v>22</v>
      </c>
      <c r="N1878" s="3"/>
      <c r="O1878" s="3"/>
      <c r="P1878" s="3"/>
      <c r="Q1878" s="3"/>
      <c r="R1878" s="3"/>
      <c r="S1878" s="3"/>
      <c r="T1878" s="3"/>
    </row>
    <row r="1879" ht="19.5" customHeight="1">
      <c r="A1879" s="3"/>
      <c r="B1879" s="165" t="str">
        <f>IFERROR(RANK('Categories ID'!$C1879,'Categories ID'!$C$20:$C$1937,1),"")</f>
        <v/>
      </c>
      <c r="C1879" s="166" t="str">
        <f>IF(MIN('Categories ID'!$D1879:$F1879)&lt;&gt;0,MIN('Categories ID'!$D1879:$F1879),"")</f>
        <v/>
      </c>
      <c r="D1879" s="166" t="str">
        <f>IFERROR(SEARCH($G$3,'Categories ID'!$J1879)+ROW()/100000,"")</f>
        <v/>
      </c>
      <c r="E1879" s="166" t="str">
        <f>IFERROR(SEARCH($G$3,'Categories ID'!$K1879)+ROW()/100000,"")</f>
        <v/>
      </c>
      <c r="F1879" s="166" t="str">
        <f>IFERROR(SEARCH($G$3,'Categories ID'!$L1879)+ROW()/100000,"")</f>
        <v/>
      </c>
      <c r="G1879" s="73">
        <v>1056.0</v>
      </c>
      <c r="H1879" s="10" t="s">
        <v>4765</v>
      </c>
      <c r="I1879" s="10" t="s">
        <v>4276</v>
      </c>
      <c r="J1879" s="10" t="s">
        <v>4276</v>
      </c>
      <c r="K1879" s="10" t="s">
        <v>4280</v>
      </c>
      <c r="L1879" s="10" t="s">
        <v>4357</v>
      </c>
      <c r="M1879" s="10" t="s">
        <v>22</v>
      </c>
      <c r="N1879" s="3"/>
      <c r="O1879" s="3"/>
      <c r="P1879" s="3"/>
      <c r="Q1879" s="3"/>
      <c r="R1879" s="3"/>
      <c r="S1879" s="3"/>
      <c r="T1879" s="3"/>
    </row>
    <row r="1880" ht="19.5" customHeight="1">
      <c r="A1880" s="3"/>
      <c r="B1880" s="163" t="str">
        <f>IFERROR(RANK('Categories ID'!$C1880,'Categories ID'!$C$20:$C$1937,1),"")</f>
        <v/>
      </c>
      <c r="C1880" s="164" t="str">
        <f>IF(MIN('Categories ID'!$D1880:$F1880)&lt;&gt;0,MIN('Categories ID'!$D1880:$F1880),"")</f>
        <v/>
      </c>
      <c r="D1880" s="164" t="str">
        <f>IFERROR(SEARCH($G$3,'Categories ID'!$J1880)+ROW()/100000,"")</f>
        <v/>
      </c>
      <c r="E1880" s="164" t="str">
        <f>IFERROR(SEARCH($G$3,'Categories ID'!$K1880)+ROW()/100000,"")</f>
        <v/>
      </c>
      <c r="F1880" s="164" t="str">
        <f>IFERROR(SEARCH($G$3,'Categories ID'!$L1880)+ROW()/100000,"")</f>
        <v/>
      </c>
      <c r="G1880" s="73">
        <v>2871.0</v>
      </c>
      <c r="H1880" s="10" t="s">
        <v>4765</v>
      </c>
      <c r="I1880" s="10" t="s">
        <v>4276</v>
      </c>
      <c r="J1880" s="10" t="s">
        <v>4276</v>
      </c>
      <c r="K1880" s="10" t="s">
        <v>4280</v>
      </c>
      <c r="L1880" s="10" t="s">
        <v>4767</v>
      </c>
      <c r="M1880" s="10" t="s">
        <v>22</v>
      </c>
      <c r="N1880" s="3"/>
      <c r="O1880" s="3"/>
      <c r="P1880" s="3"/>
      <c r="Q1880" s="3"/>
      <c r="R1880" s="3"/>
      <c r="S1880" s="3"/>
      <c r="T1880" s="3"/>
    </row>
    <row r="1881" ht="19.5" customHeight="1">
      <c r="A1881" s="3"/>
      <c r="B1881" s="165" t="str">
        <f>IFERROR(RANK('Categories ID'!$C1881,'Categories ID'!$C$20:$C$1937,1),"")</f>
        <v/>
      </c>
      <c r="C1881" s="166" t="str">
        <f>IF(MIN('Categories ID'!$D1881:$F1881)&lt;&gt;0,MIN('Categories ID'!$D1881:$F1881),"")</f>
        <v/>
      </c>
      <c r="D1881" s="166" t="str">
        <f>IFERROR(SEARCH($G$3,'Categories ID'!$J1881)+ROW()/100000,"")</f>
        <v/>
      </c>
      <c r="E1881" s="166" t="str">
        <f>IFERROR(SEARCH($G$3,'Categories ID'!$K1881)+ROW()/100000,"")</f>
        <v/>
      </c>
      <c r="F1881" s="166" t="str">
        <f>IFERROR(SEARCH($G$3,'Categories ID'!$L1881)+ROW()/100000,"")</f>
        <v/>
      </c>
      <c r="G1881" s="73">
        <v>2872.0</v>
      </c>
      <c r="H1881" s="10" t="s">
        <v>4765</v>
      </c>
      <c r="I1881" s="10" t="s">
        <v>4276</v>
      </c>
      <c r="J1881" s="10" t="s">
        <v>4276</v>
      </c>
      <c r="K1881" s="10" t="s">
        <v>4280</v>
      </c>
      <c r="L1881" s="10" t="s">
        <v>4434</v>
      </c>
      <c r="M1881" s="10" t="s">
        <v>22</v>
      </c>
      <c r="N1881" s="3"/>
      <c r="O1881" s="3"/>
      <c r="P1881" s="3"/>
      <c r="Q1881" s="3"/>
      <c r="R1881" s="3"/>
      <c r="S1881" s="3"/>
      <c r="T1881" s="3"/>
    </row>
    <row r="1882" ht="19.5" customHeight="1">
      <c r="A1882" s="3"/>
      <c r="B1882" s="163" t="str">
        <f>IFERROR(RANK('Categories ID'!$C1882,'Categories ID'!$C$20:$C$1937,1),"")</f>
        <v/>
      </c>
      <c r="C1882" s="164" t="str">
        <f>IF(MIN('Categories ID'!$D1882:$F1882)&lt;&gt;0,MIN('Categories ID'!$D1882:$F1882),"")</f>
        <v/>
      </c>
      <c r="D1882" s="164" t="str">
        <f>IFERROR(SEARCH($G$3,'Categories ID'!$J1882)+ROW()/100000,"")</f>
        <v/>
      </c>
      <c r="E1882" s="164" t="str">
        <f>IFERROR(SEARCH($G$3,'Categories ID'!$K1882)+ROW()/100000,"")</f>
        <v/>
      </c>
      <c r="F1882" s="164" t="str">
        <f>IFERROR(SEARCH($G$3,'Categories ID'!$L1882)+ROW()/100000,"")</f>
        <v/>
      </c>
      <c r="G1882" s="73">
        <v>2873.0</v>
      </c>
      <c r="H1882" s="10" t="s">
        <v>4765</v>
      </c>
      <c r="I1882" s="10" t="s">
        <v>4276</v>
      </c>
      <c r="J1882" s="10" t="s">
        <v>4276</v>
      </c>
      <c r="K1882" s="10" t="s">
        <v>4280</v>
      </c>
      <c r="L1882" s="10" t="s">
        <v>4436</v>
      </c>
      <c r="M1882" s="10" t="s">
        <v>22</v>
      </c>
      <c r="N1882" s="3"/>
      <c r="O1882" s="3"/>
      <c r="P1882" s="3"/>
      <c r="Q1882" s="3"/>
      <c r="R1882" s="3"/>
      <c r="S1882" s="3"/>
      <c r="T1882" s="3"/>
    </row>
    <row r="1883" ht="19.5" customHeight="1">
      <c r="A1883" s="3"/>
      <c r="B1883" s="165" t="str">
        <f>IFERROR(RANK('Categories ID'!$C1883,'Categories ID'!$C$20:$C$1937,1),"")</f>
        <v/>
      </c>
      <c r="C1883" s="166" t="str">
        <f>IF(MIN('Categories ID'!$D1883:$F1883)&lt;&gt;0,MIN('Categories ID'!$D1883:$F1883),"")</f>
        <v/>
      </c>
      <c r="D1883" s="166" t="str">
        <f>IFERROR(SEARCH($G$3,'Categories ID'!$J1883)+ROW()/100000,"")</f>
        <v/>
      </c>
      <c r="E1883" s="166" t="str">
        <f>IFERROR(SEARCH($G$3,'Categories ID'!$K1883)+ROW()/100000,"")</f>
        <v/>
      </c>
      <c r="F1883" s="166" t="str">
        <f>IFERROR(SEARCH($G$3,'Categories ID'!$L1883)+ROW()/100000,"")</f>
        <v/>
      </c>
      <c r="G1883" s="73">
        <v>2874.0</v>
      </c>
      <c r="H1883" s="10" t="s">
        <v>4765</v>
      </c>
      <c r="I1883" s="10" t="s">
        <v>4276</v>
      </c>
      <c r="J1883" s="10" t="s">
        <v>4276</v>
      </c>
      <c r="K1883" s="10" t="s">
        <v>4280</v>
      </c>
      <c r="L1883" s="10" t="s">
        <v>4438</v>
      </c>
      <c r="M1883" s="10" t="s">
        <v>22</v>
      </c>
      <c r="N1883" s="3"/>
      <c r="O1883" s="3"/>
      <c r="P1883" s="3"/>
      <c r="Q1883" s="3"/>
      <c r="R1883" s="3"/>
      <c r="S1883" s="3"/>
      <c r="T1883" s="3"/>
    </row>
    <row r="1884" ht="19.5" customHeight="1">
      <c r="A1884" s="3"/>
      <c r="B1884" s="163" t="str">
        <f>IFERROR(RANK('Categories ID'!$C1884,'Categories ID'!$C$20:$C$1937,1),"")</f>
        <v/>
      </c>
      <c r="C1884" s="164" t="str">
        <f>IF(MIN('Categories ID'!$D1884:$F1884)&lt;&gt;0,MIN('Categories ID'!$D1884:$F1884),"")</f>
        <v/>
      </c>
      <c r="D1884" s="164" t="str">
        <f>IFERROR(SEARCH($G$3,'Categories ID'!$J1884)+ROW()/100000,"")</f>
        <v/>
      </c>
      <c r="E1884" s="164" t="str">
        <f>IFERROR(SEARCH($G$3,'Categories ID'!$K1884)+ROW()/100000,"")</f>
        <v/>
      </c>
      <c r="F1884" s="164" t="str">
        <f>IFERROR(SEARCH($G$3,'Categories ID'!$L1884)+ROW()/100000,"")</f>
        <v/>
      </c>
      <c r="G1884" s="73">
        <v>2967.0</v>
      </c>
      <c r="H1884" s="10" t="s">
        <v>4765</v>
      </c>
      <c r="I1884" s="10" t="s">
        <v>4276</v>
      </c>
      <c r="J1884" s="10" t="s">
        <v>4276</v>
      </c>
      <c r="K1884" s="10" t="s">
        <v>4280</v>
      </c>
      <c r="L1884" s="10" t="s">
        <v>2464</v>
      </c>
      <c r="M1884" s="10" t="s">
        <v>22</v>
      </c>
      <c r="N1884" s="3"/>
      <c r="O1884" s="3"/>
      <c r="P1884" s="3"/>
      <c r="Q1884" s="3"/>
      <c r="R1884" s="3"/>
      <c r="S1884" s="3"/>
      <c r="T1884" s="3"/>
    </row>
    <row r="1885" ht="19.5" customHeight="1">
      <c r="A1885" s="3"/>
      <c r="B1885" s="165" t="str">
        <f>IFERROR(RANK('Categories ID'!$C1885,'Categories ID'!$C$20:$C$1937,1),"")</f>
        <v/>
      </c>
      <c r="C1885" s="166" t="str">
        <f>IF(MIN('Categories ID'!$D1885:$F1885)&lt;&gt;0,MIN('Categories ID'!$D1885:$F1885),"")</f>
        <v/>
      </c>
      <c r="D1885" s="166" t="str">
        <f>IFERROR(SEARCH($G$3,'Categories ID'!$J1885)+ROW()/100000,"")</f>
        <v/>
      </c>
      <c r="E1885" s="166" t="str">
        <f>IFERROR(SEARCH($G$3,'Categories ID'!$K1885)+ROW()/100000,"")</f>
        <v/>
      </c>
      <c r="F1885" s="166" t="str">
        <f>IFERROR(SEARCH($G$3,'Categories ID'!$L1885)+ROW()/100000,"")</f>
        <v/>
      </c>
      <c r="G1885" s="73">
        <v>2968.0</v>
      </c>
      <c r="H1885" s="10" t="s">
        <v>4765</v>
      </c>
      <c r="I1885" s="10" t="s">
        <v>4276</v>
      </c>
      <c r="J1885" s="10" t="s">
        <v>4276</v>
      </c>
      <c r="K1885" s="10" t="s">
        <v>4280</v>
      </c>
      <c r="L1885" s="10" t="s">
        <v>4530</v>
      </c>
      <c r="M1885" s="10" t="s">
        <v>22</v>
      </c>
      <c r="N1885" s="3"/>
      <c r="O1885" s="3"/>
      <c r="P1885" s="3"/>
      <c r="Q1885" s="3"/>
      <c r="R1885" s="3"/>
      <c r="S1885" s="3"/>
      <c r="T1885" s="3"/>
    </row>
    <row r="1886" ht="19.5" customHeight="1">
      <c r="A1886" s="3"/>
      <c r="B1886" s="163" t="str">
        <f>IFERROR(RANK('Categories ID'!$C1886,'Categories ID'!$C$20:$C$1937,1),"")</f>
        <v/>
      </c>
      <c r="C1886" s="164" t="str">
        <f>IF(MIN('Categories ID'!$D1886:$F1886)&lt;&gt;0,MIN('Categories ID'!$D1886:$F1886),"")</f>
        <v/>
      </c>
      <c r="D1886" s="164" t="str">
        <f>IFERROR(SEARCH($G$3,'Categories ID'!$J1886)+ROW()/100000,"")</f>
        <v/>
      </c>
      <c r="E1886" s="164" t="str">
        <f>IFERROR(SEARCH($G$3,'Categories ID'!$K1886)+ROW()/100000,"")</f>
        <v/>
      </c>
      <c r="F1886" s="164" t="str">
        <f>IFERROR(SEARCH($G$3,'Categories ID'!$L1886)+ROW()/100000,"")</f>
        <v/>
      </c>
      <c r="G1886" s="73">
        <v>2969.0</v>
      </c>
      <c r="H1886" s="10" t="s">
        <v>4765</v>
      </c>
      <c r="I1886" s="10" t="s">
        <v>4276</v>
      </c>
      <c r="J1886" s="10" t="s">
        <v>4276</v>
      </c>
      <c r="K1886" s="10" t="s">
        <v>4280</v>
      </c>
      <c r="L1886" s="10" t="s">
        <v>4532</v>
      </c>
      <c r="M1886" s="10" t="s">
        <v>22</v>
      </c>
      <c r="N1886" s="3"/>
      <c r="O1886" s="3"/>
      <c r="P1886" s="3"/>
      <c r="Q1886" s="3"/>
      <c r="R1886" s="3"/>
      <c r="S1886" s="3"/>
      <c r="T1886" s="3"/>
    </row>
    <row r="1887" ht="19.5" customHeight="1">
      <c r="A1887" s="3"/>
      <c r="B1887" s="165" t="str">
        <f>IFERROR(RANK('Categories ID'!$C1887,'Categories ID'!$C$20:$C$1937,1),"")</f>
        <v/>
      </c>
      <c r="C1887" s="166" t="str">
        <f>IF(MIN('Categories ID'!$D1887:$F1887)&lt;&gt;0,MIN('Categories ID'!$D1887:$F1887),"")</f>
        <v/>
      </c>
      <c r="D1887" s="166" t="str">
        <f>IFERROR(SEARCH($G$3,'Categories ID'!$J1887)+ROW()/100000,"")</f>
        <v/>
      </c>
      <c r="E1887" s="166" t="str">
        <f>IFERROR(SEARCH($G$3,'Categories ID'!$K1887)+ROW()/100000,"")</f>
        <v/>
      </c>
      <c r="F1887" s="166" t="str">
        <f>IFERROR(SEARCH($G$3,'Categories ID'!$L1887)+ROW()/100000,"")</f>
        <v/>
      </c>
      <c r="G1887" s="73">
        <v>2971.0</v>
      </c>
      <c r="H1887" s="10" t="s">
        <v>4765</v>
      </c>
      <c r="I1887" s="10" t="s">
        <v>4276</v>
      </c>
      <c r="J1887" s="10" t="s">
        <v>4276</v>
      </c>
      <c r="K1887" s="10" t="s">
        <v>4280</v>
      </c>
      <c r="L1887" s="10" t="s">
        <v>4534</v>
      </c>
      <c r="M1887" s="10" t="s">
        <v>22</v>
      </c>
      <c r="N1887" s="3"/>
      <c r="O1887" s="3"/>
      <c r="P1887" s="3"/>
      <c r="Q1887" s="3"/>
      <c r="R1887" s="3"/>
      <c r="S1887" s="3"/>
      <c r="T1887" s="3"/>
    </row>
    <row r="1888" ht="19.5" customHeight="1">
      <c r="A1888" s="3"/>
      <c r="B1888" s="163" t="str">
        <f>IFERROR(RANK('Categories ID'!$C1888,'Categories ID'!$C$20:$C$1937,1),"")</f>
        <v/>
      </c>
      <c r="C1888" s="164" t="str">
        <f>IF(MIN('Categories ID'!$D1888:$F1888)&lt;&gt;0,MIN('Categories ID'!$D1888:$F1888),"")</f>
        <v/>
      </c>
      <c r="D1888" s="164" t="str">
        <f>IFERROR(SEARCH($G$3,'Categories ID'!$J1888)+ROW()/100000,"")</f>
        <v/>
      </c>
      <c r="E1888" s="164" t="str">
        <f>IFERROR(SEARCH($G$3,'Categories ID'!$K1888)+ROW()/100000,"")</f>
        <v/>
      </c>
      <c r="F1888" s="164" t="str">
        <f>IFERROR(SEARCH($G$3,'Categories ID'!$L1888)+ROW()/100000,"")</f>
        <v/>
      </c>
      <c r="G1888" s="73">
        <v>2955.0</v>
      </c>
      <c r="H1888" s="10" t="s">
        <v>4765</v>
      </c>
      <c r="I1888" s="10" t="s">
        <v>4276</v>
      </c>
      <c r="J1888" s="10" t="s">
        <v>4276</v>
      </c>
      <c r="K1888" s="10" t="s">
        <v>4280</v>
      </c>
      <c r="L1888" s="10" t="s">
        <v>4520</v>
      </c>
      <c r="M1888" s="10" t="s">
        <v>22</v>
      </c>
      <c r="N1888" s="3"/>
      <c r="O1888" s="3"/>
      <c r="P1888" s="3"/>
      <c r="Q1888" s="3"/>
      <c r="R1888" s="3"/>
      <c r="S1888" s="3"/>
      <c r="T1888" s="3"/>
    </row>
    <row r="1889" ht="19.5" customHeight="1">
      <c r="A1889" s="3"/>
      <c r="B1889" s="165" t="str">
        <f>IFERROR(RANK('Categories ID'!$C1889,'Categories ID'!$C$20:$C$1937,1),"")</f>
        <v/>
      </c>
      <c r="C1889" s="166" t="str">
        <f>IF(MIN('Categories ID'!$D1889:$F1889)&lt;&gt;0,MIN('Categories ID'!$D1889:$F1889),"")</f>
        <v/>
      </c>
      <c r="D1889" s="166" t="str">
        <f>IFERROR(SEARCH($G$3,'Categories ID'!$J1889)+ROW()/100000,"")</f>
        <v/>
      </c>
      <c r="E1889" s="166" t="str">
        <f>IFERROR(SEARCH($G$3,'Categories ID'!$K1889)+ROW()/100000,"")</f>
        <v/>
      </c>
      <c r="F1889" s="166" t="str">
        <f>IFERROR(SEARCH($G$3,'Categories ID'!$L1889)+ROW()/100000,"")</f>
        <v/>
      </c>
      <c r="G1889" s="73">
        <v>2956.0</v>
      </c>
      <c r="H1889" s="10" t="s">
        <v>4765</v>
      </c>
      <c r="I1889" s="10" t="s">
        <v>4276</v>
      </c>
      <c r="J1889" s="10" t="s">
        <v>4276</v>
      </c>
      <c r="K1889" s="10" t="s">
        <v>4280</v>
      </c>
      <c r="L1889" s="10" t="s">
        <v>4522</v>
      </c>
      <c r="M1889" s="10" t="s">
        <v>22</v>
      </c>
      <c r="N1889" s="3"/>
      <c r="O1889" s="3"/>
      <c r="P1889" s="3"/>
      <c r="Q1889" s="3"/>
      <c r="R1889" s="3"/>
      <c r="S1889" s="3"/>
      <c r="T1889" s="3"/>
    </row>
    <row r="1890" ht="19.5" customHeight="1">
      <c r="A1890" s="3"/>
      <c r="B1890" s="163" t="str">
        <f>IFERROR(RANK('Categories ID'!$C1890,'Categories ID'!$C$20:$C$1937,1),"")</f>
        <v/>
      </c>
      <c r="C1890" s="164" t="str">
        <f>IF(MIN('Categories ID'!$D1890:$F1890)&lt;&gt;0,MIN('Categories ID'!$D1890:$F1890),"")</f>
        <v/>
      </c>
      <c r="D1890" s="164" t="str">
        <f>IFERROR(SEARCH($G$3,'Categories ID'!$J1890)+ROW()/100000,"")</f>
        <v/>
      </c>
      <c r="E1890" s="164" t="str">
        <f>IFERROR(SEARCH($G$3,'Categories ID'!$K1890)+ROW()/100000,"")</f>
        <v/>
      </c>
      <c r="F1890" s="164" t="str">
        <f>IFERROR(SEARCH($G$3,'Categories ID'!$L1890)+ROW()/100000,"")</f>
        <v/>
      </c>
      <c r="G1890" s="73">
        <v>2957.0</v>
      </c>
      <c r="H1890" s="10" t="s">
        <v>4765</v>
      </c>
      <c r="I1890" s="10" t="s">
        <v>4276</v>
      </c>
      <c r="J1890" s="10" t="s">
        <v>4276</v>
      </c>
      <c r="K1890" s="10" t="s">
        <v>4280</v>
      </c>
      <c r="L1890" s="10" t="s">
        <v>4524</v>
      </c>
      <c r="M1890" s="10" t="s">
        <v>22</v>
      </c>
      <c r="N1890" s="3"/>
      <c r="O1890" s="3"/>
      <c r="P1890" s="3"/>
      <c r="Q1890" s="3"/>
      <c r="R1890" s="3"/>
      <c r="S1890" s="3"/>
      <c r="T1890" s="3"/>
    </row>
    <row r="1891" ht="19.5" customHeight="1">
      <c r="A1891" s="3"/>
      <c r="B1891" s="165" t="str">
        <f>IFERROR(RANK('Categories ID'!$C1891,'Categories ID'!$C$20:$C$1937,1),"")</f>
        <v/>
      </c>
      <c r="C1891" s="166" t="str">
        <f>IF(MIN('Categories ID'!$D1891:$F1891)&lt;&gt;0,MIN('Categories ID'!$D1891:$F1891),"")</f>
        <v/>
      </c>
      <c r="D1891" s="166" t="str">
        <f>IFERROR(SEARCH($G$3,'Categories ID'!$J1891)+ROW()/100000,"")</f>
        <v/>
      </c>
      <c r="E1891" s="166" t="str">
        <f>IFERROR(SEARCH($G$3,'Categories ID'!$K1891)+ROW()/100000,"")</f>
        <v/>
      </c>
      <c r="F1891" s="166" t="str">
        <f>IFERROR(SEARCH($G$3,'Categories ID'!$L1891)+ROW()/100000,"")</f>
        <v/>
      </c>
      <c r="G1891" s="73">
        <v>2958.0</v>
      </c>
      <c r="H1891" s="10" t="s">
        <v>4765</v>
      </c>
      <c r="I1891" s="10" t="s">
        <v>4276</v>
      </c>
      <c r="J1891" s="10" t="s">
        <v>4276</v>
      </c>
      <c r="K1891" s="10" t="s">
        <v>4280</v>
      </c>
      <c r="L1891" s="10" t="s">
        <v>4526</v>
      </c>
      <c r="M1891" s="10" t="s">
        <v>22</v>
      </c>
      <c r="N1891" s="3"/>
      <c r="O1891" s="3"/>
      <c r="P1891" s="3"/>
      <c r="Q1891" s="3"/>
      <c r="R1891" s="3"/>
      <c r="S1891" s="3"/>
      <c r="T1891" s="3"/>
    </row>
    <row r="1892" ht="19.5" customHeight="1">
      <c r="A1892" s="3"/>
      <c r="B1892" s="163" t="str">
        <f>IFERROR(RANK('Categories ID'!$C1892,'Categories ID'!$C$20:$C$1937,1),"")</f>
        <v/>
      </c>
      <c r="C1892" s="164" t="str">
        <f>IF(MIN('Categories ID'!$D1892:$F1892)&lt;&gt;0,MIN('Categories ID'!$D1892:$F1892),"")</f>
        <v/>
      </c>
      <c r="D1892" s="164" t="str">
        <f>IFERROR(SEARCH($G$3,'Categories ID'!$J1892)+ROW()/100000,"")</f>
        <v/>
      </c>
      <c r="E1892" s="164" t="str">
        <f>IFERROR(SEARCH($G$3,'Categories ID'!$K1892)+ROW()/100000,"")</f>
        <v/>
      </c>
      <c r="F1892" s="164" t="str">
        <f>IFERROR(SEARCH($G$3,'Categories ID'!$L1892)+ROW()/100000,"")</f>
        <v/>
      </c>
      <c r="G1892" s="73">
        <v>802.0</v>
      </c>
      <c r="H1892" s="10" t="s">
        <v>4765</v>
      </c>
      <c r="I1892" s="10" t="s">
        <v>4276</v>
      </c>
      <c r="J1892" s="10" t="s">
        <v>4276</v>
      </c>
      <c r="K1892" s="10" t="s">
        <v>4280</v>
      </c>
      <c r="L1892" s="10" t="s">
        <v>4281</v>
      </c>
      <c r="M1892" s="10" t="s">
        <v>22</v>
      </c>
      <c r="N1892" s="3"/>
      <c r="O1892" s="3"/>
      <c r="P1892" s="3"/>
      <c r="Q1892" s="3"/>
      <c r="R1892" s="3"/>
      <c r="S1892" s="3"/>
      <c r="T1892" s="3"/>
    </row>
    <row r="1893" ht="19.5" customHeight="1">
      <c r="A1893" s="3"/>
      <c r="B1893" s="165" t="str">
        <f>IFERROR(RANK('Categories ID'!$C1893,'Categories ID'!$C$20:$C$1937,1),"")</f>
        <v/>
      </c>
      <c r="C1893" s="166" t="str">
        <f>IF(MIN('Categories ID'!$D1893:$F1893)&lt;&gt;0,MIN('Categories ID'!$D1893:$F1893),"")</f>
        <v/>
      </c>
      <c r="D1893" s="166" t="str">
        <f>IFERROR(SEARCH($G$3,'Categories ID'!$J1893)+ROW()/100000,"")</f>
        <v/>
      </c>
      <c r="E1893" s="166" t="str">
        <f>IFERROR(SEARCH($G$3,'Categories ID'!$K1893)+ROW()/100000,"")</f>
        <v/>
      </c>
      <c r="F1893" s="166" t="str">
        <f>IFERROR(SEARCH($G$3,'Categories ID'!$L1893)+ROW()/100000,"")</f>
        <v/>
      </c>
      <c r="G1893" s="73">
        <v>803.0</v>
      </c>
      <c r="H1893" s="10" t="s">
        <v>4765</v>
      </c>
      <c r="I1893" s="10" t="s">
        <v>4276</v>
      </c>
      <c r="J1893" s="10" t="s">
        <v>4276</v>
      </c>
      <c r="K1893" s="10" t="s">
        <v>4280</v>
      </c>
      <c r="L1893" s="10" t="s">
        <v>4284</v>
      </c>
      <c r="M1893" s="10" t="s">
        <v>22</v>
      </c>
      <c r="N1893" s="3"/>
      <c r="O1893" s="3"/>
      <c r="P1893" s="3"/>
      <c r="Q1893" s="3"/>
      <c r="R1893" s="3"/>
      <c r="S1893" s="3"/>
      <c r="T1893" s="3"/>
    </row>
    <row r="1894" ht="19.5" customHeight="1">
      <c r="A1894" s="3"/>
      <c r="B1894" s="163" t="str">
        <f>IFERROR(RANK('Categories ID'!$C1894,'Categories ID'!$C$20:$C$1937,1),"")</f>
        <v/>
      </c>
      <c r="C1894" s="164" t="str">
        <f>IF(MIN('Categories ID'!$D1894:$F1894)&lt;&gt;0,MIN('Categories ID'!$D1894:$F1894),"")</f>
        <v/>
      </c>
      <c r="D1894" s="164" t="str">
        <f>IFERROR(SEARCH($G$3,'Categories ID'!$J1894)+ROW()/100000,"")</f>
        <v/>
      </c>
      <c r="E1894" s="164" t="str">
        <f>IFERROR(SEARCH($G$3,'Categories ID'!$K1894)+ROW()/100000,"")</f>
        <v/>
      </c>
      <c r="F1894" s="164" t="str">
        <f>IFERROR(SEARCH($G$3,'Categories ID'!$L1894)+ROW()/100000,"")</f>
        <v/>
      </c>
      <c r="G1894" s="73">
        <v>841.0</v>
      </c>
      <c r="H1894" s="10" t="s">
        <v>4765</v>
      </c>
      <c r="I1894" s="10" t="s">
        <v>4276</v>
      </c>
      <c r="J1894" s="10" t="s">
        <v>4276</v>
      </c>
      <c r="K1894" s="10" t="s">
        <v>4280</v>
      </c>
      <c r="L1894" s="10" t="s">
        <v>4335</v>
      </c>
      <c r="M1894" s="10" t="s">
        <v>22</v>
      </c>
      <c r="N1894" s="3"/>
      <c r="O1894" s="3"/>
      <c r="P1894" s="3"/>
      <c r="Q1894" s="3"/>
      <c r="R1894" s="3"/>
      <c r="S1894" s="3"/>
      <c r="T1894" s="3"/>
    </row>
    <row r="1895" ht="19.5" customHeight="1">
      <c r="A1895" s="3"/>
      <c r="B1895" s="165" t="str">
        <f>IFERROR(RANK('Categories ID'!$C1895,'Categories ID'!$C$20:$C$1937,1),"")</f>
        <v/>
      </c>
      <c r="C1895" s="166" t="str">
        <f>IF(MIN('Categories ID'!$D1895:$F1895)&lt;&gt;0,MIN('Categories ID'!$D1895:$F1895),"")</f>
        <v/>
      </c>
      <c r="D1895" s="166" t="str">
        <f>IFERROR(SEARCH($G$3,'Categories ID'!$J1895)+ROW()/100000,"")</f>
        <v/>
      </c>
      <c r="E1895" s="166" t="str">
        <f>IFERROR(SEARCH($G$3,'Categories ID'!$K1895)+ROW()/100000,"")</f>
        <v/>
      </c>
      <c r="F1895" s="166" t="str">
        <f>IFERROR(SEARCH($G$3,'Categories ID'!$L1895)+ROW()/100000,"")</f>
        <v/>
      </c>
      <c r="G1895" s="73">
        <v>842.0</v>
      </c>
      <c r="H1895" s="10" t="s">
        <v>4765</v>
      </c>
      <c r="I1895" s="10" t="s">
        <v>4276</v>
      </c>
      <c r="J1895" s="10" t="s">
        <v>4276</v>
      </c>
      <c r="K1895" s="10" t="s">
        <v>4280</v>
      </c>
      <c r="L1895" s="10" t="s">
        <v>4768</v>
      </c>
      <c r="M1895" s="10" t="s">
        <v>22</v>
      </c>
      <c r="N1895" s="3"/>
      <c r="O1895" s="3"/>
      <c r="P1895" s="3"/>
      <c r="Q1895" s="3"/>
      <c r="R1895" s="3"/>
      <c r="S1895" s="3"/>
      <c r="T1895" s="3"/>
    </row>
    <row r="1896" ht="19.5" customHeight="1">
      <c r="A1896" s="3"/>
      <c r="B1896" s="163" t="str">
        <f>IFERROR(RANK('Categories ID'!$C1896,'Categories ID'!$C$20:$C$1937,1),"")</f>
        <v/>
      </c>
      <c r="C1896" s="164" t="str">
        <f>IF(MIN('Categories ID'!$D1896:$F1896)&lt;&gt;0,MIN('Categories ID'!$D1896:$F1896),"")</f>
        <v/>
      </c>
      <c r="D1896" s="164" t="str">
        <f>IFERROR(SEARCH($G$3,'Categories ID'!$J1896)+ROW()/100000,"")</f>
        <v/>
      </c>
      <c r="E1896" s="164" t="str">
        <f>IFERROR(SEARCH($G$3,'Categories ID'!$K1896)+ROW()/100000,"")</f>
        <v/>
      </c>
      <c r="F1896" s="164" t="str">
        <f>IFERROR(SEARCH($G$3,'Categories ID'!$L1896)+ROW()/100000,"")</f>
        <v/>
      </c>
      <c r="G1896" s="73">
        <v>843.0</v>
      </c>
      <c r="H1896" s="10" t="s">
        <v>4765</v>
      </c>
      <c r="I1896" s="10" t="s">
        <v>4276</v>
      </c>
      <c r="J1896" s="10" t="s">
        <v>4276</v>
      </c>
      <c r="K1896" s="10" t="s">
        <v>4280</v>
      </c>
      <c r="L1896" s="10" t="s">
        <v>4337</v>
      </c>
      <c r="M1896" s="10" t="s">
        <v>22</v>
      </c>
      <c r="N1896" s="3"/>
      <c r="O1896" s="3"/>
      <c r="P1896" s="3"/>
      <c r="Q1896" s="3"/>
      <c r="R1896" s="3"/>
      <c r="S1896" s="3"/>
      <c r="T1896" s="3"/>
    </row>
    <row r="1897" ht="19.5" customHeight="1">
      <c r="A1897" s="3"/>
      <c r="B1897" s="165" t="str">
        <f>IFERROR(RANK('Categories ID'!$C1897,'Categories ID'!$C$20:$C$1937,1),"")</f>
        <v/>
      </c>
      <c r="C1897" s="166" t="str">
        <f>IF(MIN('Categories ID'!$D1897:$F1897)&lt;&gt;0,MIN('Categories ID'!$D1897:$F1897),"")</f>
        <v/>
      </c>
      <c r="D1897" s="166" t="str">
        <f>IFERROR(SEARCH($G$3,'Categories ID'!$J1897)+ROW()/100000,"")</f>
        <v/>
      </c>
      <c r="E1897" s="166" t="str">
        <f>IFERROR(SEARCH($G$3,'Categories ID'!$K1897)+ROW()/100000,"")</f>
        <v/>
      </c>
      <c r="F1897" s="166" t="str">
        <f>IFERROR(SEARCH($G$3,'Categories ID'!$L1897)+ROW()/100000,"")</f>
        <v/>
      </c>
      <c r="G1897" s="73">
        <v>2159.0</v>
      </c>
      <c r="H1897" s="10" t="s">
        <v>4765</v>
      </c>
      <c r="I1897" s="10" t="s">
        <v>4276</v>
      </c>
      <c r="J1897" s="10" t="s">
        <v>4276</v>
      </c>
      <c r="K1897" s="10" t="s">
        <v>4280</v>
      </c>
      <c r="L1897" s="10" t="s">
        <v>4376</v>
      </c>
      <c r="M1897" s="10" t="s">
        <v>22</v>
      </c>
      <c r="N1897" s="3"/>
      <c r="O1897" s="3"/>
      <c r="P1897" s="3"/>
      <c r="Q1897" s="3"/>
      <c r="R1897" s="3"/>
      <c r="S1897" s="3"/>
      <c r="T1897" s="3"/>
    </row>
    <row r="1898" ht="19.5" customHeight="1">
      <c r="A1898" s="3"/>
      <c r="B1898" s="163" t="str">
        <f>IFERROR(RANK('Categories ID'!$C1898,'Categories ID'!$C$20:$C$1937,1),"")</f>
        <v/>
      </c>
      <c r="C1898" s="164" t="str">
        <f>IF(MIN('Categories ID'!$D1898:$F1898)&lt;&gt;0,MIN('Categories ID'!$D1898:$F1898),"")</f>
        <v/>
      </c>
      <c r="D1898" s="164" t="str">
        <f>IFERROR(SEARCH($G$3,'Categories ID'!$J1898)+ROW()/100000,"")</f>
        <v/>
      </c>
      <c r="E1898" s="164" t="str">
        <f>IFERROR(SEARCH($G$3,'Categories ID'!$K1898)+ROW()/100000,"")</f>
        <v/>
      </c>
      <c r="F1898" s="164" t="str">
        <f>IFERROR(SEARCH($G$3,'Categories ID'!$L1898)+ROW()/100000,"")</f>
        <v/>
      </c>
      <c r="G1898" s="73">
        <v>1754.0</v>
      </c>
      <c r="H1898" s="10" t="s">
        <v>4765</v>
      </c>
      <c r="I1898" s="10" t="s">
        <v>4276</v>
      </c>
      <c r="J1898" s="10" t="s">
        <v>4276</v>
      </c>
      <c r="K1898" s="10" t="s">
        <v>4280</v>
      </c>
      <c r="L1898" s="10" t="s">
        <v>4769</v>
      </c>
      <c r="M1898" s="10" t="s">
        <v>22</v>
      </c>
      <c r="N1898" s="3"/>
      <c r="O1898" s="3"/>
      <c r="P1898" s="3"/>
      <c r="Q1898" s="3"/>
      <c r="R1898" s="3"/>
      <c r="S1898" s="3"/>
      <c r="T1898" s="3"/>
    </row>
    <row r="1899" ht="19.5" customHeight="1">
      <c r="A1899" s="3"/>
      <c r="B1899" s="165" t="str">
        <f>IFERROR(RANK('Categories ID'!$C1899,'Categories ID'!$C$20:$C$1937,1),"")</f>
        <v/>
      </c>
      <c r="C1899" s="166" t="str">
        <f>IF(MIN('Categories ID'!$D1899:$F1899)&lt;&gt;0,MIN('Categories ID'!$D1899:$F1899),"")</f>
        <v/>
      </c>
      <c r="D1899" s="166" t="str">
        <f>IFERROR(SEARCH($G$3,'Categories ID'!$J1899)+ROW()/100000,"")</f>
        <v/>
      </c>
      <c r="E1899" s="166" t="str">
        <f>IFERROR(SEARCH($G$3,'Categories ID'!$K1899)+ROW()/100000,"")</f>
        <v/>
      </c>
      <c r="F1899" s="166" t="str">
        <f>IFERROR(SEARCH($G$3,'Categories ID'!$L1899)+ROW()/100000,"")</f>
        <v/>
      </c>
      <c r="G1899" s="73">
        <v>1756.0</v>
      </c>
      <c r="H1899" s="10" t="s">
        <v>4765</v>
      </c>
      <c r="I1899" s="10" t="s">
        <v>4276</v>
      </c>
      <c r="J1899" s="10" t="s">
        <v>4276</v>
      </c>
      <c r="K1899" s="10" t="s">
        <v>4280</v>
      </c>
      <c r="L1899" s="10" t="s">
        <v>2507</v>
      </c>
      <c r="M1899" s="10" t="s">
        <v>22</v>
      </c>
      <c r="N1899" s="3"/>
      <c r="O1899" s="3"/>
      <c r="P1899" s="3"/>
      <c r="Q1899" s="3"/>
      <c r="R1899" s="3"/>
      <c r="S1899" s="3"/>
      <c r="T1899" s="3"/>
    </row>
    <row r="1900" ht="19.5" customHeight="1">
      <c r="A1900" s="3"/>
      <c r="B1900" s="163" t="str">
        <f>IFERROR(RANK('Categories ID'!$C1900,'Categories ID'!$C$20:$C$1937,1),"")</f>
        <v/>
      </c>
      <c r="C1900" s="164" t="str">
        <f>IF(MIN('Categories ID'!$D1900:$F1900)&lt;&gt;0,MIN('Categories ID'!$D1900:$F1900),"")</f>
        <v/>
      </c>
      <c r="D1900" s="164" t="str">
        <f>IFERROR(SEARCH($G$3,'Categories ID'!$J1900)+ROW()/100000,"")</f>
        <v/>
      </c>
      <c r="E1900" s="164" t="str">
        <f>IFERROR(SEARCH($G$3,'Categories ID'!$K1900)+ROW()/100000,"")</f>
        <v/>
      </c>
      <c r="F1900" s="164" t="str">
        <f>IFERROR(SEARCH($G$3,'Categories ID'!$L1900)+ROW()/100000,"")</f>
        <v/>
      </c>
      <c r="G1900" s="73">
        <v>1066.0</v>
      </c>
      <c r="H1900" s="10" t="s">
        <v>4765</v>
      </c>
      <c r="I1900" s="10" t="s">
        <v>4276</v>
      </c>
      <c r="J1900" s="10" t="s">
        <v>4276</v>
      </c>
      <c r="K1900" s="10" t="s">
        <v>4280</v>
      </c>
      <c r="L1900" s="10" t="s">
        <v>4359</v>
      </c>
      <c r="M1900" s="10" t="s">
        <v>22</v>
      </c>
      <c r="N1900" s="3"/>
      <c r="O1900" s="3"/>
      <c r="P1900" s="3"/>
      <c r="Q1900" s="3"/>
      <c r="R1900" s="3"/>
      <c r="S1900" s="3"/>
      <c r="T1900" s="3"/>
    </row>
    <row r="1901" ht="19.5" customHeight="1">
      <c r="A1901" s="3"/>
      <c r="B1901" s="165" t="str">
        <f>IFERROR(RANK('Categories ID'!$C1901,'Categories ID'!$C$20:$C$1937,1),"")</f>
        <v/>
      </c>
      <c r="C1901" s="166" t="str">
        <f>IF(MIN('Categories ID'!$D1901:$F1901)&lt;&gt;0,MIN('Categories ID'!$D1901:$F1901),"")</f>
        <v/>
      </c>
      <c r="D1901" s="166" t="str">
        <f>IFERROR(SEARCH($G$3,'Categories ID'!$J1901)+ROW()/100000,"")</f>
        <v/>
      </c>
      <c r="E1901" s="166" t="str">
        <f>IFERROR(SEARCH($G$3,'Categories ID'!$K1901)+ROW()/100000,"")</f>
        <v/>
      </c>
      <c r="F1901" s="166" t="str">
        <f>IFERROR(SEARCH($G$3,'Categories ID'!$L1901)+ROW()/100000,"")</f>
        <v/>
      </c>
      <c r="G1901" s="73">
        <v>801.0</v>
      </c>
      <c r="H1901" s="10" t="s">
        <v>4765</v>
      </c>
      <c r="I1901" s="10" t="s">
        <v>4276</v>
      </c>
      <c r="J1901" s="10" t="s">
        <v>4276</v>
      </c>
      <c r="K1901" s="10" t="s">
        <v>4277</v>
      </c>
      <c r="L1901" s="10" t="s">
        <v>22</v>
      </c>
      <c r="M1901" s="10" t="s">
        <v>22</v>
      </c>
      <c r="N1901" s="3"/>
      <c r="O1901" s="3"/>
      <c r="P1901" s="3"/>
      <c r="Q1901" s="3"/>
      <c r="R1901" s="3"/>
      <c r="S1901" s="3"/>
      <c r="T1901" s="3"/>
    </row>
    <row r="1902" ht="19.5" customHeight="1">
      <c r="A1902" s="3"/>
      <c r="B1902" s="163" t="str">
        <f>IFERROR(RANK('Categories ID'!$C1902,'Categories ID'!$C$20:$C$1937,1),"")</f>
        <v/>
      </c>
      <c r="C1902" s="164" t="str">
        <f>IF(MIN('Categories ID'!$D1902:$F1902)&lt;&gt;0,MIN('Categories ID'!$D1902:$F1902),"")</f>
        <v/>
      </c>
      <c r="D1902" s="164" t="str">
        <f>IFERROR(SEARCH($G$3,'Categories ID'!$J1902)+ROW()/100000,"")</f>
        <v/>
      </c>
      <c r="E1902" s="164" t="str">
        <f>IFERROR(SEARCH($G$3,'Categories ID'!$K1902)+ROW()/100000,"")</f>
        <v/>
      </c>
      <c r="F1902" s="164" t="str">
        <f>IFERROR(SEARCH($G$3,'Categories ID'!$L1902)+ROW()/100000,"")</f>
        <v/>
      </c>
      <c r="G1902" s="73">
        <v>812.0</v>
      </c>
      <c r="H1902" s="10" t="s">
        <v>4765</v>
      </c>
      <c r="I1902" s="10" t="s">
        <v>4276</v>
      </c>
      <c r="J1902" s="10" t="s">
        <v>4276</v>
      </c>
      <c r="K1902" s="10" t="s">
        <v>4298</v>
      </c>
      <c r="L1902" s="10" t="s">
        <v>4299</v>
      </c>
      <c r="M1902" s="10" t="s">
        <v>22</v>
      </c>
      <c r="N1902" s="3"/>
      <c r="O1902" s="3"/>
      <c r="P1902" s="3"/>
      <c r="Q1902" s="3"/>
      <c r="R1902" s="3"/>
      <c r="S1902" s="3"/>
      <c r="T1902" s="3"/>
    </row>
    <row r="1903" ht="19.5" customHeight="1">
      <c r="A1903" s="3"/>
      <c r="B1903" s="165" t="str">
        <f>IFERROR(RANK('Categories ID'!$C1903,'Categories ID'!$C$20:$C$1937,1),"")</f>
        <v/>
      </c>
      <c r="C1903" s="166" t="str">
        <f>IF(MIN('Categories ID'!$D1903:$F1903)&lt;&gt;0,MIN('Categories ID'!$D1903:$F1903),"")</f>
        <v/>
      </c>
      <c r="D1903" s="166" t="str">
        <f>IFERROR(SEARCH($G$3,'Categories ID'!$J1903)+ROW()/100000,"")</f>
        <v/>
      </c>
      <c r="E1903" s="166" t="str">
        <f>IFERROR(SEARCH($G$3,'Categories ID'!$K1903)+ROW()/100000,"")</f>
        <v/>
      </c>
      <c r="F1903" s="166" t="str">
        <f>IFERROR(SEARCH($G$3,'Categories ID'!$L1903)+ROW()/100000,"")</f>
        <v/>
      </c>
      <c r="G1903" s="73">
        <v>813.0</v>
      </c>
      <c r="H1903" s="10" t="s">
        <v>4765</v>
      </c>
      <c r="I1903" s="10" t="s">
        <v>4276</v>
      </c>
      <c r="J1903" s="10" t="s">
        <v>4276</v>
      </c>
      <c r="K1903" s="10" t="s">
        <v>4298</v>
      </c>
      <c r="L1903" s="10" t="s">
        <v>4302</v>
      </c>
      <c r="M1903" s="10" t="s">
        <v>22</v>
      </c>
      <c r="N1903" s="3"/>
      <c r="O1903" s="3"/>
      <c r="P1903" s="3"/>
      <c r="Q1903" s="3"/>
      <c r="R1903" s="3"/>
      <c r="S1903" s="3"/>
      <c r="T1903" s="3"/>
    </row>
    <row r="1904" ht="19.5" customHeight="1">
      <c r="A1904" s="3"/>
      <c r="B1904" s="163" t="str">
        <f>IFERROR(RANK('Categories ID'!$C1904,'Categories ID'!$C$20:$C$1937,1),"")</f>
        <v/>
      </c>
      <c r="C1904" s="164" t="str">
        <f>IF(MIN('Categories ID'!$D1904:$F1904)&lt;&gt;0,MIN('Categories ID'!$D1904:$F1904),"")</f>
        <v/>
      </c>
      <c r="D1904" s="164" t="str">
        <f>IFERROR(SEARCH($G$3,'Categories ID'!$J1904)+ROW()/100000,"")</f>
        <v/>
      </c>
      <c r="E1904" s="164" t="str">
        <f>IFERROR(SEARCH($G$3,'Categories ID'!$K1904)+ROW()/100000,"")</f>
        <v/>
      </c>
      <c r="F1904" s="164" t="str">
        <f>IFERROR(SEARCH($G$3,'Categories ID'!$L1904)+ROW()/100000,"")</f>
        <v/>
      </c>
      <c r="G1904" s="73">
        <v>834.0</v>
      </c>
      <c r="H1904" s="10" t="s">
        <v>4765</v>
      </c>
      <c r="I1904" s="10" t="s">
        <v>4276</v>
      </c>
      <c r="J1904" s="10" t="s">
        <v>4276</v>
      </c>
      <c r="K1904" s="10" t="s">
        <v>4298</v>
      </c>
      <c r="L1904" s="10" t="s">
        <v>4329</v>
      </c>
      <c r="M1904" s="10" t="s">
        <v>22</v>
      </c>
      <c r="N1904" s="3"/>
      <c r="O1904" s="3"/>
      <c r="P1904" s="3"/>
      <c r="Q1904" s="3"/>
      <c r="R1904" s="3"/>
      <c r="S1904" s="3"/>
      <c r="T1904" s="3"/>
    </row>
    <row r="1905" ht="19.5" customHeight="1">
      <c r="A1905" s="3"/>
      <c r="B1905" s="165" t="str">
        <f>IFERROR(RANK('Categories ID'!$C1905,'Categories ID'!$C$20:$C$1937,1),"")</f>
        <v/>
      </c>
      <c r="C1905" s="166" t="str">
        <f>IF(MIN('Categories ID'!$D1905:$F1905)&lt;&gt;0,MIN('Categories ID'!$D1905:$F1905),"")</f>
        <v/>
      </c>
      <c r="D1905" s="166" t="str">
        <f>IFERROR(SEARCH($G$3,'Categories ID'!$J1905)+ROW()/100000,"")</f>
        <v/>
      </c>
      <c r="E1905" s="166" t="str">
        <f>IFERROR(SEARCH($G$3,'Categories ID'!$K1905)+ROW()/100000,"")</f>
        <v/>
      </c>
      <c r="F1905" s="166" t="str">
        <f>IFERROR(SEARCH($G$3,'Categories ID'!$L1905)+ROW()/100000,"")</f>
        <v/>
      </c>
      <c r="G1905" s="73">
        <v>835.0</v>
      </c>
      <c r="H1905" s="10" t="s">
        <v>4765</v>
      </c>
      <c r="I1905" s="10" t="s">
        <v>4276</v>
      </c>
      <c r="J1905" s="10" t="s">
        <v>4276</v>
      </c>
      <c r="K1905" s="10" t="s">
        <v>4298</v>
      </c>
      <c r="L1905" s="10" t="s">
        <v>4331</v>
      </c>
      <c r="M1905" s="10" t="s">
        <v>22</v>
      </c>
      <c r="N1905" s="3"/>
      <c r="O1905" s="3"/>
      <c r="P1905" s="3"/>
      <c r="Q1905" s="3"/>
      <c r="R1905" s="3"/>
      <c r="S1905" s="3"/>
      <c r="T1905" s="3"/>
    </row>
    <row r="1906" ht="19.5" customHeight="1">
      <c r="A1906" s="3"/>
      <c r="B1906" s="163" t="str">
        <f>IFERROR(RANK('Categories ID'!$C1906,'Categories ID'!$C$20:$C$1937,1),"")</f>
        <v/>
      </c>
      <c r="C1906" s="164" t="str">
        <f>IF(MIN('Categories ID'!$D1906:$F1906)&lt;&gt;0,MIN('Categories ID'!$D1906:$F1906),"")</f>
        <v/>
      </c>
      <c r="D1906" s="164" t="str">
        <f>IFERROR(SEARCH($G$3,'Categories ID'!$J1906)+ROW()/100000,"")</f>
        <v/>
      </c>
      <c r="E1906" s="164" t="str">
        <f>IFERROR(SEARCH($G$3,'Categories ID'!$K1906)+ROW()/100000,"")</f>
        <v/>
      </c>
      <c r="F1906" s="164" t="str">
        <f>IFERROR(SEARCH($G$3,'Categories ID'!$L1906)+ROW()/100000,"")</f>
        <v/>
      </c>
      <c r="G1906" s="73">
        <v>836.0</v>
      </c>
      <c r="H1906" s="10" t="s">
        <v>4765</v>
      </c>
      <c r="I1906" s="10" t="s">
        <v>4276</v>
      </c>
      <c r="J1906" s="10" t="s">
        <v>4276</v>
      </c>
      <c r="K1906" s="10" t="s">
        <v>4298</v>
      </c>
      <c r="L1906" s="10" t="s">
        <v>4333</v>
      </c>
      <c r="M1906" s="10" t="s">
        <v>22</v>
      </c>
      <c r="N1906" s="3"/>
      <c r="O1906" s="3"/>
      <c r="P1906" s="3"/>
      <c r="Q1906" s="3"/>
      <c r="R1906" s="3"/>
      <c r="S1906" s="3"/>
      <c r="T1906" s="3"/>
    </row>
    <row r="1907" ht="19.5" customHeight="1">
      <c r="A1907" s="3"/>
      <c r="B1907" s="165" t="str">
        <f>IFERROR(RANK('Categories ID'!$C1907,'Categories ID'!$C$20:$C$1937,1),"")</f>
        <v/>
      </c>
      <c r="C1907" s="166" t="str">
        <f>IF(MIN('Categories ID'!$D1907:$F1907)&lt;&gt;0,MIN('Categories ID'!$D1907:$F1907),"")</f>
        <v/>
      </c>
      <c r="D1907" s="166" t="str">
        <f>IFERROR(SEARCH($G$3,'Categories ID'!$J1907)+ROW()/100000,"")</f>
        <v/>
      </c>
      <c r="E1907" s="166" t="str">
        <f>IFERROR(SEARCH($G$3,'Categories ID'!$K1907)+ROW()/100000,"")</f>
        <v/>
      </c>
      <c r="F1907" s="166" t="str">
        <f>IFERROR(SEARCH($G$3,'Categories ID'!$L1907)+ROW()/100000,"")</f>
        <v/>
      </c>
      <c r="G1907" s="73">
        <v>825.0</v>
      </c>
      <c r="H1907" s="10" t="s">
        <v>4765</v>
      </c>
      <c r="I1907" s="10" t="s">
        <v>4276</v>
      </c>
      <c r="J1907" s="10" t="s">
        <v>4276</v>
      </c>
      <c r="K1907" s="10" t="s">
        <v>4298</v>
      </c>
      <c r="L1907" s="10" t="s">
        <v>4317</v>
      </c>
      <c r="M1907" s="10" t="s">
        <v>22</v>
      </c>
      <c r="N1907" s="3"/>
      <c r="O1907" s="3"/>
      <c r="P1907" s="3"/>
      <c r="Q1907" s="3"/>
      <c r="R1907" s="3"/>
      <c r="S1907" s="3"/>
      <c r="T1907" s="3"/>
    </row>
    <row r="1908" ht="19.5" customHeight="1">
      <c r="A1908" s="3"/>
      <c r="B1908" s="163" t="str">
        <f>IFERROR(RANK('Categories ID'!$C1908,'Categories ID'!$C$20:$C$1937,1),"")</f>
        <v/>
      </c>
      <c r="C1908" s="164" t="str">
        <f>IF(MIN('Categories ID'!$D1908:$F1908)&lt;&gt;0,MIN('Categories ID'!$D1908:$F1908),"")</f>
        <v/>
      </c>
      <c r="D1908" s="164" t="str">
        <f>IFERROR(SEARCH($G$3,'Categories ID'!$J1908)+ROW()/100000,"")</f>
        <v/>
      </c>
      <c r="E1908" s="164" t="str">
        <f>IFERROR(SEARCH($G$3,'Categories ID'!$K1908)+ROW()/100000,"")</f>
        <v/>
      </c>
      <c r="F1908" s="164" t="str">
        <f>IFERROR(SEARCH($G$3,'Categories ID'!$L1908)+ROW()/100000,"")</f>
        <v/>
      </c>
      <c r="G1908" s="73">
        <v>863.0</v>
      </c>
      <c r="H1908" s="10" t="s">
        <v>4765</v>
      </c>
      <c r="I1908" s="10" t="s">
        <v>4276</v>
      </c>
      <c r="J1908" s="10" t="s">
        <v>4276</v>
      </c>
      <c r="K1908" s="10" t="s">
        <v>4298</v>
      </c>
      <c r="L1908" s="10" t="s">
        <v>4355</v>
      </c>
      <c r="M1908" s="10" t="s">
        <v>22</v>
      </c>
      <c r="N1908" s="3"/>
      <c r="O1908" s="3"/>
      <c r="P1908" s="3"/>
      <c r="Q1908" s="3"/>
      <c r="R1908" s="3"/>
      <c r="S1908" s="3"/>
      <c r="T1908" s="3"/>
    </row>
    <row r="1909" ht="19.5" customHeight="1">
      <c r="A1909" s="3"/>
      <c r="B1909" s="165" t="str">
        <f>IFERROR(RANK('Categories ID'!$C1909,'Categories ID'!$C$20:$C$1937,1),"")</f>
        <v/>
      </c>
      <c r="C1909" s="166" t="str">
        <f>IF(MIN('Categories ID'!$D1909:$F1909)&lt;&gt;0,MIN('Categories ID'!$D1909:$F1909),"")</f>
        <v/>
      </c>
      <c r="D1909" s="166" t="str">
        <f>IFERROR(SEARCH($G$3,'Categories ID'!$J1909)+ROW()/100000,"")</f>
        <v/>
      </c>
      <c r="E1909" s="166" t="str">
        <f>IFERROR(SEARCH($G$3,'Categories ID'!$K1909)+ROW()/100000,"")</f>
        <v/>
      </c>
      <c r="F1909" s="166" t="str">
        <f>IFERROR(SEARCH($G$3,'Categories ID'!$L1909)+ROW()/100000,"")</f>
        <v/>
      </c>
      <c r="G1909" s="73">
        <v>2714.0</v>
      </c>
      <c r="H1909" s="10" t="s">
        <v>4765</v>
      </c>
      <c r="I1909" s="10" t="s">
        <v>4276</v>
      </c>
      <c r="J1909" s="10" t="s">
        <v>4276</v>
      </c>
      <c r="K1909" s="10" t="s">
        <v>4380</v>
      </c>
      <c r="L1909" s="10" t="s">
        <v>4381</v>
      </c>
      <c r="M1909" s="10" t="s">
        <v>22</v>
      </c>
      <c r="N1909" s="3"/>
      <c r="O1909" s="3"/>
      <c r="P1909" s="3"/>
      <c r="Q1909" s="3"/>
      <c r="R1909" s="3"/>
      <c r="S1909" s="3"/>
      <c r="T1909" s="3"/>
    </row>
    <row r="1910" ht="19.5" customHeight="1">
      <c r="A1910" s="3"/>
      <c r="B1910" s="163" t="str">
        <f>IFERROR(RANK('Categories ID'!$C1910,'Categories ID'!$C$20:$C$1937,1),"")</f>
        <v/>
      </c>
      <c r="C1910" s="164" t="str">
        <f>IF(MIN('Categories ID'!$D1910:$F1910)&lt;&gt;0,MIN('Categories ID'!$D1910:$F1910),"")</f>
        <v/>
      </c>
      <c r="D1910" s="164" t="str">
        <f>IFERROR(SEARCH($G$3,'Categories ID'!$J1910)+ROW()/100000,"")</f>
        <v/>
      </c>
      <c r="E1910" s="164" t="str">
        <f>IFERROR(SEARCH($G$3,'Categories ID'!$K1910)+ROW()/100000,"")</f>
        <v/>
      </c>
      <c r="F1910" s="164" t="str">
        <f>IFERROR(SEARCH($G$3,'Categories ID'!$L1910)+ROW()/100000,"")</f>
        <v/>
      </c>
      <c r="G1910" s="73">
        <v>2715.0</v>
      </c>
      <c r="H1910" s="10" t="s">
        <v>4765</v>
      </c>
      <c r="I1910" s="10" t="s">
        <v>4276</v>
      </c>
      <c r="J1910" s="10" t="s">
        <v>4276</v>
      </c>
      <c r="K1910" s="10" t="s">
        <v>4380</v>
      </c>
      <c r="L1910" s="10" t="s">
        <v>4384</v>
      </c>
      <c r="M1910" s="10" t="s">
        <v>22</v>
      </c>
      <c r="N1910" s="3"/>
      <c r="O1910" s="3"/>
      <c r="P1910" s="3"/>
      <c r="Q1910" s="3"/>
      <c r="R1910" s="3"/>
      <c r="S1910" s="3"/>
      <c r="T1910" s="3"/>
    </row>
    <row r="1911" ht="19.5" customHeight="1">
      <c r="A1911" s="3"/>
      <c r="B1911" s="165" t="str">
        <f>IFERROR(RANK('Categories ID'!$C1911,'Categories ID'!$C$20:$C$1937,1),"")</f>
        <v/>
      </c>
      <c r="C1911" s="166" t="str">
        <f>IF(MIN('Categories ID'!$D1911:$F1911)&lt;&gt;0,MIN('Categories ID'!$D1911:$F1911),"")</f>
        <v/>
      </c>
      <c r="D1911" s="166" t="str">
        <f>IFERROR(SEARCH($G$3,'Categories ID'!$J1911)+ROW()/100000,"")</f>
        <v/>
      </c>
      <c r="E1911" s="166" t="str">
        <f>IFERROR(SEARCH($G$3,'Categories ID'!$K1911)+ROW()/100000,"")</f>
        <v/>
      </c>
      <c r="F1911" s="166" t="str">
        <f>IFERROR(SEARCH($G$3,'Categories ID'!$L1911)+ROW()/100000,"")</f>
        <v/>
      </c>
      <c r="G1911" s="73">
        <v>2716.0</v>
      </c>
      <c r="H1911" s="10" t="s">
        <v>4765</v>
      </c>
      <c r="I1911" s="10" t="s">
        <v>4276</v>
      </c>
      <c r="J1911" s="10" t="s">
        <v>4276</v>
      </c>
      <c r="K1911" s="10" t="s">
        <v>4380</v>
      </c>
      <c r="L1911" s="10" t="s">
        <v>4386</v>
      </c>
      <c r="M1911" s="10" t="s">
        <v>22</v>
      </c>
      <c r="N1911" s="3"/>
      <c r="O1911" s="3"/>
      <c r="P1911" s="3"/>
      <c r="Q1911" s="3"/>
      <c r="R1911" s="3"/>
      <c r="S1911" s="3"/>
      <c r="T1911" s="3"/>
    </row>
    <row r="1912" ht="19.5" customHeight="1">
      <c r="A1912" s="3"/>
      <c r="B1912" s="163" t="str">
        <f>IFERROR(RANK('Categories ID'!$C1912,'Categories ID'!$C$20:$C$1937,1),"")</f>
        <v/>
      </c>
      <c r="C1912" s="164" t="str">
        <f>IF(MIN('Categories ID'!$D1912:$F1912)&lt;&gt;0,MIN('Categories ID'!$D1912:$F1912),"")</f>
        <v/>
      </c>
      <c r="D1912" s="164" t="str">
        <f>IFERROR(SEARCH($G$3,'Categories ID'!$J1912)+ROW()/100000,"")</f>
        <v/>
      </c>
      <c r="E1912" s="164" t="str">
        <f>IFERROR(SEARCH($G$3,'Categories ID'!$K1912)+ROW()/100000,"")</f>
        <v/>
      </c>
      <c r="F1912" s="164" t="str">
        <f>IFERROR(SEARCH($G$3,'Categories ID'!$L1912)+ROW()/100000,"")</f>
        <v/>
      </c>
      <c r="G1912" s="73">
        <v>2717.0</v>
      </c>
      <c r="H1912" s="10" t="s">
        <v>4765</v>
      </c>
      <c r="I1912" s="10" t="s">
        <v>4276</v>
      </c>
      <c r="J1912" s="10" t="s">
        <v>4276</v>
      </c>
      <c r="K1912" s="10" t="s">
        <v>4380</v>
      </c>
      <c r="L1912" s="10" t="s">
        <v>4388</v>
      </c>
      <c r="M1912" s="10" t="s">
        <v>22</v>
      </c>
      <c r="N1912" s="3"/>
      <c r="O1912" s="3"/>
      <c r="P1912" s="3"/>
      <c r="Q1912" s="3"/>
      <c r="R1912" s="3"/>
      <c r="S1912" s="3"/>
      <c r="T1912" s="3"/>
    </row>
    <row r="1913" ht="19.5" customHeight="1">
      <c r="A1913" s="3"/>
      <c r="B1913" s="165" t="str">
        <f>IFERROR(RANK('Categories ID'!$C1913,'Categories ID'!$C$20:$C$1937,1),"")</f>
        <v/>
      </c>
      <c r="C1913" s="166" t="str">
        <f>IF(MIN('Categories ID'!$D1913:$F1913)&lt;&gt;0,MIN('Categories ID'!$D1913:$F1913),"")</f>
        <v/>
      </c>
      <c r="D1913" s="166" t="str">
        <f>IFERROR(SEARCH($G$3,'Categories ID'!$J1913)+ROW()/100000,"")</f>
        <v/>
      </c>
      <c r="E1913" s="166" t="str">
        <f>IFERROR(SEARCH($G$3,'Categories ID'!$K1913)+ROW()/100000,"")</f>
        <v/>
      </c>
      <c r="F1913" s="166" t="str">
        <f>IFERROR(SEARCH($G$3,'Categories ID'!$L1913)+ROW()/100000,"")</f>
        <v/>
      </c>
      <c r="G1913" s="73">
        <v>2718.0</v>
      </c>
      <c r="H1913" s="10" t="s">
        <v>4765</v>
      </c>
      <c r="I1913" s="10" t="s">
        <v>4276</v>
      </c>
      <c r="J1913" s="10" t="s">
        <v>4276</v>
      </c>
      <c r="K1913" s="10" t="s">
        <v>4380</v>
      </c>
      <c r="L1913" s="10" t="s">
        <v>4390</v>
      </c>
      <c r="M1913" s="10" t="s">
        <v>22</v>
      </c>
      <c r="N1913" s="3"/>
      <c r="O1913" s="3"/>
      <c r="P1913" s="3"/>
      <c r="Q1913" s="3"/>
      <c r="R1913" s="3"/>
      <c r="S1913" s="3"/>
      <c r="T1913" s="3"/>
    </row>
    <row r="1914" ht="19.5" customHeight="1">
      <c r="A1914" s="3"/>
      <c r="B1914" s="163" t="str">
        <f>IFERROR(RANK('Categories ID'!$C1914,'Categories ID'!$C$20:$C$1937,1),"")</f>
        <v/>
      </c>
      <c r="C1914" s="164" t="str">
        <f>IF(MIN('Categories ID'!$D1914:$F1914)&lt;&gt;0,MIN('Categories ID'!$D1914:$F1914),"")</f>
        <v/>
      </c>
      <c r="D1914" s="164" t="str">
        <f>IFERROR(SEARCH($G$3,'Categories ID'!$J1914)+ROW()/100000,"")</f>
        <v/>
      </c>
      <c r="E1914" s="164" t="str">
        <f>IFERROR(SEARCH($G$3,'Categories ID'!$K1914)+ROW()/100000,"")</f>
        <v/>
      </c>
      <c r="F1914" s="164" t="str">
        <f>IFERROR(SEARCH($G$3,'Categories ID'!$L1914)+ROW()/100000,"")</f>
        <v/>
      </c>
      <c r="G1914" s="73">
        <v>2719.0</v>
      </c>
      <c r="H1914" s="10" t="s">
        <v>4765</v>
      </c>
      <c r="I1914" s="10" t="s">
        <v>4276</v>
      </c>
      <c r="J1914" s="10" t="s">
        <v>4276</v>
      </c>
      <c r="K1914" s="10" t="s">
        <v>4380</v>
      </c>
      <c r="L1914" s="10" t="s">
        <v>4392</v>
      </c>
      <c r="M1914" s="10" t="s">
        <v>22</v>
      </c>
      <c r="N1914" s="3"/>
      <c r="O1914" s="3"/>
      <c r="P1914" s="3"/>
      <c r="Q1914" s="3"/>
      <c r="R1914" s="3"/>
      <c r="S1914" s="3"/>
      <c r="T1914" s="3"/>
    </row>
    <row r="1915" ht="19.5" customHeight="1">
      <c r="A1915" s="3"/>
      <c r="B1915" s="165" t="str">
        <f>IFERROR(RANK('Categories ID'!$C1915,'Categories ID'!$C$20:$C$1937,1),"")</f>
        <v/>
      </c>
      <c r="C1915" s="166" t="str">
        <f>IF(MIN('Categories ID'!$D1915:$F1915)&lt;&gt;0,MIN('Categories ID'!$D1915:$F1915),"")</f>
        <v/>
      </c>
      <c r="D1915" s="166" t="str">
        <f>IFERROR(SEARCH($G$3,'Categories ID'!$J1915)+ROW()/100000,"")</f>
        <v/>
      </c>
      <c r="E1915" s="166" t="str">
        <f>IFERROR(SEARCH($G$3,'Categories ID'!$K1915)+ROW()/100000,"")</f>
        <v/>
      </c>
      <c r="F1915" s="166" t="str">
        <f>IFERROR(SEARCH($G$3,'Categories ID'!$L1915)+ROW()/100000,"")</f>
        <v/>
      </c>
      <c r="G1915" s="73">
        <v>2720.0</v>
      </c>
      <c r="H1915" s="10" t="s">
        <v>4765</v>
      </c>
      <c r="I1915" s="10" t="s">
        <v>4276</v>
      </c>
      <c r="J1915" s="10" t="s">
        <v>4276</v>
      </c>
      <c r="K1915" s="10" t="s">
        <v>4380</v>
      </c>
      <c r="L1915" s="10" t="s">
        <v>4394</v>
      </c>
      <c r="M1915" s="10" t="s">
        <v>22</v>
      </c>
      <c r="N1915" s="3"/>
      <c r="O1915" s="3"/>
      <c r="P1915" s="3"/>
      <c r="Q1915" s="3"/>
      <c r="R1915" s="3"/>
      <c r="S1915" s="3"/>
      <c r="T1915" s="3"/>
    </row>
    <row r="1916" ht="19.5" customHeight="1">
      <c r="A1916" s="3"/>
      <c r="B1916" s="163" t="str">
        <f>IFERROR(RANK('Categories ID'!$C1916,'Categories ID'!$C$20:$C$1937,1),"")</f>
        <v/>
      </c>
      <c r="C1916" s="164" t="str">
        <f>IF(MIN('Categories ID'!$D1916:$F1916)&lt;&gt;0,MIN('Categories ID'!$D1916:$F1916),"")</f>
        <v/>
      </c>
      <c r="D1916" s="164" t="str">
        <f>IFERROR(SEARCH($G$3,'Categories ID'!$J1916)+ROW()/100000,"")</f>
        <v/>
      </c>
      <c r="E1916" s="164" t="str">
        <f>IFERROR(SEARCH($G$3,'Categories ID'!$K1916)+ROW()/100000,"")</f>
        <v/>
      </c>
      <c r="F1916" s="164" t="str">
        <f>IFERROR(SEARCH($G$3,'Categories ID'!$L1916)+ROW()/100000,"")</f>
        <v/>
      </c>
      <c r="G1916" s="73">
        <v>2721.0</v>
      </c>
      <c r="H1916" s="10" t="s">
        <v>4765</v>
      </c>
      <c r="I1916" s="10" t="s">
        <v>4276</v>
      </c>
      <c r="J1916" s="10" t="s">
        <v>4276</v>
      </c>
      <c r="K1916" s="10" t="s">
        <v>4380</v>
      </c>
      <c r="L1916" s="10" t="s">
        <v>4396</v>
      </c>
      <c r="M1916" s="10" t="s">
        <v>22</v>
      </c>
      <c r="N1916" s="3"/>
      <c r="O1916" s="3"/>
      <c r="P1916" s="3"/>
      <c r="Q1916" s="3"/>
      <c r="R1916" s="3"/>
      <c r="S1916" s="3"/>
      <c r="T1916" s="3"/>
    </row>
    <row r="1917" ht="19.5" customHeight="1">
      <c r="A1917" s="3"/>
      <c r="B1917" s="165" t="str">
        <f>IFERROR(RANK('Categories ID'!$C1917,'Categories ID'!$C$20:$C$1937,1),"")</f>
        <v/>
      </c>
      <c r="C1917" s="166" t="str">
        <f>IF(MIN('Categories ID'!$D1917:$F1917)&lt;&gt;0,MIN('Categories ID'!$D1917:$F1917),"")</f>
        <v/>
      </c>
      <c r="D1917" s="166" t="str">
        <f>IFERROR(SEARCH($G$3,'Categories ID'!$J1917)+ROW()/100000,"")</f>
        <v/>
      </c>
      <c r="E1917" s="166" t="str">
        <f>IFERROR(SEARCH($G$3,'Categories ID'!$K1917)+ROW()/100000,"")</f>
        <v/>
      </c>
      <c r="F1917" s="166" t="str">
        <f>IFERROR(SEARCH($G$3,'Categories ID'!$L1917)+ROW()/100000,"")</f>
        <v/>
      </c>
      <c r="G1917" s="73">
        <v>2722.0</v>
      </c>
      <c r="H1917" s="10" t="s">
        <v>4765</v>
      </c>
      <c r="I1917" s="10" t="s">
        <v>4276</v>
      </c>
      <c r="J1917" s="10" t="s">
        <v>4276</v>
      </c>
      <c r="K1917" s="10" t="s">
        <v>4380</v>
      </c>
      <c r="L1917" s="10" t="s">
        <v>4398</v>
      </c>
      <c r="M1917" s="10" t="s">
        <v>22</v>
      </c>
      <c r="N1917" s="3"/>
      <c r="O1917" s="3"/>
      <c r="P1917" s="3"/>
      <c r="Q1917" s="3"/>
      <c r="R1917" s="3"/>
      <c r="S1917" s="3"/>
      <c r="T1917" s="3"/>
    </row>
    <row r="1918" ht="19.5" customHeight="1">
      <c r="A1918" s="3"/>
      <c r="B1918" s="163" t="str">
        <f>IFERROR(RANK('Categories ID'!$C1918,'Categories ID'!$C$20:$C$1937,1),"")</f>
        <v/>
      </c>
      <c r="C1918" s="164" t="str">
        <f>IF(MIN('Categories ID'!$D1918:$F1918)&lt;&gt;0,MIN('Categories ID'!$D1918:$F1918),"")</f>
        <v/>
      </c>
      <c r="D1918" s="164" t="str">
        <f>IFERROR(SEARCH($G$3,'Categories ID'!$J1918)+ROW()/100000,"")</f>
        <v/>
      </c>
      <c r="E1918" s="164" t="str">
        <f>IFERROR(SEARCH($G$3,'Categories ID'!$K1918)+ROW()/100000,"")</f>
        <v/>
      </c>
      <c r="F1918" s="164" t="str">
        <f>IFERROR(SEARCH($G$3,'Categories ID'!$L1918)+ROW()/100000,"")</f>
        <v/>
      </c>
      <c r="G1918" s="73">
        <v>2723.0</v>
      </c>
      <c r="H1918" s="10" t="s">
        <v>4765</v>
      </c>
      <c r="I1918" s="10" t="s">
        <v>4276</v>
      </c>
      <c r="J1918" s="10" t="s">
        <v>4276</v>
      </c>
      <c r="K1918" s="10" t="s">
        <v>4380</v>
      </c>
      <c r="L1918" s="10" t="s">
        <v>4400</v>
      </c>
      <c r="M1918" s="10" t="s">
        <v>22</v>
      </c>
      <c r="N1918" s="3"/>
      <c r="O1918" s="3"/>
      <c r="P1918" s="3"/>
      <c r="Q1918" s="3"/>
      <c r="R1918" s="3"/>
      <c r="S1918" s="3"/>
      <c r="T1918" s="3"/>
    </row>
    <row r="1919" ht="19.5" customHeight="1">
      <c r="A1919" s="3"/>
      <c r="B1919" s="165" t="str">
        <f>IFERROR(RANK('Categories ID'!$C1919,'Categories ID'!$C$20:$C$1937,1),"")</f>
        <v/>
      </c>
      <c r="C1919" s="166" t="str">
        <f>IF(MIN('Categories ID'!$D1919:$F1919)&lt;&gt;0,MIN('Categories ID'!$D1919:$F1919),"")</f>
        <v/>
      </c>
      <c r="D1919" s="166" t="str">
        <f>IFERROR(SEARCH($G$3,'Categories ID'!$J1919)+ROW()/100000,"")</f>
        <v/>
      </c>
      <c r="E1919" s="166" t="str">
        <f>IFERROR(SEARCH($G$3,'Categories ID'!$K1919)+ROW()/100000,"")</f>
        <v/>
      </c>
      <c r="F1919" s="166" t="str">
        <f>IFERROR(SEARCH($G$3,'Categories ID'!$L1919)+ROW()/100000,"")</f>
        <v/>
      </c>
      <c r="G1919" s="73">
        <v>2862.0</v>
      </c>
      <c r="H1919" s="10" t="s">
        <v>4765</v>
      </c>
      <c r="I1919" s="10" t="s">
        <v>4276</v>
      </c>
      <c r="J1919" s="10" t="s">
        <v>4276</v>
      </c>
      <c r="K1919" s="10" t="s">
        <v>4339</v>
      </c>
      <c r="L1919" s="10" t="s">
        <v>4418</v>
      </c>
      <c r="M1919" s="10" t="s">
        <v>22</v>
      </c>
      <c r="N1919" s="3"/>
      <c r="O1919" s="3"/>
      <c r="P1919" s="3"/>
      <c r="Q1919" s="3"/>
      <c r="R1919" s="3"/>
      <c r="S1919" s="3"/>
      <c r="T1919" s="3"/>
    </row>
    <row r="1920" ht="19.5" customHeight="1">
      <c r="A1920" s="3"/>
      <c r="B1920" s="163" t="str">
        <f>IFERROR(RANK('Categories ID'!$C1920,'Categories ID'!$C$20:$C$1937,1),"")</f>
        <v/>
      </c>
      <c r="C1920" s="164" t="str">
        <f>IF(MIN('Categories ID'!$D1920:$F1920)&lt;&gt;0,MIN('Categories ID'!$D1920:$F1920),"")</f>
        <v/>
      </c>
      <c r="D1920" s="164" t="str">
        <f>IFERROR(SEARCH($G$3,'Categories ID'!$J1920)+ROW()/100000,"")</f>
        <v/>
      </c>
      <c r="E1920" s="164" t="str">
        <f>IFERROR(SEARCH($G$3,'Categories ID'!$K1920)+ROW()/100000,"")</f>
        <v/>
      </c>
      <c r="F1920" s="164" t="str">
        <f>IFERROR(SEARCH($G$3,'Categories ID'!$L1920)+ROW()/100000,"")</f>
        <v/>
      </c>
      <c r="G1920" s="73">
        <v>849.0</v>
      </c>
      <c r="H1920" s="10" t="s">
        <v>4765</v>
      </c>
      <c r="I1920" s="10" t="s">
        <v>4276</v>
      </c>
      <c r="J1920" s="10" t="s">
        <v>4276</v>
      </c>
      <c r="K1920" s="10" t="s">
        <v>4339</v>
      </c>
      <c r="L1920" s="10" t="s">
        <v>4340</v>
      </c>
      <c r="M1920" s="10" t="s">
        <v>22</v>
      </c>
      <c r="N1920" s="3"/>
      <c r="O1920" s="3"/>
      <c r="P1920" s="3"/>
      <c r="Q1920" s="3"/>
      <c r="R1920" s="3"/>
      <c r="S1920" s="3"/>
      <c r="T1920" s="3"/>
    </row>
    <row r="1921" ht="19.5" customHeight="1">
      <c r="A1921" s="3"/>
      <c r="B1921" s="165" t="str">
        <f>IFERROR(RANK('Categories ID'!$C1921,'Categories ID'!$C$20:$C$1937,1),"")</f>
        <v/>
      </c>
      <c r="C1921" s="166" t="str">
        <f>IF(MIN('Categories ID'!$D1921:$F1921)&lt;&gt;0,MIN('Categories ID'!$D1921:$F1921),"")</f>
        <v/>
      </c>
      <c r="D1921" s="166" t="str">
        <f>IFERROR(SEARCH($G$3,'Categories ID'!$J1921)+ROW()/100000,"")</f>
        <v/>
      </c>
      <c r="E1921" s="166" t="str">
        <f>IFERROR(SEARCH($G$3,'Categories ID'!$K1921)+ROW()/100000,"")</f>
        <v/>
      </c>
      <c r="F1921" s="166" t="str">
        <f>IFERROR(SEARCH($G$3,'Categories ID'!$L1921)+ROW()/100000,"")</f>
        <v/>
      </c>
      <c r="G1921" s="73">
        <v>850.0</v>
      </c>
      <c r="H1921" s="10" t="s">
        <v>4765</v>
      </c>
      <c r="I1921" s="10" t="s">
        <v>4276</v>
      </c>
      <c r="J1921" s="10" t="s">
        <v>4276</v>
      </c>
      <c r="K1921" s="10" t="s">
        <v>4339</v>
      </c>
      <c r="L1921" s="10" t="s">
        <v>4343</v>
      </c>
      <c r="M1921" s="10" t="s">
        <v>22</v>
      </c>
      <c r="N1921" s="3"/>
      <c r="O1921" s="3"/>
      <c r="P1921" s="3"/>
      <c r="Q1921" s="3"/>
      <c r="R1921" s="3"/>
      <c r="S1921" s="3"/>
      <c r="T1921" s="3"/>
    </row>
    <row r="1922" ht="19.5" customHeight="1">
      <c r="A1922" s="3"/>
      <c r="B1922" s="163" t="str">
        <f>IFERROR(RANK('Categories ID'!$C1922,'Categories ID'!$C$20:$C$1937,1),"")</f>
        <v/>
      </c>
      <c r="C1922" s="164" t="str">
        <f>IF(MIN('Categories ID'!$D1922:$F1922)&lt;&gt;0,MIN('Categories ID'!$D1922:$F1922),"")</f>
        <v/>
      </c>
      <c r="D1922" s="164" t="str">
        <f>IFERROR(SEARCH($G$3,'Categories ID'!$J1922)+ROW()/100000,"")</f>
        <v/>
      </c>
      <c r="E1922" s="164" t="str">
        <f>IFERROR(SEARCH($G$3,'Categories ID'!$K1922)+ROW()/100000,"")</f>
        <v/>
      </c>
      <c r="F1922" s="164" t="str">
        <f>IFERROR(SEARCH($G$3,'Categories ID'!$L1922)+ROW()/100000,"")</f>
        <v/>
      </c>
      <c r="G1922" s="73">
        <v>851.0</v>
      </c>
      <c r="H1922" s="10" t="s">
        <v>4765</v>
      </c>
      <c r="I1922" s="10" t="s">
        <v>4276</v>
      </c>
      <c r="J1922" s="10" t="s">
        <v>4276</v>
      </c>
      <c r="K1922" s="10" t="s">
        <v>4339</v>
      </c>
      <c r="L1922" s="10" t="s">
        <v>4345</v>
      </c>
      <c r="M1922" s="10" t="s">
        <v>22</v>
      </c>
      <c r="N1922" s="3"/>
      <c r="O1922" s="3"/>
      <c r="P1922" s="3"/>
      <c r="Q1922" s="3"/>
      <c r="R1922" s="3"/>
      <c r="S1922" s="3"/>
      <c r="T1922" s="3"/>
    </row>
    <row r="1923" ht="19.5" customHeight="1">
      <c r="A1923" s="3"/>
      <c r="B1923" s="165" t="str">
        <f>IFERROR(RANK('Categories ID'!$C1923,'Categories ID'!$C$20:$C$1937,1),"")</f>
        <v/>
      </c>
      <c r="C1923" s="166" t="str">
        <f>IF(MIN('Categories ID'!$D1923:$F1923)&lt;&gt;0,MIN('Categories ID'!$D1923:$F1923),"")</f>
        <v/>
      </c>
      <c r="D1923" s="166" t="str">
        <f>IFERROR(SEARCH($G$3,'Categories ID'!$J1923)+ROW()/100000,"")</f>
        <v/>
      </c>
      <c r="E1923" s="166" t="str">
        <f>IFERROR(SEARCH($G$3,'Categories ID'!$K1923)+ROW()/100000,"")</f>
        <v/>
      </c>
      <c r="F1923" s="166" t="str">
        <f>IFERROR(SEARCH($G$3,'Categories ID'!$L1923)+ROW()/100000,"")</f>
        <v/>
      </c>
      <c r="G1923" s="73">
        <v>852.0</v>
      </c>
      <c r="H1923" s="10" t="s">
        <v>4765</v>
      </c>
      <c r="I1923" s="10" t="s">
        <v>4276</v>
      </c>
      <c r="J1923" s="10" t="s">
        <v>4276</v>
      </c>
      <c r="K1923" s="10" t="s">
        <v>4339</v>
      </c>
      <c r="L1923" s="10" t="s">
        <v>4347</v>
      </c>
      <c r="M1923" s="10" t="s">
        <v>22</v>
      </c>
      <c r="N1923" s="3"/>
      <c r="O1923" s="3"/>
      <c r="P1923" s="3"/>
      <c r="Q1923" s="3"/>
      <c r="R1923" s="3"/>
      <c r="S1923" s="3"/>
      <c r="T1923" s="3"/>
    </row>
    <row r="1924" ht="19.5" customHeight="1">
      <c r="A1924" s="3"/>
      <c r="B1924" s="163" t="str">
        <f>IFERROR(RANK('Categories ID'!$C1924,'Categories ID'!$C$20:$C$1937,1),"")</f>
        <v/>
      </c>
      <c r="C1924" s="164" t="str">
        <f>IF(MIN('Categories ID'!$D1924:$F1924)&lt;&gt;0,MIN('Categories ID'!$D1924:$F1924),"")</f>
        <v/>
      </c>
      <c r="D1924" s="164" t="str">
        <f>IFERROR(SEARCH($G$3,'Categories ID'!$J1924)+ROW()/100000,"")</f>
        <v/>
      </c>
      <c r="E1924" s="164" t="str">
        <f>IFERROR(SEARCH($G$3,'Categories ID'!$K1924)+ROW()/100000,"")</f>
        <v/>
      </c>
      <c r="F1924" s="164" t="str">
        <f>IFERROR(SEARCH($G$3,'Categories ID'!$L1924)+ROW()/100000,"")</f>
        <v/>
      </c>
      <c r="G1924" s="73">
        <v>853.0</v>
      </c>
      <c r="H1924" s="10" t="s">
        <v>4765</v>
      </c>
      <c r="I1924" s="10" t="s">
        <v>4276</v>
      </c>
      <c r="J1924" s="10" t="s">
        <v>4276</v>
      </c>
      <c r="K1924" s="10" t="s">
        <v>4339</v>
      </c>
      <c r="L1924" s="10" t="s">
        <v>4349</v>
      </c>
      <c r="M1924" s="10" t="s">
        <v>22</v>
      </c>
      <c r="N1924" s="3"/>
      <c r="O1924" s="3"/>
      <c r="P1924" s="3"/>
      <c r="Q1924" s="3"/>
      <c r="R1924" s="3"/>
      <c r="S1924" s="3"/>
      <c r="T1924" s="3"/>
    </row>
    <row r="1925" ht="19.5" customHeight="1">
      <c r="A1925" s="3"/>
      <c r="B1925" s="165" t="str">
        <f>IFERROR(RANK('Categories ID'!$C1925,'Categories ID'!$C$20:$C$1937,1),"")</f>
        <v/>
      </c>
      <c r="C1925" s="166" t="str">
        <f>IF(MIN('Categories ID'!$D1925:$F1925)&lt;&gt;0,MIN('Categories ID'!$D1925:$F1925),"")</f>
        <v/>
      </c>
      <c r="D1925" s="166" t="str">
        <f>IFERROR(SEARCH($G$3,'Categories ID'!$J1925)+ROW()/100000,"")</f>
        <v/>
      </c>
      <c r="E1925" s="166" t="str">
        <f>IFERROR(SEARCH($G$3,'Categories ID'!$K1925)+ROW()/100000,"")</f>
        <v/>
      </c>
      <c r="F1925" s="166" t="str">
        <f>IFERROR(SEARCH($G$3,'Categories ID'!$L1925)+ROW()/100000,"")</f>
        <v/>
      </c>
      <c r="G1925" s="73">
        <v>2863.0</v>
      </c>
      <c r="H1925" s="10" t="s">
        <v>4765</v>
      </c>
      <c r="I1925" s="10" t="s">
        <v>4276</v>
      </c>
      <c r="J1925" s="10" t="s">
        <v>4276</v>
      </c>
      <c r="K1925" s="10" t="s">
        <v>4339</v>
      </c>
      <c r="L1925" s="10" t="s">
        <v>4420</v>
      </c>
      <c r="M1925" s="10" t="s">
        <v>22</v>
      </c>
      <c r="N1925" s="3"/>
      <c r="O1925" s="3"/>
      <c r="P1925" s="3"/>
      <c r="Q1925" s="3"/>
      <c r="R1925" s="3"/>
      <c r="S1925" s="3"/>
      <c r="T1925" s="3"/>
    </row>
    <row r="1926" ht="19.5" customHeight="1">
      <c r="A1926" s="3"/>
      <c r="B1926" s="163" t="str">
        <f>IFERROR(RANK('Categories ID'!$C1926,'Categories ID'!$C$20:$C$1937,1),"")</f>
        <v/>
      </c>
      <c r="C1926" s="164" t="str">
        <f>IF(MIN('Categories ID'!$D1926:$F1926)&lt;&gt;0,MIN('Categories ID'!$D1926:$F1926),"")</f>
        <v/>
      </c>
      <c r="D1926" s="164" t="str">
        <f>IFERROR(SEARCH($G$3,'Categories ID'!$J1926)+ROW()/100000,"")</f>
        <v/>
      </c>
      <c r="E1926" s="164" t="str">
        <f>IFERROR(SEARCH($G$3,'Categories ID'!$K1926)+ROW()/100000,"")</f>
        <v/>
      </c>
      <c r="F1926" s="164" t="str">
        <f>IFERROR(SEARCH($G$3,'Categories ID'!$L1926)+ROW()/100000,"")</f>
        <v/>
      </c>
      <c r="G1926" s="73">
        <v>2864.0</v>
      </c>
      <c r="H1926" s="10" t="s">
        <v>4765</v>
      </c>
      <c r="I1926" s="10" t="s">
        <v>4276</v>
      </c>
      <c r="J1926" s="10" t="s">
        <v>4276</v>
      </c>
      <c r="K1926" s="10" t="s">
        <v>4339</v>
      </c>
      <c r="L1926" s="10" t="s">
        <v>4422</v>
      </c>
      <c r="M1926" s="10" t="s">
        <v>22</v>
      </c>
      <c r="N1926" s="3"/>
      <c r="O1926" s="3"/>
      <c r="P1926" s="3"/>
      <c r="Q1926" s="3"/>
      <c r="R1926" s="3"/>
      <c r="S1926" s="3"/>
      <c r="T1926" s="3"/>
    </row>
    <row r="1927" ht="19.5" customHeight="1">
      <c r="A1927" s="3"/>
      <c r="B1927" s="165" t="str">
        <f>IFERROR(RANK('Categories ID'!$C1927,'Categories ID'!$C$20:$C$1937,1),"")</f>
        <v/>
      </c>
      <c r="C1927" s="166" t="str">
        <f>IF(MIN('Categories ID'!$D1927:$F1927)&lt;&gt;0,MIN('Categories ID'!$D1927:$F1927),"")</f>
        <v/>
      </c>
      <c r="D1927" s="166" t="str">
        <f>IFERROR(SEARCH($G$3,'Categories ID'!$J1927)+ROW()/100000,"")</f>
        <v/>
      </c>
      <c r="E1927" s="166" t="str">
        <f>IFERROR(SEARCH($G$3,'Categories ID'!$K1927)+ROW()/100000,"")</f>
        <v/>
      </c>
      <c r="F1927" s="166" t="str">
        <f>IFERROR(SEARCH($G$3,'Categories ID'!$L1927)+ROW()/100000,"")</f>
        <v/>
      </c>
      <c r="G1927" s="73">
        <v>2865.0</v>
      </c>
      <c r="H1927" s="10" t="s">
        <v>4765</v>
      </c>
      <c r="I1927" s="10" t="s">
        <v>4276</v>
      </c>
      <c r="J1927" s="10" t="s">
        <v>4276</v>
      </c>
      <c r="K1927" s="10" t="s">
        <v>4339</v>
      </c>
      <c r="L1927" s="10" t="s">
        <v>4424</v>
      </c>
      <c r="M1927" s="10" t="s">
        <v>22</v>
      </c>
      <c r="N1927" s="3"/>
      <c r="O1927" s="3"/>
      <c r="P1927" s="3"/>
      <c r="Q1927" s="3"/>
      <c r="R1927" s="3"/>
      <c r="S1927" s="3"/>
      <c r="T1927" s="3"/>
    </row>
    <row r="1928" ht="19.5" customHeight="1">
      <c r="A1928" s="3"/>
      <c r="B1928" s="163" t="str">
        <f>IFERROR(RANK('Categories ID'!$C1928,'Categories ID'!$C$20:$C$1937,1),"")</f>
        <v/>
      </c>
      <c r="C1928" s="164" t="str">
        <f>IF(MIN('Categories ID'!$D1928:$F1928)&lt;&gt;0,MIN('Categories ID'!$D1928:$F1928),"")</f>
        <v/>
      </c>
      <c r="D1928" s="164" t="str">
        <f>IFERROR(SEARCH($G$3,'Categories ID'!$J1928)+ROW()/100000,"")</f>
        <v/>
      </c>
      <c r="E1928" s="164" t="str">
        <f>IFERROR(SEARCH($G$3,'Categories ID'!$K1928)+ROW()/100000,"")</f>
        <v/>
      </c>
      <c r="F1928" s="164" t="str">
        <f>IFERROR(SEARCH($G$3,'Categories ID'!$L1928)+ROW()/100000,"")</f>
        <v/>
      </c>
      <c r="G1928" s="73">
        <v>2866.0</v>
      </c>
      <c r="H1928" s="10" t="s">
        <v>4765</v>
      </c>
      <c r="I1928" s="10" t="s">
        <v>4276</v>
      </c>
      <c r="J1928" s="10" t="s">
        <v>4276</v>
      </c>
      <c r="K1928" s="10" t="s">
        <v>4339</v>
      </c>
      <c r="L1928" s="10" t="s">
        <v>4426</v>
      </c>
      <c r="M1928" s="10" t="s">
        <v>22</v>
      </c>
      <c r="N1928" s="3"/>
      <c r="O1928" s="3"/>
      <c r="P1928" s="3"/>
      <c r="Q1928" s="3"/>
      <c r="R1928" s="3"/>
      <c r="S1928" s="3"/>
      <c r="T1928" s="3"/>
    </row>
    <row r="1929" ht="19.5" customHeight="1">
      <c r="A1929" s="3"/>
      <c r="B1929" s="165" t="str">
        <f>IFERROR(RANK('Categories ID'!$C1929,'Categories ID'!$C$20:$C$1937,1),"")</f>
        <v/>
      </c>
      <c r="C1929" s="166" t="str">
        <f>IF(MIN('Categories ID'!$D1929:$F1929)&lt;&gt;0,MIN('Categories ID'!$D1929:$F1929),"")</f>
        <v/>
      </c>
      <c r="D1929" s="166" t="str">
        <f>IFERROR(SEARCH($G$3,'Categories ID'!$J1929)+ROW()/100000,"")</f>
        <v/>
      </c>
      <c r="E1929" s="166" t="str">
        <f>IFERROR(SEARCH($G$3,'Categories ID'!$K1929)+ROW()/100000,"")</f>
        <v/>
      </c>
      <c r="F1929" s="166" t="str">
        <f>IFERROR(SEARCH($G$3,'Categories ID'!$L1929)+ROW()/100000,"")</f>
        <v/>
      </c>
      <c r="G1929" s="73">
        <v>831.0</v>
      </c>
      <c r="H1929" s="10" t="s">
        <v>4765</v>
      </c>
      <c r="I1929" s="10" t="s">
        <v>4276</v>
      </c>
      <c r="J1929" s="10" t="s">
        <v>4276</v>
      </c>
      <c r="K1929" s="10" t="s">
        <v>4323</v>
      </c>
      <c r="L1929" s="10" t="s">
        <v>4327</v>
      </c>
      <c r="M1929" s="10" t="s">
        <v>22</v>
      </c>
      <c r="N1929" s="3"/>
      <c r="O1929" s="3"/>
      <c r="P1929" s="3"/>
      <c r="Q1929" s="3"/>
      <c r="R1929" s="3"/>
      <c r="S1929" s="3"/>
      <c r="T1929" s="3"/>
    </row>
    <row r="1930" ht="19.5" customHeight="1">
      <c r="A1930" s="3"/>
      <c r="B1930" s="163" t="str">
        <f>IFERROR(RANK('Categories ID'!$C1930,'Categories ID'!$C$20:$C$1937,1),"")</f>
        <v/>
      </c>
      <c r="C1930" s="164" t="str">
        <f>IF(MIN('Categories ID'!$D1930:$F1930)&lt;&gt;0,MIN('Categories ID'!$D1930:$F1930),"")</f>
        <v/>
      </c>
      <c r="D1930" s="164" t="str">
        <f>IFERROR(SEARCH($G$3,'Categories ID'!$J1930)+ROW()/100000,"")</f>
        <v/>
      </c>
      <c r="E1930" s="164" t="str">
        <f>IFERROR(SEARCH($G$3,'Categories ID'!$K1930)+ROW()/100000,"")</f>
        <v/>
      </c>
      <c r="F1930" s="164" t="str">
        <f>IFERROR(SEARCH($G$3,'Categories ID'!$L1930)+ROW()/100000,"")</f>
        <v/>
      </c>
      <c r="G1930" s="73">
        <v>829.0</v>
      </c>
      <c r="H1930" s="10" t="s">
        <v>4765</v>
      </c>
      <c r="I1930" s="10" t="s">
        <v>4276</v>
      </c>
      <c r="J1930" s="10" t="s">
        <v>4276</v>
      </c>
      <c r="K1930" s="10" t="s">
        <v>4323</v>
      </c>
      <c r="L1930" s="10" t="s">
        <v>4324</v>
      </c>
      <c r="M1930" s="10" t="s">
        <v>22</v>
      </c>
      <c r="N1930" s="3"/>
      <c r="O1930" s="3"/>
      <c r="P1930" s="3"/>
      <c r="Q1930" s="3"/>
      <c r="R1930" s="3"/>
      <c r="S1930" s="3"/>
      <c r="T1930" s="3"/>
    </row>
    <row r="1931" ht="19.5" customHeight="1">
      <c r="A1931" s="3"/>
      <c r="B1931" s="165" t="str">
        <f>IFERROR(RANK('Categories ID'!$C1931,'Categories ID'!$C$20:$C$1937,1),"")</f>
        <v/>
      </c>
      <c r="C1931" s="166" t="str">
        <f>IF(MIN('Categories ID'!$D1931:$F1931)&lt;&gt;0,MIN('Categories ID'!$D1931:$F1931),"")</f>
        <v/>
      </c>
      <c r="D1931" s="166" t="str">
        <f>IFERROR(SEARCH($G$3,'Categories ID'!$J1931)+ROW()/100000,"")</f>
        <v/>
      </c>
      <c r="E1931" s="166" t="str">
        <f>IFERROR(SEARCH($G$3,'Categories ID'!$K1931)+ROW()/100000,"")</f>
        <v/>
      </c>
      <c r="F1931" s="166" t="str">
        <f>IFERROR(SEARCH($G$3,'Categories ID'!$L1931)+ROW()/100000,"")</f>
        <v/>
      </c>
      <c r="G1931" s="73">
        <v>2875.0</v>
      </c>
      <c r="H1931" s="10" t="s">
        <v>4765</v>
      </c>
      <c r="I1931" s="10" t="s">
        <v>4276</v>
      </c>
      <c r="J1931" s="10" t="s">
        <v>4276</v>
      </c>
      <c r="K1931" s="10" t="s">
        <v>4440</v>
      </c>
      <c r="L1931" s="10" t="s">
        <v>4441</v>
      </c>
      <c r="M1931" s="10" t="s">
        <v>22</v>
      </c>
      <c r="N1931" s="3"/>
      <c r="O1931" s="3"/>
      <c r="P1931" s="3"/>
      <c r="Q1931" s="3"/>
      <c r="R1931" s="3"/>
      <c r="S1931" s="3"/>
      <c r="T1931" s="3"/>
    </row>
    <row r="1932" ht="19.5" customHeight="1">
      <c r="A1932" s="3"/>
      <c r="B1932" s="163" t="str">
        <f>IFERROR(RANK('Categories ID'!$C1932,'Categories ID'!$C$20:$C$1937,1),"")</f>
        <v/>
      </c>
      <c r="C1932" s="164" t="str">
        <f>IF(MIN('Categories ID'!$D1932:$F1932)&lt;&gt;0,MIN('Categories ID'!$D1932:$F1932),"")</f>
        <v/>
      </c>
      <c r="D1932" s="164" t="str">
        <f>IFERROR(SEARCH($G$3,'Categories ID'!$J1932)+ROW()/100000,"")</f>
        <v/>
      </c>
      <c r="E1932" s="164" t="str">
        <f>IFERROR(SEARCH($G$3,'Categories ID'!$K1932)+ROW()/100000,"")</f>
        <v/>
      </c>
      <c r="F1932" s="164" t="str">
        <f>IFERROR(SEARCH($G$3,'Categories ID'!$L1932)+ROW()/100000,"")</f>
        <v/>
      </c>
      <c r="G1932" s="73">
        <v>2876.0</v>
      </c>
      <c r="H1932" s="10" t="s">
        <v>4765</v>
      </c>
      <c r="I1932" s="10" t="s">
        <v>4276</v>
      </c>
      <c r="J1932" s="10" t="s">
        <v>4276</v>
      </c>
      <c r="K1932" s="10" t="s">
        <v>4440</v>
      </c>
      <c r="L1932" s="10" t="s">
        <v>4444</v>
      </c>
      <c r="M1932" s="10" t="s">
        <v>22</v>
      </c>
      <c r="N1932" s="3"/>
      <c r="O1932" s="3"/>
      <c r="P1932" s="3"/>
      <c r="Q1932" s="3"/>
      <c r="R1932" s="3"/>
      <c r="S1932" s="3"/>
      <c r="T1932" s="3"/>
    </row>
    <row r="1933" ht="19.5" customHeight="1">
      <c r="A1933" s="3"/>
      <c r="B1933" s="165" t="str">
        <f>IFERROR(RANK('Categories ID'!$C1933,'Categories ID'!$C$20:$C$1937,1),"")</f>
        <v/>
      </c>
      <c r="C1933" s="166" t="str">
        <f>IF(MIN('Categories ID'!$D1933:$F1933)&lt;&gt;0,MIN('Categories ID'!$D1933:$F1933),"")</f>
        <v/>
      </c>
      <c r="D1933" s="166" t="str">
        <f>IFERROR(SEARCH($G$3,'Categories ID'!$J1933)+ROW()/100000,"")</f>
        <v/>
      </c>
      <c r="E1933" s="166" t="str">
        <f>IFERROR(SEARCH($G$3,'Categories ID'!$K1933)+ROW()/100000,"")</f>
        <v/>
      </c>
      <c r="F1933" s="166" t="str">
        <f>IFERROR(SEARCH($G$3,'Categories ID'!$L1933)+ROW()/100000,"")</f>
        <v/>
      </c>
      <c r="G1933" s="73">
        <v>2877.0</v>
      </c>
      <c r="H1933" s="10" t="s">
        <v>4765</v>
      </c>
      <c r="I1933" s="10" t="s">
        <v>4276</v>
      </c>
      <c r="J1933" s="10" t="s">
        <v>4276</v>
      </c>
      <c r="K1933" s="10" t="s">
        <v>4440</v>
      </c>
      <c r="L1933" s="10" t="s">
        <v>4446</v>
      </c>
      <c r="M1933" s="10" t="s">
        <v>22</v>
      </c>
      <c r="N1933" s="3"/>
      <c r="O1933" s="3"/>
      <c r="P1933" s="3"/>
      <c r="Q1933" s="3"/>
      <c r="R1933" s="3"/>
      <c r="S1933" s="3"/>
      <c r="T1933" s="3"/>
    </row>
    <row r="1934" ht="19.5" customHeight="1">
      <c r="A1934" s="3"/>
      <c r="B1934" s="163" t="str">
        <f>IFERROR(RANK('Categories ID'!$C1934,'Categories ID'!$C$20:$C$1937,1),"")</f>
        <v/>
      </c>
      <c r="C1934" s="164" t="str">
        <f>IF(MIN('Categories ID'!$D1934:$F1934)&lt;&gt;0,MIN('Categories ID'!$D1934:$F1934),"")</f>
        <v/>
      </c>
      <c r="D1934" s="164" t="str">
        <f>IFERROR(SEARCH($G$3,'Categories ID'!$J1934)+ROW()/100000,"")</f>
        <v/>
      </c>
      <c r="E1934" s="164" t="str">
        <f>IFERROR(SEARCH($G$3,'Categories ID'!$K1934)+ROW()/100000,"")</f>
        <v/>
      </c>
      <c r="F1934" s="164" t="str">
        <f>IFERROR(SEARCH($G$3,'Categories ID'!$L1934)+ROW()/100000,"")</f>
        <v/>
      </c>
      <c r="G1934" s="73">
        <v>2878.0</v>
      </c>
      <c r="H1934" s="10" t="s">
        <v>4765</v>
      </c>
      <c r="I1934" s="10" t="s">
        <v>4276</v>
      </c>
      <c r="J1934" s="10" t="s">
        <v>4276</v>
      </c>
      <c r="K1934" s="10" t="s">
        <v>4440</v>
      </c>
      <c r="L1934" s="10" t="s">
        <v>4448</v>
      </c>
      <c r="M1934" s="10" t="s">
        <v>22</v>
      </c>
      <c r="N1934" s="3"/>
      <c r="O1934" s="3"/>
      <c r="P1934" s="3"/>
      <c r="Q1934" s="3"/>
      <c r="R1934" s="3"/>
      <c r="S1934" s="3"/>
      <c r="T1934" s="3"/>
    </row>
    <row r="1935" ht="19.5" customHeight="1">
      <c r="A1935" s="3"/>
      <c r="B1935" s="165" t="str">
        <f>IFERROR(RANK('Categories ID'!$C1935,'Categories ID'!$C$20:$C$1937,1),"")</f>
        <v/>
      </c>
      <c r="C1935" s="166" t="str">
        <f>IF(MIN('Categories ID'!$D1935:$F1935)&lt;&gt;0,MIN('Categories ID'!$D1935:$F1935),"")</f>
        <v/>
      </c>
      <c r="D1935" s="166" t="str">
        <f>IFERROR(SEARCH($G$3,'Categories ID'!$J1935)+ROW()/100000,"")</f>
        <v/>
      </c>
      <c r="E1935" s="166" t="str">
        <f>IFERROR(SEARCH($G$3,'Categories ID'!$K1935)+ROW()/100000,"")</f>
        <v/>
      </c>
      <c r="F1935" s="166" t="str">
        <f>IFERROR(SEARCH($G$3,'Categories ID'!$L1935)+ROW()/100000,"")</f>
        <v/>
      </c>
      <c r="G1935" s="73">
        <v>2879.0</v>
      </c>
      <c r="H1935" s="10" t="s">
        <v>4765</v>
      </c>
      <c r="I1935" s="10" t="s">
        <v>4276</v>
      </c>
      <c r="J1935" s="10" t="s">
        <v>4276</v>
      </c>
      <c r="K1935" s="10" t="s">
        <v>4440</v>
      </c>
      <c r="L1935" s="10" t="s">
        <v>4450</v>
      </c>
      <c r="M1935" s="10" t="s">
        <v>22</v>
      </c>
      <c r="N1935" s="3"/>
      <c r="O1935" s="3"/>
      <c r="P1935" s="3"/>
      <c r="Q1935" s="3"/>
      <c r="R1935" s="3"/>
      <c r="S1935" s="3"/>
      <c r="T1935" s="3"/>
    </row>
    <row r="1936" ht="19.5" customHeight="1">
      <c r="A1936" s="3"/>
      <c r="B1936" s="163" t="str">
        <f>IFERROR(RANK('Categories ID'!$C1936,'Categories ID'!$C$20:$C$1937,1),"")</f>
        <v/>
      </c>
      <c r="C1936" s="164" t="str">
        <f>IF(MIN('Categories ID'!$D1936:$F1936)&lt;&gt;0,MIN('Categories ID'!$D1936:$F1936),"")</f>
        <v/>
      </c>
      <c r="D1936" s="164" t="str">
        <f>IFERROR(SEARCH($G$3,'Categories ID'!$J1936)+ROW()/100000,"")</f>
        <v/>
      </c>
      <c r="E1936" s="164" t="str">
        <f>IFERROR(SEARCH($G$3,'Categories ID'!$K1936)+ROW()/100000,"")</f>
        <v/>
      </c>
      <c r="F1936" s="164" t="str">
        <f>IFERROR(SEARCH($G$3,'Categories ID'!$L1936)+ROW()/100000,"")</f>
        <v/>
      </c>
      <c r="G1936" s="73">
        <v>2880.0</v>
      </c>
      <c r="H1936" s="10" t="s">
        <v>4765</v>
      </c>
      <c r="I1936" s="10" t="s">
        <v>4276</v>
      </c>
      <c r="J1936" s="10" t="s">
        <v>4276</v>
      </c>
      <c r="K1936" s="10" t="s">
        <v>4440</v>
      </c>
      <c r="L1936" s="10" t="s">
        <v>4452</v>
      </c>
      <c r="M1936" s="10" t="s">
        <v>22</v>
      </c>
      <c r="N1936" s="3"/>
      <c r="O1936" s="3"/>
      <c r="P1936" s="3"/>
      <c r="Q1936" s="3"/>
      <c r="R1936" s="3"/>
      <c r="S1936" s="3"/>
      <c r="T1936" s="3"/>
    </row>
    <row r="1937" ht="19.5" customHeight="1">
      <c r="A1937" s="3"/>
      <c r="B1937" s="165" t="str">
        <f>IFERROR(RANK('Categories ID'!$C1937,'Categories ID'!$C$20:$C$1937,1),"")</f>
        <v/>
      </c>
      <c r="C1937" s="166" t="str">
        <f>IF(MIN('Categories ID'!$D1937:$F1937)&lt;&gt;0,MIN('Categories ID'!$D1937:$F1937),"")</f>
        <v/>
      </c>
      <c r="D1937" s="166" t="str">
        <f>IFERROR(SEARCH($G$3,'Categories ID'!$J1937)+ROW()/100000,"")</f>
        <v/>
      </c>
      <c r="E1937" s="166" t="str">
        <f>IFERROR(SEARCH($G$3,'Categories ID'!$K1937)+ROW()/100000,"")</f>
        <v/>
      </c>
      <c r="F1937" s="166" t="str">
        <f>IFERROR(SEARCH($G$3,'Categories ID'!$L1937)+ROW()/100000,"")</f>
        <v/>
      </c>
      <c r="G1937" s="73">
        <v>3006.0</v>
      </c>
      <c r="H1937" s="10" t="s">
        <v>4770</v>
      </c>
      <c r="I1937" s="10" t="s">
        <v>3429</v>
      </c>
      <c r="J1937" s="10" t="s">
        <v>3835</v>
      </c>
      <c r="K1937" s="10" t="s">
        <v>3875</v>
      </c>
      <c r="L1937" s="10" t="s">
        <v>3893</v>
      </c>
      <c r="M1937" s="10" t="s">
        <v>22</v>
      </c>
      <c r="N1937" s="3"/>
      <c r="O1937" s="3"/>
      <c r="P1937" s="3"/>
      <c r="Q1937" s="3"/>
      <c r="R1937" s="3"/>
      <c r="S1937" s="3"/>
      <c r="T1937" s="3"/>
    </row>
    <row r="1938" ht="15.75" customHeight="1">
      <c r="A1938" s="3"/>
      <c r="B1938" s="3"/>
      <c r="C1938" s="3"/>
      <c r="D1938" s="3"/>
      <c r="E1938" s="3"/>
      <c r="F1938" s="3"/>
      <c r="G1938" s="3"/>
      <c r="H1938" s="3"/>
      <c r="I1938" s="3"/>
      <c r="J1938" s="3"/>
      <c r="K1938" s="3"/>
      <c r="L1938" s="3"/>
      <c r="M1938" s="3"/>
      <c r="N1938" s="3"/>
      <c r="O1938" s="3"/>
      <c r="P1938" s="3"/>
      <c r="Q1938" s="3"/>
      <c r="R1938" s="3"/>
      <c r="S1938" s="3"/>
      <c r="T1938" s="3"/>
    </row>
    <row r="1939" ht="15.75" customHeight="1">
      <c r="A1939" s="3"/>
      <c r="B1939" s="3"/>
      <c r="C1939" s="3"/>
      <c r="D1939" s="3"/>
      <c r="E1939" s="3"/>
      <c r="F1939" s="3"/>
      <c r="G1939" s="3"/>
      <c r="H1939" s="3"/>
      <c r="I1939" s="3"/>
      <c r="J1939" s="3"/>
      <c r="K1939" s="3"/>
      <c r="L1939" s="3"/>
      <c r="M1939" s="3"/>
      <c r="N1939" s="3"/>
      <c r="O1939" s="3"/>
      <c r="P1939" s="3"/>
      <c r="Q1939" s="3"/>
      <c r="R1939" s="3"/>
      <c r="S1939" s="3"/>
      <c r="T1939" s="3"/>
    </row>
    <row r="1940" ht="15.75" customHeight="1">
      <c r="A1940" s="3"/>
      <c r="B1940" s="3"/>
      <c r="C1940" s="3"/>
      <c r="D1940" s="3"/>
      <c r="E1940" s="3"/>
      <c r="F1940" s="3"/>
      <c r="G1940" s="3"/>
      <c r="H1940" s="3"/>
      <c r="I1940" s="3"/>
      <c r="J1940" s="3"/>
      <c r="K1940" s="3"/>
      <c r="L1940" s="3"/>
      <c r="M1940" s="3"/>
      <c r="N1940" s="3"/>
      <c r="O1940" s="3"/>
      <c r="P1940" s="3"/>
      <c r="Q1940" s="3"/>
      <c r="R1940" s="3"/>
      <c r="S1940" s="3"/>
      <c r="T1940" s="3"/>
    </row>
    <row r="1941" ht="15.75" customHeight="1">
      <c r="A1941" s="3"/>
      <c r="B1941" s="3"/>
      <c r="C1941" s="3"/>
      <c r="D1941" s="3"/>
      <c r="E1941" s="3"/>
      <c r="F1941" s="3"/>
      <c r="G1941" s="3"/>
      <c r="H1941" s="3"/>
      <c r="I1941" s="3"/>
      <c r="J1941" s="3"/>
      <c r="K1941" s="3"/>
      <c r="L1941" s="3"/>
      <c r="M1941" s="3"/>
      <c r="N1941" s="3"/>
      <c r="O1941" s="3"/>
      <c r="P1941" s="3"/>
      <c r="Q1941" s="3"/>
      <c r="R1941" s="3"/>
      <c r="S1941" s="3"/>
      <c r="T1941" s="3"/>
    </row>
    <row r="1942" ht="15.75" customHeight="1">
      <c r="A1942" s="3"/>
      <c r="B1942" s="3"/>
      <c r="C1942" s="3"/>
      <c r="D1942" s="3"/>
      <c r="E1942" s="3"/>
      <c r="F1942" s="3"/>
      <c r="G1942" s="3"/>
      <c r="H1942" s="3"/>
      <c r="I1942" s="3"/>
      <c r="J1942" s="3"/>
      <c r="K1942" s="3"/>
      <c r="L1942" s="3"/>
      <c r="M1942" s="3"/>
      <c r="N1942" s="3"/>
      <c r="O1942" s="3"/>
      <c r="P1942" s="3"/>
      <c r="Q1942" s="3"/>
      <c r="R1942" s="3"/>
      <c r="S1942" s="3"/>
      <c r="T1942" s="3"/>
    </row>
    <row r="1943" ht="15.75" customHeight="1">
      <c r="A1943" s="3"/>
      <c r="B1943" s="3"/>
      <c r="C1943" s="3"/>
      <c r="D1943" s="3"/>
      <c r="E1943" s="3"/>
      <c r="F1943" s="3"/>
      <c r="G1943" s="3"/>
      <c r="H1943" s="3"/>
      <c r="I1943" s="3"/>
      <c r="J1943" s="3"/>
      <c r="K1943" s="3"/>
      <c r="L1943" s="3"/>
      <c r="M1943" s="3"/>
      <c r="N1943" s="3"/>
      <c r="O1943" s="3"/>
      <c r="P1943" s="3"/>
      <c r="Q1943" s="3"/>
      <c r="R1943" s="3"/>
      <c r="S1943" s="3"/>
      <c r="T1943" s="3"/>
    </row>
    <row r="1944" ht="15.75" customHeight="1">
      <c r="A1944" s="3"/>
      <c r="B1944" s="3"/>
      <c r="C1944" s="3"/>
      <c r="D1944" s="3"/>
      <c r="E1944" s="3"/>
      <c r="F1944" s="3"/>
      <c r="G1944" s="3"/>
      <c r="H1944" s="3"/>
      <c r="I1944" s="3"/>
      <c r="J1944" s="3"/>
      <c r="K1944" s="3"/>
      <c r="L1944" s="3"/>
      <c r="M1944" s="3"/>
      <c r="N1944" s="3"/>
      <c r="O1944" s="3"/>
      <c r="P1944" s="3"/>
      <c r="Q1944" s="3"/>
      <c r="R1944" s="3"/>
      <c r="S1944" s="3"/>
      <c r="T1944" s="3"/>
    </row>
    <row r="1945" ht="15.75" customHeight="1">
      <c r="A1945" s="3"/>
      <c r="B1945" s="3"/>
      <c r="C1945" s="3"/>
      <c r="D1945" s="3"/>
      <c r="E1945" s="3"/>
      <c r="F1945" s="3"/>
      <c r="G1945" s="3"/>
      <c r="H1945" s="3"/>
      <c r="I1945" s="3"/>
      <c r="J1945" s="3"/>
      <c r="K1945" s="3"/>
      <c r="L1945" s="3"/>
      <c r="M1945" s="3"/>
      <c r="N1945" s="3"/>
      <c r="O1945" s="3"/>
      <c r="P1945" s="3"/>
      <c r="Q1945" s="3"/>
      <c r="R1945" s="3"/>
      <c r="S1945" s="3"/>
      <c r="T1945" s="3"/>
    </row>
    <row r="1946" ht="15.75" customHeight="1">
      <c r="A1946" s="3"/>
      <c r="B1946" s="3"/>
      <c r="C1946" s="3"/>
      <c r="D1946" s="3"/>
      <c r="E1946" s="3"/>
      <c r="F1946" s="3"/>
      <c r="G1946" s="3"/>
      <c r="H1946" s="3"/>
      <c r="I1946" s="3"/>
      <c r="J1946" s="3"/>
      <c r="K1946" s="3"/>
      <c r="L1946" s="3"/>
      <c r="M1946" s="3"/>
      <c r="N1946" s="3"/>
      <c r="O1946" s="3"/>
      <c r="P1946" s="3"/>
      <c r="Q1946" s="3"/>
      <c r="R1946" s="3"/>
      <c r="S1946" s="3"/>
      <c r="T1946" s="3"/>
    </row>
    <row r="1947" ht="15.75" customHeight="1">
      <c r="A1947" s="3"/>
      <c r="B1947" s="3"/>
      <c r="C1947" s="3"/>
      <c r="D1947" s="3"/>
      <c r="E1947" s="3"/>
      <c r="F1947" s="3"/>
      <c r="G1947" s="3"/>
      <c r="H1947" s="3"/>
      <c r="I1947" s="3"/>
      <c r="J1947" s="3"/>
      <c r="K1947" s="3"/>
      <c r="L1947" s="3"/>
      <c r="M1947" s="3"/>
      <c r="N1947" s="3"/>
      <c r="O1947" s="3"/>
      <c r="P1947" s="3"/>
      <c r="Q1947" s="3"/>
      <c r="R1947" s="3"/>
      <c r="S1947" s="3"/>
      <c r="T1947" s="3"/>
    </row>
    <row r="1948" ht="15.75" customHeight="1">
      <c r="A1948" s="3"/>
      <c r="B1948" s="3"/>
      <c r="C1948" s="3"/>
      <c r="D1948" s="3"/>
      <c r="E1948" s="3"/>
      <c r="F1948" s="3"/>
      <c r="G1948" s="3"/>
      <c r="H1948" s="3"/>
      <c r="I1948" s="3"/>
      <c r="J1948" s="3"/>
      <c r="K1948" s="3"/>
      <c r="L1948" s="3"/>
      <c r="M1948" s="3"/>
      <c r="N1948" s="3"/>
      <c r="O1948" s="3"/>
      <c r="P1948" s="3"/>
      <c r="Q1948" s="3"/>
      <c r="R1948" s="3"/>
      <c r="S1948" s="3"/>
      <c r="T1948" s="3"/>
    </row>
    <row r="1949" ht="15.75" customHeight="1">
      <c r="A1949" s="3"/>
      <c r="B1949" s="3"/>
      <c r="C1949" s="3"/>
      <c r="D1949" s="3"/>
      <c r="E1949" s="3"/>
      <c r="F1949" s="3"/>
      <c r="G1949" s="3"/>
      <c r="H1949" s="3"/>
      <c r="I1949" s="3"/>
      <c r="J1949" s="3"/>
      <c r="K1949" s="3"/>
      <c r="L1949" s="3"/>
      <c r="M1949" s="3"/>
      <c r="N1949" s="3"/>
      <c r="O1949" s="3"/>
      <c r="P1949" s="3"/>
      <c r="Q1949" s="3"/>
      <c r="R1949" s="3"/>
      <c r="S1949" s="3"/>
      <c r="T1949" s="3"/>
    </row>
    <row r="1950" ht="15.75" customHeight="1">
      <c r="A1950" s="3"/>
      <c r="B1950" s="3"/>
      <c r="C1950" s="3"/>
      <c r="D1950" s="3"/>
      <c r="E1950" s="3"/>
      <c r="F1950" s="3"/>
      <c r="G1950" s="3"/>
      <c r="H1950" s="3"/>
      <c r="I1950" s="3"/>
      <c r="J1950" s="3"/>
      <c r="K1950" s="3"/>
      <c r="L1950" s="3"/>
      <c r="M1950" s="3"/>
      <c r="N1950" s="3"/>
      <c r="O1950" s="3"/>
      <c r="P1950" s="3"/>
      <c r="Q1950" s="3"/>
      <c r="R1950" s="3"/>
      <c r="S1950" s="3"/>
      <c r="T1950" s="3"/>
    </row>
    <row r="1951" ht="15.75" customHeight="1">
      <c r="A1951" s="3"/>
      <c r="B1951" s="3"/>
      <c r="C1951" s="3"/>
      <c r="D1951" s="3"/>
      <c r="E1951" s="3"/>
      <c r="F1951" s="3"/>
      <c r="G1951" s="3"/>
      <c r="H1951" s="3"/>
      <c r="I1951" s="3"/>
      <c r="J1951" s="3"/>
      <c r="K1951" s="3"/>
      <c r="L1951" s="3"/>
      <c r="M1951" s="3"/>
      <c r="N1951" s="3"/>
      <c r="O1951" s="3"/>
      <c r="P1951" s="3"/>
      <c r="Q1951" s="3"/>
      <c r="R1951" s="3"/>
      <c r="S1951" s="3"/>
      <c r="T1951" s="3"/>
    </row>
    <row r="1952" ht="15.75" customHeight="1">
      <c r="A1952" s="3"/>
      <c r="B1952" s="3"/>
      <c r="C1952" s="3"/>
      <c r="D1952" s="3"/>
      <c r="E1952" s="3"/>
      <c r="F1952" s="3"/>
      <c r="G1952" s="3"/>
      <c r="H1952" s="3"/>
      <c r="I1952" s="3"/>
      <c r="J1952" s="3"/>
      <c r="K1952" s="3"/>
      <c r="L1952" s="3"/>
      <c r="M1952" s="3"/>
      <c r="N1952" s="3"/>
      <c r="O1952" s="3"/>
      <c r="P1952" s="3"/>
      <c r="Q1952" s="3"/>
      <c r="R1952" s="3"/>
      <c r="S1952" s="3"/>
      <c r="T1952" s="3"/>
    </row>
    <row r="1953" ht="15.75" customHeight="1">
      <c r="A1953" s="3"/>
      <c r="B1953" s="3"/>
      <c r="C1953" s="3"/>
      <c r="D1953" s="3"/>
      <c r="E1953" s="3"/>
      <c r="F1953" s="3"/>
      <c r="G1953" s="3"/>
      <c r="H1953" s="3"/>
      <c r="I1953" s="3"/>
      <c r="J1953" s="3"/>
      <c r="K1953" s="3"/>
      <c r="L1953" s="3"/>
      <c r="M1953" s="3"/>
      <c r="N1953" s="3"/>
      <c r="O1953" s="3"/>
      <c r="P1953" s="3"/>
      <c r="Q1953" s="3"/>
      <c r="R1953" s="3"/>
      <c r="S1953" s="3"/>
      <c r="T1953" s="3"/>
    </row>
    <row r="1954" ht="15.75" customHeight="1">
      <c r="A1954" s="3"/>
      <c r="B1954" s="3"/>
      <c r="C1954" s="3"/>
      <c r="D1954" s="3"/>
      <c r="E1954" s="3"/>
      <c r="F1954" s="3"/>
      <c r="G1954" s="3"/>
      <c r="H1954" s="3"/>
      <c r="I1954" s="3"/>
      <c r="J1954" s="3"/>
      <c r="K1954" s="3"/>
      <c r="L1954" s="3"/>
      <c r="M1954" s="3"/>
      <c r="N1954" s="3"/>
      <c r="O1954" s="3"/>
      <c r="P1954" s="3"/>
      <c r="Q1954" s="3"/>
      <c r="R1954" s="3"/>
      <c r="S1954" s="3"/>
      <c r="T1954" s="3"/>
    </row>
    <row r="1955" ht="15.75" customHeight="1">
      <c r="A1955" s="3"/>
      <c r="B1955" s="3"/>
      <c r="C1955" s="3"/>
      <c r="D1955" s="3"/>
      <c r="E1955" s="3"/>
      <c r="F1955" s="3"/>
      <c r="G1955" s="3"/>
      <c r="H1955" s="3"/>
      <c r="I1955" s="3"/>
      <c r="J1955" s="3"/>
      <c r="K1955" s="3"/>
      <c r="L1955" s="3"/>
      <c r="M1955" s="3"/>
      <c r="N1955" s="3"/>
      <c r="O1955" s="3"/>
      <c r="P1955" s="3"/>
      <c r="Q1955" s="3"/>
      <c r="R1955" s="3"/>
      <c r="S1955" s="3"/>
      <c r="T1955" s="3"/>
    </row>
    <row r="1956" ht="15.75" customHeight="1">
      <c r="A1956" s="3"/>
      <c r="B1956" s="3"/>
      <c r="C1956" s="3"/>
      <c r="D1956" s="3"/>
      <c r="E1956" s="3"/>
      <c r="F1956" s="3"/>
      <c r="G1956" s="3"/>
      <c r="H1956" s="3"/>
      <c r="I1956" s="3"/>
      <c r="J1956" s="3"/>
      <c r="K1956" s="3"/>
      <c r="L1956" s="3"/>
      <c r="M1956" s="3"/>
      <c r="N1956" s="3"/>
      <c r="O1956" s="3"/>
      <c r="P1956" s="3"/>
      <c r="Q1956" s="3"/>
      <c r="R1956" s="3"/>
      <c r="S1956" s="3"/>
      <c r="T1956" s="3"/>
    </row>
    <row r="1957" ht="15.75" customHeight="1">
      <c r="A1957" s="3"/>
      <c r="B1957" s="3"/>
      <c r="C1957" s="3"/>
      <c r="D1957" s="3"/>
      <c r="E1957" s="3"/>
      <c r="F1957" s="3"/>
      <c r="G1957" s="3"/>
      <c r="H1957" s="3"/>
      <c r="I1957" s="3"/>
      <c r="J1957" s="3"/>
      <c r="K1957" s="3"/>
      <c r="L1957" s="3"/>
      <c r="M1957" s="3"/>
      <c r="N1957" s="3"/>
      <c r="O1957" s="3"/>
      <c r="P1957" s="3"/>
      <c r="Q1957" s="3"/>
      <c r="R1957" s="3"/>
      <c r="S1957" s="3"/>
      <c r="T1957" s="3"/>
    </row>
    <row r="1958" ht="15.75" customHeight="1">
      <c r="A1958" s="3"/>
      <c r="B1958" s="3"/>
      <c r="C1958" s="3"/>
      <c r="D1958" s="3"/>
      <c r="E1958" s="3"/>
      <c r="F1958" s="3"/>
      <c r="G1958" s="3"/>
      <c r="H1958" s="3"/>
      <c r="I1958" s="3"/>
      <c r="J1958" s="3"/>
      <c r="K1958" s="3"/>
      <c r="L1958" s="3"/>
      <c r="M1958" s="3"/>
      <c r="N1958" s="3"/>
      <c r="O1958" s="3"/>
      <c r="P1958" s="3"/>
      <c r="Q1958" s="3"/>
      <c r="R1958" s="3"/>
      <c r="S1958" s="3"/>
      <c r="T1958" s="3"/>
    </row>
    <row r="1959" ht="15.75" customHeight="1">
      <c r="A1959" s="3"/>
      <c r="B1959" s="3"/>
      <c r="C1959" s="3"/>
      <c r="D1959" s="3"/>
      <c r="E1959" s="3"/>
      <c r="F1959" s="3"/>
      <c r="G1959" s="3"/>
      <c r="H1959" s="3"/>
      <c r="I1959" s="3"/>
      <c r="J1959" s="3"/>
      <c r="K1959" s="3"/>
      <c r="L1959" s="3"/>
      <c r="M1959" s="3"/>
      <c r="N1959" s="3"/>
      <c r="O1959" s="3"/>
      <c r="P1959" s="3"/>
      <c r="Q1959" s="3"/>
      <c r="R1959" s="3"/>
      <c r="S1959" s="3"/>
      <c r="T1959" s="3"/>
    </row>
    <row r="1960" ht="15.75" customHeight="1">
      <c r="A1960" s="3"/>
      <c r="B1960" s="3"/>
      <c r="C1960" s="3"/>
      <c r="D1960" s="3"/>
      <c r="E1960" s="3"/>
      <c r="F1960" s="3"/>
      <c r="G1960" s="3"/>
      <c r="H1960" s="3"/>
      <c r="I1960" s="3"/>
      <c r="J1960" s="3"/>
      <c r="K1960" s="3"/>
      <c r="L1960" s="3"/>
      <c r="M1960" s="3"/>
      <c r="N1960" s="3"/>
      <c r="O1960" s="3"/>
      <c r="P1960" s="3"/>
      <c r="Q1960" s="3"/>
      <c r="R1960" s="3"/>
      <c r="S1960" s="3"/>
      <c r="T1960" s="3"/>
    </row>
    <row r="1961" ht="15.75" customHeight="1">
      <c r="A1961" s="3"/>
      <c r="B1961" s="3"/>
      <c r="C1961" s="3"/>
      <c r="D1961" s="3"/>
      <c r="E1961" s="3"/>
      <c r="F1961" s="3"/>
      <c r="G1961" s="3"/>
      <c r="H1961" s="3"/>
      <c r="I1961" s="3"/>
      <c r="J1961" s="3"/>
      <c r="K1961" s="3"/>
      <c r="L1961" s="3"/>
      <c r="M1961" s="3"/>
      <c r="N1961" s="3"/>
      <c r="O1961" s="3"/>
      <c r="P1961" s="3"/>
      <c r="Q1961" s="3"/>
      <c r="R1961" s="3"/>
      <c r="S1961" s="3"/>
      <c r="T1961" s="3"/>
    </row>
    <row r="1962" ht="15.75" customHeight="1">
      <c r="A1962" s="3"/>
      <c r="B1962" s="3"/>
      <c r="C1962" s="3"/>
      <c r="D1962" s="3"/>
      <c r="E1962" s="3"/>
      <c r="F1962" s="3"/>
      <c r="G1962" s="3"/>
      <c r="H1962" s="3"/>
      <c r="I1962" s="3"/>
      <c r="J1962" s="3"/>
      <c r="K1962" s="3"/>
      <c r="L1962" s="3"/>
      <c r="M1962" s="3"/>
      <c r="N1962" s="3"/>
      <c r="O1962" s="3"/>
      <c r="P1962" s="3"/>
      <c r="Q1962" s="3"/>
      <c r="R1962" s="3"/>
      <c r="S1962" s="3"/>
      <c r="T1962" s="3"/>
    </row>
    <row r="1963" ht="15.75" customHeight="1">
      <c r="A1963" s="3"/>
      <c r="B1963" s="3"/>
      <c r="C1963" s="3"/>
      <c r="D1963" s="3"/>
      <c r="E1963" s="3"/>
      <c r="F1963" s="3"/>
      <c r="G1963" s="3"/>
      <c r="H1963" s="3"/>
      <c r="I1963" s="3"/>
      <c r="J1963" s="3"/>
      <c r="K1963" s="3"/>
      <c r="L1963" s="3"/>
      <c r="M1963" s="3"/>
      <c r="N1963" s="3"/>
      <c r="O1963" s="3"/>
      <c r="P1963" s="3"/>
      <c r="Q1963" s="3"/>
      <c r="R1963" s="3"/>
      <c r="S1963" s="3"/>
      <c r="T1963" s="3"/>
    </row>
    <row r="1964" ht="15.75" customHeight="1">
      <c r="A1964" s="3"/>
      <c r="B1964" s="3"/>
      <c r="C1964" s="3"/>
      <c r="D1964" s="3"/>
      <c r="E1964" s="3"/>
      <c r="F1964" s="3"/>
      <c r="G1964" s="3"/>
      <c r="H1964" s="3"/>
      <c r="I1964" s="3"/>
      <c r="J1964" s="3"/>
      <c r="K1964" s="3"/>
      <c r="L1964" s="3"/>
      <c r="M1964" s="3"/>
      <c r="N1964" s="3"/>
      <c r="O1964" s="3"/>
      <c r="P1964" s="3"/>
      <c r="Q1964" s="3"/>
      <c r="R1964" s="3"/>
      <c r="S1964" s="3"/>
      <c r="T1964" s="3"/>
    </row>
    <row r="1965" ht="15.75" customHeight="1">
      <c r="A1965" s="3"/>
      <c r="B1965" s="3"/>
      <c r="C1965" s="3"/>
      <c r="D1965" s="3"/>
      <c r="E1965" s="3"/>
      <c r="F1965" s="3"/>
      <c r="G1965" s="3"/>
      <c r="H1965" s="3"/>
      <c r="I1965" s="3"/>
      <c r="J1965" s="3"/>
      <c r="K1965" s="3"/>
      <c r="L1965" s="3"/>
      <c r="M1965" s="3"/>
      <c r="N1965" s="3"/>
      <c r="O1965" s="3"/>
      <c r="P1965" s="3"/>
      <c r="Q1965" s="3"/>
      <c r="R1965" s="3"/>
      <c r="S1965" s="3"/>
      <c r="T1965" s="3"/>
    </row>
    <row r="1966" ht="15.75" customHeight="1">
      <c r="A1966" s="3"/>
      <c r="B1966" s="3"/>
      <c r="C1966" s="3"/>
      <c r="D1966" s="3"/>
      <c r="E1966" s="3"/>
      <c r="F1966" s="3"/>
      <c r="G1966" s="3"/>
      <c r="H1966" s="3"/>
      <c r="I1966" s="3"/>
      <c r="J1966" s="3"/>
      <c r="K1966" s="3"/>
      <c r="L1966" s="3"/>
      <c r="M1966" s="3"/>
      <c r="N1966" s="3"/>
      <c r="O1966" s="3"/>
      <c r="P1966" s="3"/>
      <c r="Q1966" s="3"/>
      <c r="R1966" s="3"/>
      <c r="S1966" s="3"/>
      <c r="T1966" s="3"/>
    </row>
    <row r="1967" ht="15.75" customHeight="1">
      <c r="A1967" s="3"/>
      <c r="B1967" s="3"/>
      <c r="C1967" s="3"/>
      <c r="D1967" s="3"/>
      <c r="E1967" s="3"/>
      <c r="F1967" s="3"/>
      <c r="G1967" s="3"/>
      <c r="H1967" s="3"/>
      <c r="I1967" s="3"/>
      <c r="J1967" s="3"/>
      <c r="K1967" s="3"/>
      <c r="L1967" s="3"/>
      <c r="M1967" s="3"/>
      <c r="N1967" s="3"/>
      <c r="O1967" s="3"/>
      <c r="P1967" s="3"/>
      <c r="Q1967" s="3"/>
      <c r="R1967" s="3"/>
      <c r="S1967" s="3"/>
      <c r="T1967" s="3"/>
    </row>
    <row r="1968" ht="15.75" customHeight="1">
      <c r="A1968" s="3"/>
      <c r="B1968" s="3"/>
      <c r="C1968" s="3"/>
      <c r="D1968" s="3"/>
      <c r="E1968" s="3"/>
      <c r="F1968" s="3"/>
      <c r="G1968" s="3"/>
      <c r="H1968" s="3"/>
      <c r="I1968" s="3"/>
      <c r="J1968" s="3"/>
      <c r="K1968" s="3"/>
      <c r="L1968" s="3"/>
      <c r="M1968" s="3"/>
      <c r="N1968" s="3"/>
      <c r="O1968" s="3"/>
      <c r="P1968" s="3"/>
      <c r="Q1968" s="3"/>
      <c r="R1968" s="3"/>
      <c r="S1968" s="3"/>
      <c r="T1968" s="3"/>
    </row>
    <row r="1969" ht="15.75" customHeight="1">
      <c r="A1969" s="3"/>
      <c r="B1969" s="3"/>
      <c r="C1969" s="3"/>
      <c r="D1969" s="3"/>
      <c r="E1969" s="3"/>
      <c r="F1969" s="3"/>
      <c r="G1969" s="3"/>
      <c r="H1969" s="3"/>
      <c r="I1969" s="3"/>
      <c r="J1969" s="3"/>
      <c r="K1969" s="3"/>
      <c r="L1969" s="3"/>
      <c r="M1969" s="3"/>
      <c r="N1969" s="3"/>
      <c r="O1969" s="3"/>
      <c r="P1969" s="3"/>
      <c r="Q1969" s="3"/>
      <c r="R1969" s="3"/>
      <c r="S1969" s="3"/>
      <c r="T1969" s="3"/>
    </row>
    <row r="1970" ht="15.75" customHeight="1">
      <c r="A1970" s="3"/>
      <c r="B1970" s="3"/>
      <c r="C1970" s="3"/>
      <c r="D1970" s="3"/>
      <c r="E1970" s="3"/>
      <c r="F1970" s="3"/>
      <c r="G1970" s="3"/>
      <c r="H1970" s="3"/>
      <c r="I1970" s="3"/>
      <c r="J1970" s="3"/>
      <c r="K1970" s="3"/>
      <c r="L1970" s="3"/>
      <c r="M1970" s="3"/>
      <c r="N1970" s="3"/>
      <c r="O1970" s="3"/>
      <c r="P1970" s="3"/>
      <c r="Q1970" s="3"/>
      <c r="R1970" s="3"/>
      <c r="S1970" s="3"/>
      <c r="T1970" s="3"/>
    </row>
    <row r="1971" ht="15.75" customHeight="1">
      <c r="A1971" s="3"/>
      <c r="B1971" s="3"/>
      <c r="C1971" s="3"/>
      <c r="D1971" s="3"/>
      <c r="E1971" s="3"/>
      <c r="F1971" s="3"/>
      <c r="G1971" s="3"/>
      <c r="H1971" s="3"/>
      <c r="I1971" s="3"/>
      <c r="J1971" s="3"/>
      <c r="K1971" s="3"/>
      <c r="L1971" s="3"/>
      <c r="M1971" s="3"/>
      <c r="N1971" s="3"/>
      <c r="O1971" s="3"/>
      <c r="P1971" s="3"/>
      <c r="Q1971" s="3"/>
      <c r="R1971" s="3"/>
      <c r="S1971" s="3"/>
      <c r="T1971" s="3"/>
    </row>
    <row r="1972" ht="15.75" customHeight="1">
      <c r="A1972" s="3"/>
      <c r="B1972" s="3"/>
      <c r="C1972" s="3"/>
      <c r="D1972" s="3"/>
      <c r="E1972" s="3"/>
      <c r="F1972" s="3"/>
      <c r="G1972" s="3"/>
      <c r="H1972" s="3"/>
      <c r="I1972" s="3"/>
      <c r="J1972" s="3"/>
      <c r="K1972" s="3"/>
      <c r="L1972" s="3"/>
      <c r="M1972" s="3"/>
      <c r="N1972" s="3"/>
      <c r="O1972" s="3"/>
      <c r="P1972" s="3"/>
      <c r="Q1972" s="3"/>
      <c r="R1972" s="3"/>
      <c r="S1972" s="3"/>
      <c r="T1972" s="3"/>
    </row>
    <row r="1973" ht="15.75" customHeight="1">
      <c r="A1973" s="3"/>
      <c r="B1973" s="3"/>
      <c r="C1973" s="3"/>
      <c r="D1973" s="3"/>
      <c r="E1973" s="3"/>
      <c r="F1973" s="3"/>
      <c r="G1973" s="3"/>
      <c r="H1973" s="3"/>
      <c r="I1973" s="3"/>
      <c r="J1973" s="3"/>
      <c r="K1973" s="3"/>
      <c r="L1973" s="3"/>
      <c r="M1973" s="3"/>
      <c r="N1973" s="3"/>
      <c r="O1973" s="3"/>
      <c r="P1973" s="3"/>
      <c r="Q1973" s="3"/>
      <c r="R1973" s="3"/>
      <c r="S1973" s="3"/>
      <c r="T1973" s="3"/>
    </row>
    <row r="1974" ht="15.75" customHeight="1">
      <c r="A1974" s="3"/>
      <c r="B1974" s="3"/>
      <c r="C1974" s="3"/>
      <c r="D1974" s="3"/>
      <c r="E1974" s="3"/>
      <c r="F1974" s="3"/>
      <c r="G1974" s="3"/>
      <c r="H1974" s="3"/>
      <c r="I1974" s="3"/>
      <c r="J1974" s="3"/>
      <c r="K1974" s="3"/>
      <c r="L1974" s="3"/>
      <c r="M1974" s="3"/>
      <c r="N1974" s="3"/>
      <c r="O1974" s="3"/>
      <c r="P1974" s="3"/>
      <c r="Q1974" s="3"/>
      <c r="R1974" s="3"/>
      <c r="S1974" s="3"/>
      <c r="T1974" s="3"/>
    </row>
    <row r="1975" ht="15.75" customHeight="1">
      <c r="A1975" s="3"/>
      <c r="B1975" s="3"/>
      <c r="C1975" s="3"/>
      <c r="D1975" s="3"/>
      <c r="E1975" s="3"/>
      <c r="F1975" s="3"/>
      <c r="G1975" s="3"/>
      <c r="H1975" s="3"/>
      <c r="I1975" s="3"/>
      <c r="J1975" s="3"/>
      <c r="K1975" s="3"/>
      <c r="L1975" s="3"/>
      <c r="M1975" s="3"/>
      <c r="N1975" s="3"/>
      <c r="O1975" s="3"/>
      <c r="P1975" s="3"/>
      <c r="Q1975" s="3"/>
      <c r="R1975" s="3"/>
      <c r="S1975" s="3"/>
      <c r="T1975" s="3"/>
    </row>
    <row r="1976" ht="15.75" customHeight="1">
      <c r="A1976" s="3"/>
      <c r="B1976" s="3"/>
      <c r="C1976" s="3"/>
      <c r="D1976" s="3"/>
      <c r="E1976" s="3"/>
      <c r="F1976" s="3"/>
      <c r="G1976" s="3"/>
      <c r="H1976" s="3"/>
      <c r="I1976" s="3"/>
      <c r="J1976" s="3"/>
      <c r="K1976" s="3"/>
      <c r="L1976" s="3"/>
      <c r="M1976" s="3"/>
      <c r="N1976" s="3"/>
      <c r="O1976" s="3"/>
      <c r="P1976" s="3"/>
      <c r="Q1976" s="3"/>
      <c r="R1976" s="3"/>
      <c r="S1976" s="3"/>
      <c r="T1976" s="3"/>
    </row>
    <row r="1977" ht="15.75" customHeight="1">
      <c r="A1977" s="3"/>
      <c r="B1977" s="3"/>
      <c r="C1977" s="3"/>
      <c r="D1977" s="3"/>
      <c r="E1977" s="3"/>
      <c r="F1977" s="3"/>
      <c r="G1977" s="3"/>
      <c r="H1977" s="3"/>
      <c r="I1977" s="3"/>
      <c r="J1977" s="3"/>
      <c r="K1977" s="3"/>
      <c r="M1977" s="3"/>
      <c r="N1977" s="3"/>
      <c r="O1977" s="3"/>
      <c r="P1977" s="3"/>
      <c r="Q1977" s="3"/>
      <c r="R1977" s="3"/>
      <c r="S1977" s="3"/>
      <c r="T1977" s="3"/>
    </row>
    <row r="1978" ht="15.75" customHeight="1">
      <c r="A1978" s="3"/>
      <c r="B1978" s="3"/>
      <c r="C1978" s="3"/>
      <c r="D1978" s="3"/>
      <c r="E1978" s="3"/>
      <c r="F1978" s="3"/>
      <c r="G1978" s="3"/>
      <c r="H1978" s="3"/>
      <c r="I1978" s="3"/>
      <c r="J1978" s="3"/>
      <c r="K1978" s="3"/>
      <c r="L1978" s="3"/>
      <c r="M1978" s="3"/>
      <c r="N1978" s="3"/>
      <c r="O1978" s="3"/>
      <c r="P1978" s="3"/>
      <c r="Q1978" s="3"/>
      <c r="R1978" s="3"/>
      <c r="S1978" s="3"/>
      <c r="T1978" s="3"/>
    </row>
    <row r="1979" ht="15.75" customHeight="1">
      <c r="A1979" s="3"/>
      <c r="B1979" s="3"/>
      <c r="C1979" s="3"/>
      <c r="D1979" s="3"/>
      <c r="E1979" s="3"/>
      <c r="F1979" s="3"/>
      <c r="G1979" s="3"/>
      <c r="H1979" s="3"/>
      <c r="I1979" s="3"/>
      <c r="J1979" s="3"/>
      <c r="K1979" s="3"/>
      <c r="L1979" s="3"/>
      <c r="M1979" s="3"/>
      <c r="N1979" s="3"/>
      <c r="O1979" s="3"/>
      <c r="P1979" s="3"/>
      <c r="Q1979" s="3"/>
      <c r="R1979" s="3"/>
      <c r="S1979" s="3"/>
      <c r="T1979" s="3"/>
    </row>
    <row r="1980" ht="15.75" customHeight="1">
      <c r="A1980" s="3"/>
      <c r="B1980" s="3"/>
      <c r="C1980" s="3"/>
      <c r="D1980" s="3"/>
      <c r="E1980" s="3"/>
      <c r="F1980" s="3"/>
      <c r="G1980" s="3"/>
      <c r="H1980" s="3"/>
      <c r="I1980" s="3"/>
      <c r="J1980" s="3"/>
      <c r="K1980" s="3"/>
      <c r="L1980" s="3"/>
      <c r="M1980" s="3"/>
      <c r="N1980" s="3"/>
      <c r="O1980" s="3"/>
      <c r="P1980" s="3"/>
      <c r="R1980" s="3"/>
      <c r="S1980" s="3"/>
      <c r="T1980" s="3"/>
    </row>
    <row r="1981" ht="15.75" customHeight="1">
      <c r="A1981" s="3"/>
      <c r="B1981" s="3"/>
      <c r="C1981" s="3"/>
      <c r="D1981" s="3"/>
      <c r="E1981" s="3"/>
      <c r="F1981" s="3"/>
      <c r="G1981" s="3"/>
      <c r="H1981" s="3"/>
      <c r="I1981" s="3"/>
      <c r="J1981" s="3"/>
      <c r="K1981" s="3"/>
      <c r="L1981" s="3"/>
      <c r="M1981" s="3"/>
      <c r="N1981" s="3"/>
      <c r="O1981" s="3"/>
      <c r="P1981" s="3"/>
      <c r="Q1981" s="3"/>
      <c r="R1981" s="3"/>
      <c r="S1981" s="3"/>
      <c r="T1981" s="3"/>
    </row>
    <row r="1982" ht="15.75" customHeight="1">
      <c r="A1982" s="3"/>
      <c r="B1982" s="3"/>
      <c r="C1982" s="3"/>
      <c r="D1982" s="3"/>
      <c r="E1982" s="3"/>
      <c r="F1982" s="3"/>
      <c r="G1982" s="3"/>
      <c r="H1982" s="3"/>
      <c r="I1982" s="3"/>
      <c r="J1982" s="3"/>
      <c r="K1982" s="3"/>
      <c r="L1982" s="3"/>
      <c r="M1982" s="3"/>
      <c r="N1982" s="3"/>
      <c r="O1982" s="3"/>
      <c r="P1982" s="3"/>
      <c r="Q1982" s="3"/>
      <c r="R1982" s="3"/>
      <c r="S1982" s="3"/>
      <c r="T1982" s="3"/>
    </row>
    <row r="1983" ht="15.75" customHeight="1">
      <c r="A1983" s="3"/>
      <c r="B1983" s="3"/>
      <c r="C1983" s="3"/>
      <c r="D1983" s="3"/>
      <c r="E1983" s="3"/>
      <c r="F1983" s="3"/>
      <c r="G1983" s="3"/>
      <c r="H1983" s="3"/>
      <c r="I1983" s="3"/>
      <c r="J1983" s="3"/>
      <c r="L1983" s="3"/>
      <c r="M1983" s="3"/>
      <c r="N1983" s="3"/>
      <c r="O1983" s="3"/>
      <c r="P1983" s="3"/>
      <c r="Q1983" s="3"/>
      <c r="R1983" s="3"/>
      <c r="S1983" s="3"/>
      <c r="T1983" s="3"/>
    </row>
    <row r="1984" ht="15.75" customHeight="1">
      <c r="A1984" s="3"/>
      <c r="B1984" s="3"/>
      <c r="C1984" s="3"/>
      <c r="D1984" s="3"/>
      <c r="E1984" s="3"/>
      <c r="F1984" s="3"/>
      <c r="G1984" s="3"/>
      <c r="H1984" s="3"/>
      <c r="I1984" s="3"/>
      <c r="J1984" s="3"/>
      <c r="K1984" s="3"/>
      <c r="L1984" s="3"/>
      <c r="M1984" s="3"/>
      <c r="N1984" s="3"/>
      <c r="O1984" s="3"/>
      <c r="P1984" s="3"/>
      <c r="Q1984" s="3"/>
      <c r="R1984" s="3"/>
      <c r="S1984" s="3"/>
      <c r="T1984" s="3"/>
    </row>
    <row r="1985" ht="15.75" customHeight="1">
      <c r="A1985" s="3"/>
      <c r="B1985" s="3"/>
      <c r="C1985" s="3"/>
      <c r="D1985" s="3"/>
      <c r="E1985" s="3"/>
      <c r="F1985" s="3"/>
      <c r="G1985" s="3"/>
      <c r="H1985" s="3"/>
      <c r="I1985" s="3"/>
      <c r="J1985" s="3"/>
      <c r="L1985" s="3"/>
      <c r="M1985" s="3"/>
      <c r="N1985" s="3"/>
      <c r="O1985" s="3"/>
      <c r="P1985" s="3"/>
      <c r="Q1985" s="3"/>
      <c r="R1985" s="3"/>
      <c r="S1985" s="3"/>
      <c r="T1985" s="3"/>
    </row>
    <row r="1986" ht="15.75" customHeight="1">
      <c r="A1986" s="3"/>
      <c r="B1986" s="3"/>
      <c r="C1986" s="3"/>
      <c r="D1986" s="3"/>
      <c r="E1986" s="3"/>
      <c r="F1986" s="3"/>
      <c r="G1986" s="3"/>
      <c r="H1986" s="3"/>
      <c r="I1986" s="3"/>
      <c r="J1986" s="3"/>
      <c r="L1986" s="3"/>
      <c r="M1986" s="3"/>
      <c r="N1986" s="3"/>
      <c r="O1986" s="3"/>
      <c r="P1986" s="3"/>
      <c r="Q1986" s="3"/>
      <c r="R1986" s="3"/>
      <c r="S1986" s="3"/>
      <c r="T1986" s="3"/>
    </row>
    <row r="1987" ht="15.75" customHeight="1">
      <c r="A1987" s="3"/>
      <c r="B1987" s="3"/>
      <c r="C1987" s="3"/>
      <c r="D1987" s="3"/>
      <c r="E1987" s="3"/>
      <c r="F1987" s="3"/>
      <c r="G1987" s="3"/>
      <c r="H1987" s="3"/>
      <c r="I1987" s="3"/>
      <c r="J1987" s="3"/>
      <c r="K1987" s="3"/>
      <c r="L1987" s="3"/>
      <c r="M1987" s="3"/>
      <c r="N1987" s="3"/>
      <c r="O1987" s="3"/>
      <c r="P1987" s="3"/>
      <c r="Q1987" s="3"/>
      <c r="R1987" s="3"/>
      <c r="S1987" s="3"/>
      <c r="T1987" s="3"/>
    </row>
    <row r="1988" ht="15.75" customHeight="1">
      <c r="A1988" s="3"/>
      <c r="B1988" s="3"/>
      <c r="C1988" s="3"/>
      <c r="D1988" s="3"/>
      <c r="E1988" s="3"/>
      <c r="F1988" s="3"/>
      <c r="G1988" s="3"/>
      <c r="H1988" s="3"/>
      <c r="I1988" s="3"/>
      <c r="J1988" s="3"/>
      <c r="K1988" s="3"/>
      <c r="L1988" s="3"/>
      <c r="M1988" s="3"/>
      <c r="N1988" s="3"/>
      <c r="O1988" s="3"/>
      <c r="P1988" s="3"/>
      <c r="Q1988" s="3"/>
      <c r="R1988" s="3"/>
      <c r="S1988" s="3"/>
      <c r="T1988" s="3"/>
    </row>
    <row r="1989" ht="15.75" customHeight="1">
      <c r="A1989" s="3"/>
      <c r="B1989" s="3"/>
      <c r="C1989" s="3"/>
      <c r="D1989" s="3"/>
      <c r="E1989" s="3"/>
      <c r="F1989" s="3"/>
      <c r="G1989" s="3"/>
      <c r="H1989" s="3"/>
      <c r="I1989" s="3"/>
      <c r="J1989" s="3"/>
      <c r="K1989" s="3"/>
      <c r="L1989" s="3"/>
      <c r="M1989" s="3"/>
      <c r="N1989" s="3"/>
      <c r="O1989" s="3"/>
      <c r="P1989" s="3"/>
      <c r="Q1989" s="3"/>
      <c r="R1989" s="3"/>
      <c r="S1989" s="3"/>
      <c r="T1989" s="3"/>
    </row>
    <row r="1990" ht="15.75" customHeight="1">
      <c r="A1990" s="3"/>
      <c r="B1990" s="3"/>
      <c r="C1990" s="3"/>
      <c r="D1990" s="3"/>
      <c r="E1990" s="3"/>
      <c r="F1990" s="3"/>
      <c r="G1990" s="3"/>
      <c r="H1990" s="3"/>
      <c r="I1990" s="3"/>
      <c r="J1990" s="3"/>
      <c r="K1990" s="3"/>
      <c r="L1990" s="3"/>
      <c r="M1990" s="3"/>
      <c r="N1990" s="3"/>
      <c r="O1990" s="3"/>
      <c r="P1990" s="3"/>
      <c r="Q1990" s="3"/>
      <c r="R1990" s="3"/>
      <c r="S1990" s="3"/>
      <c r="T1990" s="3"/>
    </row>
    <row r="1991" ht="15.75" customHeight="1">
      <c r="A1991" s="3"/>
      <c r="B1991" s="3"/>
      <c r="C1991" s="3"/>
      <c r="D1991" s="3"/>
      <c r="E1991" s="3"/>
      <c r="F1991" s="3"/>
      <c r="G1991" s="3"/>
      <c r="H1991" s="3"/>
      <c r="I1991" s="3"/>
      <c r="J1991" s="3"/>
      <c r="K1991" s="3"/>
      <c r="L1991" s="3"/>
      <c r="M1991" s="3"/>
      <c r="N1991" s="3"/>
      <c r="O1991" s="3"/>
      <c r="P1991" s="3"/>
      <c r="Q1991" s="3"/>
      <c r="R1991" s="3"/>
      <c r="S1991" s="3"/>
      <c r="T1991" s="3"/>
    </row>
    <row r="1992" ht="15.75" customHeight="1">
      <c r="A1992" s="3"/>
      <c r="B1992" s="3"/>
      <c r="C1992" s="3"/>
      <c r="D1992" s="3"/>
      <c r="E1992" s="3"/>
      <c r="F1992" s="3"/>
      <c r="G1992" s="3"/>
      <c r="H1992" s="3"/>
      <c r="I1992" s="3"/>
      <c r="J1992" s="3"/>
      <c r="K1992" s="3"/>
      <c r="L1992" s="3"/>
      <c r="M1992" s="3"/>
      <c r="N1992" s="3"/>
      <c r="O1992" s="3"/>
      <c r="P1992" s="3"/>
      <c r="Q1992" s="3"/>
      <c r="R1992" s="3"/>
      <c r="S1992" s="3"/>
      <c r="T1992" s="3"/>
    </row>
    <row r="1993" ht="15.75" customHeight="1">
      <c r="A1993" s="3"/>
      <c r="B1993" s="3"/>
      <c r="C1993" s="3"/>
      <c r="D1993" s="3"/>
      <c r="E1993" s="3"/>
      <c r="F1993" s="3"/>
      <c r="G1993" s="3"/>
      <c r="H1993" s="3"/>
      <c r="I1993" s="3"/>
      <c r="J1993" s="3"/>
      <c r="K1993" s="3"/>
      <c r="L1993" s="3"/>
      <c r="M1993" s="3"/>
      <c r="N1993" s="3"/>
      <c r="O1993" s="3"/>
      <c r="P1993" s="3"/>
      <c r="Q1993" s="3"/>
      <c r="R1993" s="3"/>
      <c r="S1993" s="3"/>
      <c r="T1993" s="3"/>
    </row>
    <row r="1994" ht="15.75" customHeight="1">
      <c r="A1994" s="3"/>
      <c r="B1994" s="3"/>
      <c r="C1994" s="3"/>
      <c r="D1994" s="3"/>
      <c r="E1994" s="3"/>
      <c r="F1994" s="3"/>
      <c r="G1994" s="3"/>
      <c r="H1994" s="3"/>
      <c r="I1994" s="3"/>
      <c r="J1994" s="3"/>
      <c r="K1994" s="3"/>
      <c r="L1994" s="3"/>
      <c r="M1994" s="3"/>
      <c r="N1994" s="3"/>
      <c r="O1994" s="3"/>
      <c r="P1994" s="3"/>
      <c r="Q1994" s="3"/>
      <c r="R1994" s="3"/>
      <c r="S1994" s="3"/>
      <c r="T1994" s="3"/>
    </row>
    <row r="1995" ht="15.75" customHeight="1">
      <c r="A1995" s="3"/>
      <c r="B1995" s="3"/>
      <c r="C1995" s="3"/>
      <c r="D1995" s="3"/>
      <c r="E1995" s="3"/>
      <c r="F1995" s="3"/>
      <c r="G1995" s="3"/>
      <c r="H1995" s="3"/>
      <c r="I1995" s="3"/>
      <c r="J1995" s="3"/>
      <c r="K1995" s="3"/>
      <c r="M1995" s="3"/>
      <c r="N1995" s="3"/>
      <c r="O1995" s="3"/>
      <c r="P1995" s="3"/>
      <c r="Q1995" s="3"/>
      <c r="R1995" s="3"/>
      <c r="S1995" s="3"/>
      <c r="T1995" s="3"/>
    </row>
  </sheetData>
  <printOptions/>
  <pageMargins bottom="0.75" footer="0.0" header="0.0" left="0.7" right="0.7" top="0.75"/>
  <pageSetup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3" width="1.57"/>
    <col customWidth="1" min="4" max="4" width="31.43"/>
    <col customWidth="1" min="5" max="5" width="48.29"/>
    <col customWidth="1" min="6" max="6" width="14.86"/>
    <col customWidth="1" min="7" max="8" width="22.14"/>
    <col customWidth="1" min="9" max="26" width="9.14"/>
  </cols>
  <sheetData>
    <row r="1">
      <c r="A1" s="3"/>
      <c r="B1" s="3"/>
      <c r="C1" s="3"/>
      <c r="D1" s="3"/>
      <c r="E1" s="3"/>
      <c r="F1" s="3"/>
      <c r="G1" s="3"/>
      <c r="H1" s="3"/>
      <c r="I1" s="3"/>
      <c r="J1" s="3"/>
      <c r="K1" s="3"/>
      <c r="L1" s="3"/>
      <c r="M1" s="3"/>
      <c r="N1" s="3"/>
      <c r="O1" s="3"/>
      <c r="P1" s="3"/>
      <c r="Q1" s="3"/>
      <c r="R1" s="3"/>
      <c r="S1" s="3"/>
      <c r="T1" s="3"/>
      <c r="U1" s="3"/>
      <c r="V1" s="3"/>
      <c r="W1" s="3"/>
      <c r="X1" s="3"/>
      <c r="Y1" s="3"/>
      <c r="Z1" s="3"/>
    </row>
    <row r="2">
      <c r="A2" s="3"/>
      <c r="B2" s="3"/>
      <c r="C2" s="3"/>
      <c r="D2" s="3" t="s">
        <v>4771</v>
      </c>
      <c r="E2" s="3"/>
      <c r="F2" s="3"/>
      <c r="G2" s="3"/>
      <c r="H2" s="3"/>
      <c r="I2" s="3"/>
      <c r="J2" s="3"/>
      <c r="K2" s="3"/>
      <c r="L2" s="3"/>
      <c r="M2" s="3"/>
      <c r="N2" s="3"/>
      <c r="O2" s="3"/>
      <c r="P2" s="3"/>
      <c r="Q2" s="3"/>
      <c r="R2" s="3"/>
      <c r="S2" s="3"/>
      <c r="T2" s="3"/>
      <c r="U2" s="3"/>
      <c r="V2" s="3"/>
      <c r="W2" s="3"/>
      <c r="X2" s="3"/>
      <c r="Y2" s="3"/>
      <c r="Z2" s="3"/>
    </row>
    <row r="3">
      <c r="A3" s="3"/>
      <c r="B3" s="3"/>
      <c r="C3" s="3"/>
      <c r="D3" s="167" t="s">
        <v>4772</v>
      </c>
      <c r="E3" s="167" t="s">
        <v>3835</v>
      </c>
      <c r="F3" s="167" t="s">
        <v>4773</v>
      </c>
      <c r="G3" s="167" t="s">
        <v>4774</v>
      </c>
      <c r="H3" s="167" t="s">
        <v>4775</v>
      </c>
      <c r="I3" s="3"/>
      <c r="J3" s="3"/>
      <c r="K3" s="3"/>
      <c r="L3" s="3"/>
      <c r="M3" s="3"/>
      <c r="N3" s="3"/>
      <c r="O3" s="3"/>
      <c r="P3" s="3"/>
      <c r="Q3" s="3"/>
      <c r="R3" s="3"/>
      <c r="S3" s="3"/>
      <c r="T3" s="3"/>
      <c r="U3" s="3"/>
      <c r="V3" s="3"/>
      <c r="W3" s="3"/>
      <c r="X3" s="3"/>
      <c r="Y3" s="3"/>
      <c r="Z3" s="3"/>
    </row>
    <row r="4">
      <c r="A4" s="3"/>
      <c r="B4" s="3"/>
      <c r="C4" s="3"/>
      <c r="D4" s="3" t="s">
        <v>4771</v>
      </c>
      <c r="E4" s="3" t="s">
        <v>4578</v>
      </c>
      <c r="F4" s="168">
        <v>0.0</v>
      </c>
      <c r="G4" s="168">
        <f t="shared" ref="G4:G9" si="1">(H4/30)*4.9</f>
        <v>4.246666667</v>
      </c>
      <c r="H4" s="168">
        <v>26.0</v>
      </c>
      <c r="I4" s="3"/>
      <c r="J4" s="3"/>
      <c r="K4" s="3"/>
      <c r="L4" s="3"/>
      <c r="M4" s="3"/>
      <c r="N4" s="3"/>
      <c r="O4" s="3"/>
      <c r="P4" s="3"/>
      <c r="Q4" s="3"/>
      <c r="R4" s="3"/>
      <c r="S4" s="3"/>
      <c r="T4" s="3"/>
      <c r="U4" s="3"/>
      <c r="V4" s="3"/>
      <c r="W4" s="3"/>
      <c r="X4" s="3"/>
      <c r="Y4" s="3"/>
      <c r="Z4" s="3"/>
    </row>
    <row r="5">
      <c r="A5" s="3"/>
      <c r="B5" s="3"/>
      <c r="C5" s="3"/>
      <c r="D5" s="3" t="s">
        <v>4771</v>
      </c>
      <c r="E5" s="3" t="s">
        <v>4776</v>
      </c>
      <c r="F5" s="168">
        <v>0.0</v>
      </c>
      <c r="G5" s="168">
        <f t="shared" si="1"/>
        <v>5.88</v>
      </c>
      <c r="H5" s="168">
        <v>36.0</v>
      </c>
      <c r="I5" s="3"/>
      <c r="J5" s="3"/>
      <c r="K5" s="3"/>
      <c r="L5" s="3"/>
      <c r="M5" s="3"/>
      <c r="N5" s="3"/>
      <c r="O5" s="3"/>
      <c r="P5" s="3"/>
      <c r="Q5" s="3"/>
      <c r="R5" s="3"/>
      <c r="S5" s="3"/>
      <c r="T5" s="3"/>
      <c r="U5" s="3"/>
      <c r="V5" s="3"/>
      <c r="W5" s="3"/>
      <c r="X5" s="3"/>
      <c r="Y5" s="3"/>
      <c r="Z5" s="3"/>
    </row>
    <row r="6">
      <c r="A6" s="3"/>
      <c r="B6" s="3"/>
      <c r="C6" s="3"/>
      <c r="D6" s="3" t="s">
        <v>4771</v>
      </c>
      <c r="E6" s="3" t="s">
        <v>4777</v>
      </c>
      <c r="F6" s="168">
        <v>2.5</v>
      </c>
      <c r="G6" s="168">
        <f t="shared" si="1"/>
        <v>4.246666667</v>
      </c>
      <c r="H6" s="168">
        <v>26.0</v>
      </c>
      <c r="I6" s="3"/>
      <c r="J6" s="3"/>
      <c r="K6" s="3"/>
      <c r="L6" s="3"/>
      <c r="M6" s="3"/>
      <c r="N6" s="3"/>
      <c r="O6" s="3"/>
      <c r="P6" s="3"/>
      <c r="Q6" s="3"/>
      <c r="R6" s="3"/>
      <c r="S6" s="3"/>
      <c r="T6" s="3"/>
      <c r="U6" s="3"/>
      <c r="V6" s="3"/>
      <c r="W6" s="3"/>
      <c r="X6" s="3"/>
      <c r="Y6" s="3"/>
      <c r="Z6" s="3"/>
    </row>
    <row r="7">
      <c r="A7" s="3"/>
      <c r="B7" s="3"/>
      <c r="C7" s="3"/>
      <c r="D7" s="3" t="s">
        <v>4771</v>
      </c>
      <c r="E7" s="3" t="s">
        <v>4778</v>
      </c>
      <c r="F7" s="168">
        <v>3.0</v>
      </c>
      <c r="G7" s="168">
        <f t="shared" si="1"/>
        <v>5.88</v>
      </c>
      <c r="H7" s="168">
        <v>36.0</v>
      </c>
      <c r="I7" s="3"/>
      <c r="J7" s="3"/>
      <c r="K7" s="3"/>
      <c r="L7" s="3"/>
      <c r="M7" s="3"/>
      <c r="N7" s="3"/>
      <c r="O7" s="3"/>
      <c r="P7" s="3"/>
      <c r="Q7" s="3"/>
      <c r="R7" s="3"/>
      <c r="S7" s="3"/>
      <c r="T7" s="3"/>
      <c r="U7" s="3"/>
      <c r="V7" s="3"/>
      <c r="W7" s="3"/>
      <c r="X7" s="3"/>
      <c r="Y7" s="3"/>
      <c r="Z7" s="3"/>
    </row>
    <row r="8">
      <c r="A8" s="3"/>
      <c r="B8" s="3"/>
      <c r="C8" s="3"/>
      <c r="D8" s="3" t="s">
        <v>4771</v>
      </c>
      <c r="E8" s="3" t="s">
        <v>4779</v>
      </c>
      <c r="F8" s="168">
        <v>4.0</v>
      </c>
      <c r="G8" s="168">
        <f t="shared" si="1"/>
        <v>4.246666667</v>
      </c>
      <c r="H8" s="168">
        <v>26.0</v>
      </c>
      <c r="I8" s="3"/>
      <c r="J8" s="3"/>
      <c r="K8" s="3"/>
      <c r="L8" s="3"/>
      <c r="M8" s="3"/>
      <c r="N8" s="3"/>
      <c r="O8" s="3"/>
      <c r="P8" s="3"/>
      <c r="Q8" s="3"/>
      <c r="R8" s="3"/>
      <c r="S8" s="3"/>
      <c r="T8" s="3"/>
      <c r="U8" s="3"/>
      <c r="V8" s="3"/>
      <c r="W8" s="3"/>
      <c r="X8" s="3"/>
      <c r="Y8" s="3"/>
      <c r="Z8" s="3"/>
    </row>
    <row r="9">
      <c r="A9" s="3"/>
      <c r="B9" s="3"/>
      <c r="C9" s="3"/>
      <c r="D9" s="3" t="s">
        <v>4771</v>
      </c>
      <c r="E9" s="3" t="s">
        <v>4780</v>
      </c>
      <c r="F9" s="168">
        <v>4.5</v>
      </c>
      <c r="G9" s="168">
        <f t="shared" si="1"/>
        <v>5.88</v>
      </c>
      <c r="H9" s="168">
        <v>36.0</v>
      </c>
      <c r="I9" s="3"/>
      <c r="J9" s="3"/>
      <c r="K9" s="3"/>
      <c r="L9" s="3"/>
      <c r="M9" s="3"/>
      <c r="N9" s="3"/>
      <c r="O9" s="3"/>
      <c r="P9" s="3"/>
      <c r="Q9" s="3"/>
      <c r="R9" s="3"/>
      <c r="S9" s="3"/>
      <c r="T9" s="3"/>
      <c r="U9" s="3"/>
      <c r="V9" s="3"/>
      <c r="W9" s="3"/>
      <c r="X9" s="3"/>
      <c r="Y9" s="3"/>
      <c r="Z9" s="3"/>
    </row>
    <row r="10" ht="4.5" customHeight="1">
      <c r="A10" s="3"/>
      <c r="B10" s="3"/>
      <c r="C10" s="3"/>
      <c r="D10" s="3"/>
      <c r="E10" s="3"/>
      <c r="F10" s="3"/>
      <c r="G10" s="3"/>
      <c r="H10" s="3"/>
      <c r="I10" s="3"/>
      <c r="J10" s="3"/>
      <c r="K10" s="3"/>
      <c r="L10" s="3"/>
      <c r="M10" s="3"/>
      <c r="N10" s="3"/>
      <c r="O10" s="3"/>
      <c r="P10" s="3"/>
      <c r="Q10" s="3"/>
      <c r="R10" s="3"/>
      <c r="S10" s="3"/>
      <c r="T10" s="3"/>
      <c r="U10" s="3"/>
      <c r="V10" s="3"/>
      <c r="W10" s="3"/>
      <c r="X10" s="3"/>
      <c r="Y10" s="3"/>
      <c r="Z10" s="3"/>
    </row>
    <row r="11" ht="4.5" customHeight="1">
      <c r="A11" s="3"/>
      <c r="B11" s="3"/>
      <c r="C11" s="3"/>
      <c r="D11" s="3"/>
      <c r="E11" s="3"/>
      <c r="F11" s="3"/>
      <c r="G11" s="3"/>
      <c r="H11" s="3"/>
      <c r="I11" s="3"/>
      <c r="J11" s="3"/>
      <c r="K11" s="3"/>
      <c r="L11" s="3"/>
      <c r="M11" s="3"/>
      <c r="N11" s="3"/>
      <c r="O11" s="3"/>
      <c r="P11" s="3"/>
      <c r="Q11" s="3"/>
      <c r="R11" s="3"/>
      <c r="S11" s="3"/>
      <c r="T11" s="3"/>
      <c r="U11" s="3"/>
      <c r="V11" s="3"/>
      <c r="W11" s="3"/>
      <c r="X11" s="3"/>
      <c r="Y11" s="3"/>
      <c r="Z11" s="3"/>
    </row>
    <row r="12" ht="4.5" customHeight="1">
      <c r="A12" s="3"/>
      <c r="B12" s="3"/>
      <c r="C12" s="3"/>
      <c r="D12" s="3"/>
      <c r="E12" s="3"/>
      <c r="F12" s="3"/>
      <c r="G12" s="3"/>
      <c r="H12" s="3"/>
      <c r="I12" s="3"/>
      <c r="J12" s="3"/>
      <c r="K12" s="3"/>
      <c r="L12" s="3"/>
      <c r="M12" s="3"/>
      <c r="N12" s="3"/>
      <c r="O12" s="3"/>
      <c r="P12" s="3"/>
      <c r="Q12" s="3"/>
      <c r="R12" s="3"/>
      <c r="S12" s="3"/>
      <c r="T12" s="3"/>
      <c r="U12" s="3"/>
      <c r="V12" s="3"/>
      <c r="W12" s="3"/>
      <c r="X12" s="3"/>
      <c r="Y12" s="3"/>
      <c r="Z12" s="3"/>
    </row>
    <row r="13">
      <c r="A13" s="3"/>
      <c r="B13" s="3"/>
      <c r="C13" s="3"/>
      <c r="D13" s="167" t="s">
        <v>4772</v>
      </c>
      <c r="E13" s="167" t="s">
        <v>4781</v>
      </c>
      <c r="F13" s="167" t="s">
        <v>4773</v>
      </c>
      <c r="G13" s="167"/>
      <c r="H13" s="167" t="s">
        <v>4775</v>
      </c>
      <c r="I13" s="3"/>
      <c r="J13" s="3"/>
      <c r="K13" s="3"/>
      <c r="L13" s="3"/>
      <c r="M13" s="3"/>
      <c r="N13" s="3"/>
      <c r="O13" s="3"/>
      <c r="P13" s="3"/>
      <c r="Q13" s="3"/>
      <c r="R13" s="3"/>
      <c r="S13" s="3"/>
      <c r="T13" s="3"/>
      <c r="U13" s="3"/>
      <c r="V13" s="3"/>
      <c r="W13" s="3"/>
      <c r="X13" s="3"/>
      <c r="Y13" s="3"/>
      <c r="Z13" s="3"/>
    </row>
    <row r="14">
      <c r="A14" s="3"/>
      <c r="B14" s="3"/>
      <c r="C14" s="3"/>
      <c r="D14" s="3" t="s">
        <v>4771</v>
      </c>
      <c r="E14" s="3" t="s">
        <v>4782</v>
      </c>
      <c r="F14" s="168">
        <v>2.5</v>
      </c>
      <c r="G14" s="168">
        <f t="shared" ref="G14:G22" si="2">$G$4</f>
        <v>4.246666667</v>
      </c>
      <c r="H14" s="168">
        <f t="shared" ref="H14:H22" si="3">$H$4</f>
        <v>26</v>
      </c>
      <c r="I14" s="3"/>
      <c r="J14" s="3"/>
      <c r="K14" s="3"/>
      <c r="L14" s="3"/>
      <c r="M14" s="3"/>
      <c r="N14" s="3"/>
      <c r="O14" s="3"/>
      <c r="P14" s="3"/>
      <c r="Q14" s="3"/>
      <c r="R14" s="3"/>
      <c r="S14" s="3"/>
      <c r="T14" s="3"/>
      <c r="U14" s="3"/>
      <c r="V14" s="3"/>
      <c r="W14" s="3"/>
      <c r="X14" s="3"/>
      <c r="Y14" s="3"/>
      <c r="Z14" s="3"/>
    </row>
    <row r="15">
      <c r="A15" s="3"/>
      <c r="B15" s="3"/>
      <c r="C15" s="3"/>
      <c r="D15" s="3" t="s">
        <v>4771</v>
      </c>
      <c r="E15" s="3" t="s">
        <v>4783</v>
      </c>
      <c r="F15" s="168">
        <v>2.5</v>
      </c>
      <c r="G15" s="168">
        <f t="shared" si="2"/>
        <v>4.246666667</v>
      </c>
      <c r="H15" s="168">
        <f t="shared" si="3"/>
        <v>26</v>
      </c>
      <c r="I15" s="3"/>
      <c r="J15" s="3"/>
      <c r="K15" s="3"/>
      <c r="L15" s="3"/>
      <c r="M15" s="3"/>
      <c r="N15" s="3"/>
      <c r="O15" s="3"/>
      <c r="P15" s="3"/>
      <c r="Q15" s="3"/>
      <c r="R15" s="3"/>
      <c r="S15" s="3"/>
      <c r="T15" s="3"/>
      <c r="U15" s="3"/>
      <c r="V15" s="3"/>
      <c r="W15" s="3"/>
      <c r="X15" s="3"/>
      <c r="Y15" s="3"/>
      <c r="Z15" s="3"/>
    </row>
    <row r="16">
      <c r="A16" s="3"/>
      <c r="B16" s="3"/>
      <c r="C16" s="3"/>
      <c r="D16" s="3" t="s">
        <v>4771</v>
      </c>
      <c r="E16" s="3" t="s">
        <v>4784</v>
      </c>
      <c r="F16" s="168">
        <v>2.5</v>
      </c>
      <c r="G16" s="168">
        <f t="shared" si="2"/>
        <v>4.246666667</v>
      </c>
      <c r="H16" s="168">
        <f t="shared" si="3"/>
        <v>26</v>
      </c>
      <c r="I16" s="3"/>
      <c r="J16" s="3"/>
      <c r="K16" s="3"/>
      <c r="L16" s="3"/>
      <c r="M16" s="3"/>
      <c r="N16" s="3"/>
      <c r="O16" s="3"/>
      <c r="P16" s="3"/>
      <c r="Q16" s="3"/>
      <c r="R16" s="3"/>
      <c r="S16" s="3"/>
      <c r="T16" s="3"/>
      <c r="U16" s="3"/>
      <c r="V16" s="3"/>
      <c r="W16" s="3"/>
      <c r="X16" s="3"/>
      <c r="Y16" s="3"/>
      <c r="Z16" s="3"/>
    </row>
    <row r="17">
      <c r="A17" s="3"/>
      <c r="B17" s="3"/>
      <c r="C17" s="3"/>
      <c r="D17" s="3" t="s">
        <v>4771</v>
      </c>
      <c r="E17" s="3" t="s">
        <v>4785</v>
      </c>
      <c r="F17" s="168">
        <v>2.5</v>
      </c>
      <c r="G17" s="168">
        <f t="shared" si="2"/>
        <v>4.246666667</v>
      </c>
      <c r="H17" s="168">
        <f t="shared" si="3"/>
        <v>26</v>
      </c>
      <c r="I17" s="3"/>
      <c r="J17" s="3"/>
      <c r="K17" s="3"/>
      <c r="L17" s="3"/>
      <c r="M17" s="3"/>
      <c r="N17" s="3"/>
      <c r="O17" s="3"/>
      <c r="P17" s="3"/>
      <c r="Q17" s="3"/>
      <c r="R17" s="3"/>
      <c r="S17" s="3"/>
      <c r="T17" s="3"/>
      <c r="U17" s="3"/>
      <c r="V17" s="3"/>
      <c r="W17" s="3"/>
      <c r="X17" s="3"/>
      <c r="Y17" s="3"/>
      <c r="Z17" s="3"/>
    </row>
    <row r="18">
      <c r="A18" s="3"/>
      <c r="B18" s="3"/>
      <c r="C18" s="3"/>
      <c r="D18" s="3" t="s">
        <v>4771</v>
      </c>
      <c r="E18" s="3" t="s">
        <v>4786</v>
      </c>
      <c r="F18" s="168">
        <v>2.5</v>
      </c>
      <c r="G18" s="168">
        <f t="shared" si="2"/>
        <v>4.246666667</v>
      </c>
      <c r="H18" s="168">
        <f t="shared" si="3"/>
        <v>26</v>
      </c>
      <c r="I18" s="3"/>
      <c r="J18" s="3"/>
      <c r="K18" s="3"/>
      <c r="L18" s="3"/>
      <c r="M18" s="3"/>
      <c r="N18" s="3"/>
      <c r="O18" s="3"/>
      <c r="P18" s="3"/>
      <c r="Q18" s="3"/>
      <c r="R18" s="3"/>
      <c r="S18" s="3"/>
      <c r="T18" s="3"/>
      <c r="U18" s="3"/>
      <c r="V18" s="3"/>
      <c r="W18" s="3"/>
      <c r="X18" s="3"/>
      <c r="Y18" s="3"/>
      <c r="Z18" s="3"/>
    </row>
    <row r="19">
      <c r="A19" s="3"/>
      <c r="B19" s="3"/>
      <c r="C19" s="3"/>
      <c r="D19" s="3" t="s">
        <v>4771</v>
      </c>
      <c r="E19" s="3" t="s">
        <v>4787</v>
      </c>
      <c r="F19" s="168">
        <v>2.5</v>
      </c>
      <c r="G19" s="168">
        <f t="shared" si="2"/>
        <v>4.246666667</v>
      </c>
      <c r="H19" s="168">
        <f t="shared" si="3"/>
        <v>26</v>
      </c>
      <c r="I19" s="3"/>
      <c r="J19" s="3"/>
      <c r="K19" s="3"/>
      <c r="L19" s="3"/>
      <c r="M19" s="3"/>
      <c r="N19" s="3"/>
      <c r="O19" s="3"/>
      <c r="P19" s="3"/>
      <c r="Q19" s="3"/>
      <c r="R19" s="3"/>
      <c r="S19" s="3"/>
      <c r="T19" s="3"/>
      <c r="U19" s="3"/>
      <c r="V19" s="3"/>
      <c r="W19" s="3"/>
      <c r="X19" s="3"/>
      <c r="Y19" s="3"/>
      <c r="Z19" s="3"/>
    </row>
    <row r="20">
      <c r="A20" s="3"/>
      <c r="B20" s="3"/>
      <c r="C20" s="3"/>
      <c r="D20" s="3" t="s">
        <v>4771</v>
      </c>
      <c r="E20" s="3" t="s">
        <v>4788</v>
      </c>
      <c r="F20" s="168">
        <v>2.5</v>
      </c>
      <c r="G20" s="168">
        <f t="shared" si="2"/>
        <v>4.246666667</v>
      </c>
      <c r="H20" s="168">
        <f t="shared" si="3"/>
        <v>26</v>
      </c>
      <c r="I20" s="3"/>
      <c r="J20" s="3"/>
      <c r="K20" s="3"/>
      <c r="L20" s="3"/>
      <c r="M20" s="3"/>
      <c r="N20" s="3"/>
      <c r="O20" s="3"/>
      <c r="P20" s="3"/>
      <c r="Q20" s="3"/>
      <c r="R20" s="3"/>
      <c r="S20" s="3"/>
      <c r="T20" s="3"/>
      <c r="U20" s="3"/>
      <c r="V20" s="3"/>
      <c r="W20" s="3"/>
      <c r="X20" s="3"/>
      <c r="Y20" s="3"/>
      <c r="Z20" s="3"/>
    </row>
    <row r="21" ht="15.75" customHeight="1">
      <c r="A21" s="3"/>
      <c r="B21" s="3"/>
      <c r="C21" s="3"/>
      <c r="D21" s="3" t="s">
        <v>4771</v>
      </c>
      <c r="E21" s="3" t="s">
        <v>4789</v>
      </c>
      <c r="F21" s="168">
        <v>2.5</v>
      </c>
      <c r="G21" s="168">
        <f t="shared" si="2"/>
        <v>4.246666667</v>
      </c>
      <c r="H21" s="168">
        <f t="shared" si="3"/>
        <v>26</v>
      </c>
      <c r="I21" s="3"/>
      <c r="J21" s="3"/>
      <c r="K21" s="3"/>
      <c r="L21" s="3"/>
      <c r="M21" s="3"/>
      <c r="N21" s="3"/>
      <c r="O21" s="3"/>
      <c r="P21" s="3"/>
      <c r="Q21" s="3"/>
      <c r="R21" s="3"/>
      <c r="S21" s="3"/>
      <c r="T21" s="3"/>
      <c r="U21" s="3"/>
      <c r="V21" s="3"/>
      <c r="W21" s="3"/>
      <c r="X21" s="3"/>
      <c r="Y21" s="3"/>
      <c r="Z21" s="3"/>
    </row>
    <row r="22" ht="15.75" customHeight="1">
      <c r="A22" s="3"/>
      <c r="B22" s="3"/>
      <c r="C22" s="3"/>
      <c r="D22" s="3" t="s">
        <v>4771</v>
      </c>
      <c r="E22" s="3" t="s">
        <v>4790</v>
      </c>
      <c r="F22" s="168">
        <v>2.5</v>
      </c>
      <c r="G22" s="168">
        <f t="shared" si="2"/>
        <v>4.246666667</v>
      </c>
      <c r="H22" s="168">
        <f t="shared" si="3"/>
        <v>26</v>
      </c>
      <c r="I22" s="3"/>
      <c r="J22" s="3"/>
      <c r="K22" s="3"/>
      <c r="L22" s="3"/>
      <c r="M22" s="3"/>
      <c r="N22" s="3"/>
      <c r="O22" s="3"/>
      <c r="P22" s="3"/>
      <c r="Q22" s="3"/>
      <c r="R22" s="3"/>
      <c r="S22" s="3"/>
      <c r="T22" s="3"/>
      <c r="U22" s="3"/>
      <c r="V22" s="3"/>
      <c r="W22" s="3"/>
      <c r="X22" s="3"/>
      <c r="Y22" s="3"/>
      <c r="Z22" s="3"/>
    </row>
    <row r="23" ht="15.75" customHeight="1">
      <c r="A23" s="3"/>
      <c r="B23" s="3"/>
      <c r="C23" s="3"/>
      <c r="D23" s="3" t="s">
        <v>4771</v>
      </c>
      <c r="E23" s="3" t="s">
        <v>4791</v>
      </c>
      <c r="F23" s="168">
        <v>3.0</v>
      </c>
      <c r="G23" s="168">
        <f t="shared" ref="G23:G25" si="4">$G$5</f>
        <v>5.88</v>
      </c>
      <c r="H23" s="168">
        <f t="shared" ref="H23:H25" si="5">$H$5</f>
        <v>36</v>
      </c>
      <c r="I23" s="3"/>
      <c r="J23" s="3"/>
      <c r="K23" s="3"/>
      <c r="L23" s="3"/>
      <c r="M23" s="3"/>
      <c r="N23" s="3"/>
      <c r="O23" s="3"/>
      <c r="P23" s="3"/>
      <c r="Q23" s="3"/>
      <c r="R23" s="3"/>
      <c r="S23" s="3"/>
      <c r="T23" s="3"/>
      <c r="U23" s="3"/>
      <c r="V23" s="3"/>
      <c r="W23" s="3"/>
      <c r="X23" s="3"/>
      <c r="Y23" s="3"/>
      <c r="Z23" s="3"/>
    </row>
    <row r="24" ht="15.75" customHeight="1">
      <c r="A24" s="3"/>
      <c r="B24" s="3"/>
      <c r="C24" s="3"/>
      <c r="D24" s="3" t="s">
        <v>4771</v>
      </c>
      <c r="E24" s="3" t="s">
        <v>4792</v>
      </c>
      <c r="F24" s="168">
        <v>3.0</v>
      </c>
      <c r="G24" s="168">
        <f t="shared" si="4"/>
        <v>5.88</v>
      </c>
      <c r="H24" s="168">
        <f t="shared" si="5"/>
        <v>36</v>
      </c>
      <c r="I24" s="3"/>
      <c r="J24" s="3"/>
      <c r="K24" s="3"/>
      <c r="L24" s="3"/>
      <c r="M24" s="3"/>
      <c r="N24" s="3"/>
      <c r="O24" s="3"/>
      <c r="P24" s="3"/>
      <c r="Q24" s="3"/>
      <c r="R24" s="3"/>
      <c r="S24" s="3"/>
      <c r="T24" s="3"/>
      <c r="U24" s="3"/>
      <c r="V24" s="3"/>
      <c r="W24" s="3"/>
      <c r="X24" s="3"/>
      <c r="Y24" s="3"/>
      <c r="Z24" s="3"/>
    </row>
    <row r="25" ht="15.75" customHeight="1">
      <c r="A25" s="3"/>
      <c r="B25" s="3"/>
      <c r="C25" s="3"/>
      <c r="D25" s="3" t="s">
        <v>4771</v>
      </c>
      <c r="E25" s="3" t="s">
        <v>4793</v>
      </c>
      <c r="F25" s="168">
        <v>3.0</v>
      </c>
      <c r="G25" s="168">
        <f t="shared" si="4"/>
        <v>5.88</v>
      </c>
      <c r="H25" s="168">
        <f t="shared" si="5"/>
        <v>36</v>
      </c>
      <c r="I25" s="3"/>
      <c r="J25" s="3"/>
      <c r="K25" s="3"/>
      <c r="L25" s="3"/>
      <c r="M25" s="3"/>
      <c r="N25" s="3"/>
      <c r="O25" s="3"/>
      <c r="P25" s="3"/>
      <c r="Q25" s="3"/>
      <c r="R25" s="3"/>
      <c r="S25" s="3"/>
      <c r="T25" s="3"/>
      <c r="U25" s="3"/>
      <c r="V25" s="3"/>
      <c r="W25" s="3"/>
      <c r="X25" s="3"/>
      <c r="Y25" s="3"/>
      <c r="Z25" s="3"/>
    </row>
    <row r="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4.0" topLeftCell="A15" activePane="bottomLeft" state="frozen"/>
      <selection activeCell="B16" sqref="B16" pane="bottomLeft"/>
    </sheetView>
  </sheetViews>
  <sheetFormatPr customHeight="1" defaultColWidth="14.43" defaultRowHeight="15.0" outlineLevelCol="1"/>
  <cols>
    <col customWidth="1" min="1" max="3" width="1.57"/>
    <col customWidth="1" hidden="1" min="4" max="4" width="27.57" outlineLevel="1"/>
    <col collapsed="1" customWidth="1" min="5" max="5" width="18.57"/>
    <col customWidth="1" min="6" max="13" width="18.57"/>
    <col customWidth="1" hidden="1" min="14" max="14" width="20.57"/>
    <col customWidth="1" hidden="1" min="15" max="15" width="21.86"/>
    <col customWidth="1" min="16" max="18" width="1.57"/>
    <col customWidth="1" min="19" max="21" width="20.57"/>
    <col customWidth="1" min="22" max="24" width="5.71"/>
    <col customWidth="1" min="25" max="25" width="37.71"/>
    <col customWidth="1" min="26" max="26" width="23.57"/>
  </cols>
  <sheetData>
    <row r="1" ht="19.5" customHeight="1">
      <c r="A1" s="3"/>
      <c r="B1" s="3"/>
      <c r="C1" s="3"/>
      <c r="D1" s="3"/>
      <c r="E1" s="3"/>
      <c r="F1" s="3"/>
      <c r="G1" s="3"/>
      <c r="H1" s="3"/>
      <c r="I1" s="3"/>
      <c r="J1" s="3"/>
      <c r="K1" s="3"/>
      <c r="L1" s="3"/>
      <c r="M1" s="3"/>
      <c r="N1" s="3"/>
      <c r="O1" s="3"/>
      <c r="P1" s="3"/>
      <c r="Q1" s="3"/>
      <c r="R1" s="3"/>
      <c r="S1" s="3"/>
      <c r="T1" s="3"/>
      <c r="U1" s="3"/>
      <c r="V1" s="3"/>
      <c r="W1" s="3"/>
      <c r="X1" s="3"/>
      <c r="Y1" s="3"/>
      <c r="Z1" s="3"/>
    </row>
    <row r="2" ht="19.5" customHeight="1">
      <c r="A2" s="3"/>
      <c r="B2" s="3"/>
      <c r="C2" s="3"/>
      <c r="D2" s="3"/>
      <c r="E2" s="3"/>
      <c r="F2" s="3"/>
      <c r="G2" s="3"/>
      <c r="H2" s="3"/>
      <c r="I2" s="3"/>
      <c r="J2" s="3"/>
      <c r="K2" s="3"/>
      <c r="L2" s="3"/>
      <c r="M2" s="3"/>
      <c r="N2" s="3"/>
      <c r="O2" s="3"/>
      <c r="P2" s="3"/>
      <c r="Q2" s="3"/>
      <c r="R2" s="3"/>
      <c r="S2" s="3"/>
      <c r="T2" s="3"/>
      <c r="U2" s="3"/>
      <c r="V2" s="3"/>
      <c r="W2" s="3"/>
      <c r="X2" s="3"/>
      <c r="Y2" s="169" t="s">
        <v>4771</v>
      </c>
      <c r="Z2" s="170"/>
    </row>
    <row r="3" ht="19.5" customHeight="1">
      <c r="A3" s="3"/>
      <c r="B3" s="3"/>
      <c r="C3" s="3"/>
      <c r="D3" s="3"/>
      <c r="E3" s="3"/>
      <c r="F3" s="3"/>
      <c r="G3" s="3"/>
      <c r="H3" s="3"/>
      <c r="I3" s="3"/>
      <c r="J3" s="3"/>
      <c r="K3" s="3"/>
      <c r="L3" s="3"/>
      <c r="M3" s="3"/>
      <c r="N3" s="3"/>
      <c r="O3" s="3"/>
      <c r="P3" s="3"/>
      <c r="Q3" s="3"/>
      <c r="R3" s="3"/>
      <c r="S3" s="3"/>
      <c r="T3" s="3"/>
      <c r="U3" s="3"/>
      <c r="V3" s="3"/>
      <c r="W3" s="3"/>
      <c r="X3" s="3"/>
      <c r="Y3" s="171" t="s">
        <v>4794</v>
      </c>
      <c r="Z3" s="172" t="s">
        <v>4795</v>
      </c>
    </row>
    <row r="4" ht="19.5" customHeight="1">
      <c r="A4" s="3"/>
      <c r="B4" s="3"/>
      <c r="C4" s="3"/>
      <c r="D4" s="3"/>
      <c r="E4" s="3"/>
      <c r="F4" s="3"/>
      <c r="G4" s="3"/>
      <c r="H4" s="3"/>
      <c r="I4" s="3"/>
      <c r="J4" s="3"/>
      <c r="K4" s="3"/>
      <c r="L4" s="3"/>
      <c r="M4" s="3"/>
      <c r="N4" s="3"/>
      <c r="O4" s="3"/>
      <c r="P4" s="3"/>
      <c r="Q4" s="3"/>
      <c r="R4" s="3"/>
      <c r="S4" s="3"/>
      <c r="T4" s="3"/>
      <c r="U4" s="3"/>
      <c r="V4" s="3"/>
      <c r="W4" s="3"/>
      <c r="X4" s="3"/>
      <c r="Y4" s="171" t="s">
        <v>4796</v>
      </c>
      <c r="Z4" s="172"/>
    </row>
    <row r="5" ht="19.5" customHeight="1">
      <c r="A5" s="3"/>
      <c r="B5" s="3"/>
      <c r="C5" s="3"/>
      <c r="D5" s="3"/>
      <c r="E5" s="3"/>
      <c r="F5" s="3"/>
      <c r="G5" s="3"/>
      <c r="H5" s="3"/>
      <c r="I5" s="3"/>
      <c r="J5" s="3"/>
      <c r="K5" s="3"/>
      <c r="L5" s="3"/>
      <c r="M5" s="3"/>
      <c r="N5" s="3"/>
      <c r="O5" s="3"/>
      <c r="P5" s="3"/>
      <c r="Q5" s="3"/>
      <c r="R5" s="3"/>
      <c r="S5" s="3"/>
      <c r="T5" s="3"/>
      <c r="U5" s="3"/>
      <c r="V5" s="3"/>
      <c r="W5" s="3"/>
      <c r="X5" s="3"/>
      <c r="Y5" s="173" t="s">
        <v>4797</v>
      </c>
      <c r="Z5" s="172" t="s">
        <v>4798</v>
      </c>
    </row>
    <row r="6" ht="19.5" customHeight="1">
      <c r="A6" s="3"/>
      <c r="B6" s="3"/>
      <c r="C6" s="3"/>
      <c r="D6" s="3"/>
      <c r="E6" s="3"/>
      <c r="F6" s="3"/>
      <c r="G6" s="3"/>
      <c r="H6" s="3"/>
      <c r="I6" s="3"/>
      <c r="J6" s="3"/>
      <c r="K6" s="3"/>
      <c r="L6" s="3"/>
      <c r="M6" s="3"/>
      <c r="N6" s="3"/>
      <c r="O6" s="3"/>
      <c r="P6" s="3"/>
      <c r="Q6" s="3"/>
      <c r="R6" s="3"/>
      <c r="S6" s="3"/>
      <c r="T6" s="3"/>
      <c r="U6" s="3"/>
      <c r="V6" s="3"/>
      <c r="W6" s="3"/>
      <c r="X6" s="3"/>
      <c r="Y6" s="173" t="s">
        <v>4799</v>
      </c>
      <c r="Z6" s="172" t="s">
        <v>4800</v>
      </c>
    </row>
    <row r="7" ht="19.5" customHeight="1">
      <c r="A7" s="3"/>
      <c r="B7" s="3"/>
      <c r="C7" s="3"/>
      <c r="D7" s="3"/>
      <c r="E7" s="3"/>
      <c r="F7" s="3"/>
      <c r="G7" s="3"/>
      <c r="H7" s="3"/>
      <c r="I7" s="3"/>
      <c r="J7" s="3"/>
      <c r="K7" s="3"/>
      <c r="L7" s="3"/>
      <c r="M7" s="3"/>
      <c r="N7" s="3"/>
      <c r="O7" s="3"/>
      <c r="P7" s="3"/>
      <c r="Q7" s="3"/>
      <c r="R7" s="3"/>
      <c r="S7" s="3"/>
      <c r="T7" s="3"/>
      <c r="U7" s="3"/>
      <c r="V7" s="3"/>
      <c r="W7" s="3"/>
      <c r="X7" s="3"/>
      <c r="Y7" s="171" t="s">
        <v>4801</v>
      </c>
      <c r="Z7" s="172"/>
    </row>
    <row r="8" ht="19.5" customHeight="1">
      <c r="A8" s="3"/>
      <c r="B8" s="3"/>
      <c r="C8" s="3"/>
      <c r="D8" s="3"/>
      <c r="E8" s="3"/>
      <c r="F8" s="3"/>
      <c r="G8" s="3"/>
      <c r="H8" s="3"/>
      <c r="I8" s="3"/>
      <c r="J8" s="3"/>
      <c r="K8" s="3"/>
      <c r="L8" s="3"/>
      <c r="M8" s="3"/>
      <c r="N8" s="3"/>
      <c r="O8" s="3"/>
      <c r="P8" s="3"/>
      <c r="Q8" s="3"/>
      <c r="R8" s="3"/>
      <c r="S8" s="174" t="s">
        <v>4802</v>
      </c>
      <c r="T8" s="20" t="s">
        <v>4623</v>
      </c>
      <c r="U8" s="175" t="str">
        <f>IFERROR(VLOOKUP($T$8,XChange!$I:$K,2,0),"Romanian Leu")</f>
        <v>Euro</v>
      </c>
      <c r="V8" s="3"/>
      <c r="W8" s="3"/>
      <c r="X8" s="3"/>
      <c r="Y8" s="173" t="s">
        <v>4797</v>
      </c>
      <c r="Z8" s="172" t="s">
        <v>4803</v>
      </c>
    </row>
    <row r="9" ht="19.5" customHeight="1">
      <c r="A9" s="3"/>
      <c r="B9" s="3"/>
      <c r="C9" s="3"/>
      <c r="D9" s="3"/>
      <c r="E9" s="3"/>
      <c r="F9" s="3"/>
      <c r="G9" s="3"/>
      <c r="H9" s="3"/>
      <c r="I9" s="3"/>
      <c r="J9" s="3"/>
      <c r="K9" s="3"/>
      <c r="L9" s="3"/>
      <c r="M9" s="3"/>
      <c r="N9" s="3"/>
      <c r="O9" s="3"/>
      <c r="P9" s="3"/>
      <c r="Q9" s="3"/>
      <c r="R9" s="3"/>
      <c r="S9" s="14" t="s">
        <v>4560</v>
      </c>
      <c r="T9" s="176">
        <f>IFERROR(IF($T$8="RON",1,VLOOKUP($T$8,XChange!$I:$K,3,0)),1)</f>
        <v>4.9391</v>
      </c>
      <c r="U9" s="95"/>
      <c r="V9" s="3"/>
      <c r="W9" s="3"/>
      <c r="X9" s="3"/>
      <c r="Y9" s="177" t="s">
        <v>4799</v>
      </c>
      <c r="Z9" s="178" t="s">
        <v>4804</v>
      </c>
    </row>
    <row r="10" ht="19.5" customHeight="1">
      <c r="A10" s="3"/>
      <c r="B10" s="3"/>
      <c r="C10" s="3"/>
      <c r="D10" s="3"/>
      <c r="E10" s="3"/>
      <c r="F10" s="3"/>
      <c r="G10" s="3"/>
      <c r="H10" s="3"/>
      <c r="I10" s="3"/>
      <c r="J10" s="3"/>
      <c r="K10" s="3"/>
      <c r="L10" s="3"/>
      <c r="M10" s="3"/>
      <c r="N10" s="3"/>
      <c r="O10" s="3"/>
      <c r="P10" s="3"/>
      <c r="Q10" s="3"/>
      <c r="R10" s="3"/>
      <c r="S10" s="179" t="s">
        <v>4805</v>
      </c>
      <c r="T10" s="180" t="s">
        <v>4806</v>
      </c>
      <c r="U10" s="181"/>
      <c r="V10" s="3"/>
      <c r="W10" s="3"/>
      <c r="X10" s="3"/>
      <c r="Y10" s="3"/>
      <c r="Z10" s="3"/>
    </row>
    <row r="11" ht="4.5" customHeight="1">
      <c r="A11" s="3"/>
      <c r="B11" s="3"/>
      <c r="C11" s="3"/>
      <c r="D11" s="3"/>
      <c r="E11" s="3"/>
      <c r="F11" s="3"/>
      <c r="G11" s="3"/>
      <c r="H11" s="3"/>
      <c r="I11" s="3"/>
      <c r="J11" s="3"/>
      <c r="K11" s="3"/>
      <c r="L11" s="3"/>
      <c r="M11" s="3"/>
      <c r="N11" s="3"/>
      <c r="O11" s="3"/>
      <c r="P11" s="3"/>
      <c r="Q11" s="3"/>
      <c r="R11" s="3"/>
      <c r="S11" s="3"/>
      <c r="T11" s="3"/>
      <c r="U11" s="3"/>
      <c r="V11" s="3"/>
      <c r="W11" s="3"/>
      <c r="X11" s="3"/>
      <c r="Y11" s="3"/>
      <c r="Z11" s="3"/>
    </row>
    <row r="12" ht="4.5" customHeight="1">
      <c r="A12" s="3"/>
      <c r="B12" s="3"/>
      <c r="C12" s="3"/>
      <c r="D12" s="3"/>
      <c r="E12" s="3"/>
      <c r="F12" s="3"/>
      <c r="G12" s="3"/>
      <c r="H12" s="3"/>
      <c r="I12" s="3"/>
      <c r="J12" s="3"/>
      <c r="K12" s="3"/>
      <c r="L12" s="3"/>
      <c r="M12" s="3"/>
      <c r="N12" s="3"/>
      <c r="O12" s="3"/>
      <c r="P12" s="3"/>
      <c r="Q12" s="3"/>
      <c r="R12" s="3"/>
      <c r="S12" s="3"/>
      <c r="T12" s="3"/>
      <c r="U12" s="3"/>
      <c r="V12" s="3"/>
      <c r="W12" s="3"/>
      <c r="X12" s="3"/>
      <c r="Y12" s="3"/>
      <c r="Z12" s="3"/>
    </row>
    <row r="13" ht="4.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ht="39.75" customHeight="1">
      <c r="A14" s="3"/>
      <c r="B14" s="3"/>
      <c r="C14" s="3"/>
      <c r="D14" s="7" t="s">
        <v>4603</v>
      </c>
      <c r="E14" s="7" t="s">
        <v>4537</v>
      </c>
      <c r="F14" s="7" t="s">
        <v>4541</v>
      </c>
      <c r="G14" s="7" t="s">
        <v>4538</v>
      </c>
      <c r="H14" s="7" t="s">
        <v>4539</v>
      </c>
      <c r="I14" s="7" t="s">
        <v>4540</v>
      </c>
      <c r="J14" s="7" t="s">
        <v>4536</v>
      </c>
      <c r="K14" s="7" t="s">
        <v>4807</v>
      </c>
      <c r="L14" s="7" t="s">
        <v>4808</v>
      </c>
      <c r="M14" s="7" t="s">
        <v>4809</v>
      </c>
      <c r="N14" s="7" t="s">
        <v>4810</v>
      </c>
      <c r="O14" s="7" t="s">
        <v>4811</v>
      </c>
      <c r="P14" s="3"/>
      <c r="Q14" s="3"/>
      <c r="R14" s="3"/>
      <c r="S14" s="182" t="s">
        <v>4812</v>
      </c>
      <c r="T14" s="182" t="s">
        <v>4813</v>
      </c>
      <c r="U14" s="182" t="s">
        <v>4814</v>
      </c>
      <c r="V14" s="3"/>
      <c r="W14" s="3"/>
      <c r="X14" s="3"/>
      <c r="Y14" s="3"/>
      <c r="Z14" s="3"/>
    </row>
    <row r="15">
      <c r="A15" s="3"/>
      <c r="B15" s="3"/>
      <c r="C15" s="3"/>
      <c r="D15" s="183" t="str">
        <f>'FBE Fees'!$E15&amp;'FBE Fees'!$F15</f>
        <v>PLC-1100</v>
      </c>
      <c r="E15" s="10" t="s">
        <v>4550</v>
      </c>
      <c r="F15" s="9">
        <v>100.0</v>
      </c>
      <c r="G15" s="9">
        <v>200.0</v>
      </c>
      <c r="H15" s="9">
        <v>150.0</v>
      </c>
      <c r="I15" s="9">
        <v>10.0</v>
      </c>
      <c r="J15" s="9">
        <v>520.0</v>
      </c>
      <c r="K15" s="9">
        <v>4.7</v>
      </c>
      <c r="L15" s="9">
        <v>0.9</v>
      </c>
      <c r="M15" s="9">
        <v>1.58</v>
      </c>
      <c r="N15" s="9">
        <v>2.13</v>
      </c>
      <c r="O15" s="9">
        <f>ROUND('FBE Fees'!$N15*4.9,1)</f>
        <v>10.4</v>
      </c>
      <c r="P15" s="3"/>
      <c r="Q15" s="3"/>
      <c r="R15" s="3"/>
      <c r="S15" s="184">
        <f t="shared" ref="S15:U15" si="1">IF(K15&lt;&gt;"",K15/$T$9,"")</f>
        <v>0.9515903707</v>
      </c>
      <c r="T15" s="184">
        <f t="shared" si="1"/>
        <v>0.1822194327</v>
      </c>
      <c r="U15" s="184">
        <f t="shared" si="1"/>
        <v>0.3198963374</v>
      </c>
      <c r="V15" s="3"/>
      <c r="W15" s="3"/>
      <c r="X15" s="3"/>
      <c r="Y15" s="3"/>
      <c r="Z15" s="3"/>
    </row>
    <row r="16">
      <c r="A16" s="3"/>
      <c r="B16" s="3"/>
      <c r="C16" s="3"/>
      <c r="D16" s="183" t="str">
        <f>'FBE Fees'!$E16&amp;'FBE Fees'!$F16</f>
        <v>PLC-1250</v>
      </c>
      <c r="E16" s="10" t="s">
        <v>4550</v>
      </c>
      <c r="F16" s="9">
        <v>250.0</v>
      </c>
      <c r="G16" s="9">
        <v>200.0</v>
      </c>
      <c r="H16" s="9">
        <v>150.0</v>
      </c>
      <c r="I16" s="9">
        <v>10.0</v>
      </c>
      <c r="J16" s="9">
        <v>520.0</v>
      </c>
      <c r="K16" s="9">
        <v>5.0</v>
      </c>
      <c r="L16" s="9">
        <v>0.9</v>
      </c>
      <c r="M16" s="9">
        <v>2.47</v>
      </c>
      <c r="N16" s="9">
        <v>2.29</v>
      </c>
      <c r="O16" s="9">
        <f>ROUND('FBE Fees'!$N16*4.9,1)</f>
        <v>11.2</v>
      </c>
      <c r="P16" s="3"/>
      <c r="Q16" s="3"/>
      <c r="R16" s="3"/>
      <c r="S16" s="176">
        <f t="shared" ref="S16:U16" si="2">IF(K16&lt;&gt;"",K16/$T$9,"")</f>
        <v>1.012330182</v>
      </c>
      <c r="T16" s="176">
        <f t="shared" si="2"/>
        <v>0.1822194327</v>
      </c>
      <c r="U16" s="176">
        <f t="shared" si="2"/>
        <v>0.5000911097</v>
      </c>
      <c r="V16" s="3"/>
      <c r="W16" s="3"/>
      <c r="X16" s="3"/>
      <c r="Y16" s="3"/>
      <c r="Z16" s="3"/>
    </row>
    <row r="17">
      <c r="A17" s="3"/>
      <c r="B17" s="3"/>
      <c r="C17" s="3"/>
      <c r="D17" s="183" t="str">
        <f>'FBE Fees'!$E17&amp;'FBE Fees'!$F17</f>
        <v>PLC-1500</v>
      </c>
      <c r="E17" s="10" t="s">
        <v>4550</v>
      </c>
      <c r="F17" s="9">
        <v>500.0</v>
      </c>
      <c r="G17" s="9">
        <v>200.0</v>
      </c>
      <c r="H17" s="9">
        <v>150.0</v>
      </c>
      <c r="I17" s="9">
        <v>10.0</v>
      </c>
      <c r="J17" s="9">
        <v>520.0</v>
      </c>
      <c r="K17" s="9">
        <v>5.3</v>
      </c>
      <c r="L17" s="9">
        <v>0.9</v>
      </c>
      <c r="M17" s="9">
        <v>2.47</v>
      </c>
      <c r="N17" s="9">
        <v>2.29</v>
      </c>
      <c r="O17" s="9">
        <f>ROUND('FBE Fees'!$N17*4.9,1)</f>
        <v>11.2</v>
      </c>
      <c r="P17" s="3"/>
      <c r="Q17" s="3"/>
      <c r="R17" s="3"/>
      <c r="S17" s="184">
        <f t="shared" ref="S17:U17" si="3">IF(K17&lt;&gt;"",K17/$T$9,"")</f>
        <v>1.073069993</v>
      </c>
      <c r="T17" s="184">
        <f t="shared" si="3"/>
        <v>0.1822194327</v>
      </c>
      <c r="U17" s="184">
        <f t="shared" si="3"/>
        <v>0.5000911097</v>
      </c>
      <c r="V17" s="3"/>
      <c r="W17" s="3"/>
      <c r="X17" s="3"/>
      <c r="Y17" s="3"/>
      <c r="Z17" s="3"/>
    </row>
    <row r="18">
      <c r="A18" s="3"/>
      <c r="B18" s="3"/>
      <c r="C18" s="3"/>
      <c r="D18" s="183" t="str">
        <f>'FBE Fees'!$E18&amp;'FBE Fees'!$F18</f>
        <v>PLC-11000</v>
      </c>
      <c r="E18" s="10" t="s">
        <v>4550</v>
      </c>
      <c r="F18" s="9">
        <v>1000.0</v>
      </c>
      <c r="G18" s="9">
        <v>200.0</v>
      </c>
      <c r="H18" s="9">
        <v>150.0</v>
      </c>
      <c r="I18" s="9">
        <v>10.0</v>
      </c>
      <c r="J18" s="9">
        <v>520.0</v>
      </c>
      <c r="K18" s="9">
        <v>5.6</v>
      </c>
      <c r="L18" s="9">
        <v>0.9</v>
      </c>
      <c r="M18" s="9">
        <v>3.6</v>
      </c>
      <c r="N18" s="9">
        <v>2.29</v>
      </c>
      <c r="O18" s="9">
        <f>ROUND('FBE Fees'!$N18*4.9,1)</f>
        <v>11.2</v>
      </c>
      <c r="P18" s="3"/>
      <c r="Q18" s="3"/>
      <c r="R18" s="3"/>
      <c r="S18" s="176">
        <f t="shared" ref="S18:U18" si="4">IF(K18&lt;&gt;"",K18/$T$9,"")</f>
        <v>1.133809803</v>
      </c>
      <c r="T18" s="176">
        <f t="shared" si="4"/>
        <v>0.1822194327</v>
      </c>
      <c r="U18" s="176">
        <f t="shared" si="4"/>
        <v>0.7288777308</v>
      </c>
      <c r="V18" s="3"/>
      <c r="W18" s="3"/>
      <c r="X18" s="3"/>
      <c r="Y18" s="3"/>
      <c r="Z18" s="3"/>
    </row>
    <row r="19" hidden="1">
      <c r="A19" s="3"/>
      <c r="B19" s="3"/>
      <c r="C19" s="3"/>
      <c r="D19" s="183" t="str">
        <f>'FBE Fees'!$E19&amp;'FBE Fees'!$F19</f>
        <v>PLC-11250</v>
      </c>
      <c r="E19" s="185" t="s">
        <v>4550</v>
      </c>
      <c r="F19" s="186">
        <v>1250.0</v>
      </c>
      <c r="G19" s="186" t="s">
        <v>27</v>
      </c>
      <c r="H19" s="186" t="s">
        <v>27</v>
      </c>
      <c r="I19" s="186" t="s">
        <v>27</v>
      </c>
      <c r="J19" s="186" t="s">
        <v>27</v>
      </c>
      <c r="K19" s="186">
        <v>5.6</v>
      </c>
      <c r="L19" s="186">
        <v>0.9</v>
      </c>
      <c r="M19" s="186">
        <v>3.6</v>
      </c>
      <c r="N19" s="9">
        <v>2.29</v>
      </c>
      <c r="O19" s="9">
        <f>ROUND('FBE Fees'!$N19*4.9,1)</f>
        <v>11.2</v>
      </c>
      <c r="P19" s="3"/>
      <c r="Q19" s="3"/>
      <c r="R19" s="3"/>
      <c r="S19" s="184">
        <f t="shared" ref="S19:U19" si="5">IF(K19&lt;&gt;"",K19/$T$9,"")</f>
        <v>1.133809803</v>
      </c>
      <c r="T19" s="184">
        <f t="shared" si="5"/>
        <v>0.1822194327</v>
      </c>
      <c r="U19" s="184">
        <f t="shared" si="5"/>
        <v>0.7288777308</v>
      </c>
      <c r="V19" s="3"/>
      <c r="W19" s="3"/>
      <c r="X19" s="3"/>
      <c r="Y19" s="3"/>
      <c r="Z19" s="3"/>
    </row>
    <row r="20">
      <c r="A20" s="3"/>
      <c r="B20" s="3"/>
      <c r="C20" s="3"/>
      <c r="D20" s="183" t="str">
        <f>'FBE Fees'!$E20&amp;'FBE Fees'!$F20</f>
        <v>PLC-11500</v>
      </c>
      <c r="E20" s="10" t="s">
        <v>4550</v>
      </c>
      <c r="F20" s="9">
        <v>1500.0</v>
      </c>
      <c r="G20" s="9">
        <v>200.0</v>
      </c>
      <c r="H20" s="9">
        <v>150.0</v>
      </c>
      <c r="I20" s="9">
        <v>10.0</v>
      </c>
      <c r="J20" s="9">
        <v>520.0</v>
      </c>
      <c r="K20" s="9">
        <v>5.9</v>
      </c>
      <c r="L20" s="9">
        <v>0.9</v>
      </c>
      <c r="M20" s="9">
        <v>3.9</v>
      </c>
      <c r="N20" s="9">
        <v>2.29</v>
      </c>
      <c r="O20" s="9">
        <f>ROUND('FBE Fees'!$N20*4.9,1)</f>
        <v>11.2</v>
      </c>
      <c r="P20" s="3"/>
      <c r="Q20" s="3"/>
      <c r="R20" s="3"/>
      <c r="S20" s="176">
        <f t="shared" ref="S20:U20" si="6">IF(K20&lt;&gt;"",K20/$T$9,"")</f>
        <v>1.194549614</v>
      </c>
      <c r="T20" s="176">
        <f t="shared" si="6"/>
        <v>0.1822194327</v>
      </c>
      <c r="U20" s="176">
        <f t="shared" si="6"/>
        <v>0.7896175417</v>
      </c>
      <c r="V20" s="3"/>
      <c r="W20" s="3"/>
      <c r="X20" s="3"/>
      <c r="Y20" s="3"/>
      <c r="Z20" s="3"/>
    </row>
    <row r="21" ht="15.75" hidden="1" customHeight="1">
      <c r="A21" s="3"/>
      <c r="B21" s="3"/>
      <c r="C21" s="3"/>
      <c r="D21" s="183" t="str">
        <f>'FBE Fees'!$E21&amp;'FBE Fees'!$F21</f>
        <v>PLC-11750</v>
      </c>
      <c r="E21" s="185" t="s">
        <v>4550</v>
      </c>
      <c r="F21" s="186">
        <v>1750.0</v>
      </c>
      <c r="G21" s="186" t="s">
        <v>27</v>
      </c>
      <c r="H21" s="186" t="s">
        <v>27</v>
      </c>
      <c r="I21" s="186" t="s">
        <v>27</v>
      </c>
      <c r="J21" s="186" t="s">
        <v>27</v>
      </c>
      <c r="K21" s="186">
        <v>5.9</v>
      </c>
      <c r="L21" s="186">
        <v>0.9</v>
      </c>
      <c r="M21" s="186">
        <v>3.9</v>
      </c>
      <c r="N21" s="9">
        <v>2.29</v>
      </c>
      <c r="O21" s="9">
        <f>ROUND('FBE Fees'!$N21*4.9,1)</f>
        <v>11.2</v>
      </c>
      <c r="P21" s="3"/>
      <c r="Q21" s="3"/>
      <c r="R21" s="3"/>
      <c r="S21" s="184">
        <f t="shared" ref="S21:U21" si="7">IF(K21&lt;&gt;"",K21/$T$9,"")</f>
        <v>1.194549614</v>
      </c>
      <c r="T21" s="184">
        <f t="shared" si="7"/>
        <v>0.1822194327</v>
      </c>
      <c r="U21" s="184">
        <f t="shared" si="7"/>
        <v>0.7896175417</v>
      </c>
      <c r="V21" s="3"/>
      <c r="W21" s="3"/>
      <c r="X21" s="3"/>
      <c r="Y21" s="3"/>
      <c r="Z21" s="3"/>
    </row>
    <row r="22" ht="15.75" customHeight="1">
      <c r="A22" s="3"/>
      <c r="B22" s="3"/>
      <c r="C22" s="3"/>
      <c r="D22" s="183" t="str">
        <f>'FBE Fees'!$E22&amp;'FBE Fees'!$F22</f>
        <v>PLC-12000</v>
      </c>
      <c r="E22" s="10" t="s">
        <v>4550</v>
      </c>
      <c r="F22" s="9">
        <v>2000.0</v>
      </c>
      <c r="G22" s="9">
        <v>200.0</v>
      </c>
      <c r="H22" s="9">
        <v>150.0</v>
      </c>
      <c r="I22" s="9">
        <v>10.0</v>
      </c>
      <c r="J22" s="9">
        <v>520.0</v>
      </c>
      <c r="K22" s="9">
        <v>6.0</v>
      </c>
      <c r="L22" s="9">
        <v>0.9</v>
      </c>
      <c r="M22" s="9">
        <v>4.2</v>
      </c>
      <c r="N22" s="9">
        <v>2.29</v>
      </c>
      <c r="O22" s="9">
        <f>ROUND('FBE Fees'!$N22*4.9,1)</f>
        <v>11.2</v>
      </c>
      <c r="P22" s="3"/>
      <c r="Q22" s="3"/>
      <c r="R22" s="3"/>
      <c r="S22" s="176">
        <f t="shared" ref="S22:U22" si="8">IF(K22&lt;&gt;"",K22/$T$9,"")</f>
        <v>1.214796218</v>
      </c>
      <c r="T22" s="176">
        <f t="shared" si="8"/>
        <v>0.1822194327</v>
      </c>
      <c r="U22" s="176">
        <f t="shared" si="8"/>
        <v>0.8503573526</v>
      </c>
      <c r="V22" s="3"/>
      <c r="W22" s="3"/>
      <c r="X22" s="3"/>
      <c r="Y22" s="3"/>
      <c r="Z22" s="3"/>
    </row>
    <row r="23" ht="15.75" customHeight="1">
      <c r="A23" s="3"/>
      <c r="B23" s="3"/>
      <c r="C23" s="3"/>
      <c r="D23" s="183" t="str">
        <f>'FBE Fees'!$E23&amp;'FBE Fees'!$F23</f>
        <v>PLC-13000</v>
      </c>
      <c r="E23" s="10" t="s">
        <v>4550</v>
      </c>
      <c r="F23" s="9">
        <v>3000.0</v>
      </c>
      <c r="G23" s="9">
        <v>200.0</v>
      </c>
      <c r="H23" s="9">
        <v>150.0</v>
      </c>
      <c r="I23" s="9">
        <v>10.0</v>
      </c>
      <c r="J23" s="9">
        <v>520.0</v>
      </c>
      <c r="K23" s="9">
        <v>6.5</v>
      </c>
      <c r="L23" s="9">
        <v>0.9</v>
      </c>
      <c r="M23" s="9">
        <v>4.8</v>
      </c>
      <c r="N23" s="9">
        <v>2.29</v>
      </c>
      <c r="O23" s="9">
        <f>ROUND('FBE Fees'!$N23*4.9,1)</f>
        <v>11.2</v>
      </c>
      <c r="P23" s="3"/>
      <c r="Q23" s="3"/>
      <c r="R23" s="3"/>
      <c r="S23" s="184">
        <f t="shared" ref="S23:U23" si="9">IF(K23&lt;&gt;"",K23/$T$9,"")</f>
        <v>1.316029236</v>
      </c>
      <c r="T23" s="184">
        <f t="shared" si="9"/>
        <v>0.1822194327</v>
      </c>
      <c r="U23" s="184">
        <f t="shared" si="9"/>
        <v>0.9718369743</v>
      </c>
      <c r="V23" s="3"/>
      <c r="W23" s="3"/>
      <c r="X23" s="3"/>
      <c r="Y23" s="3"/>
      <c r="Z23" s="3"/>
    </row>
    <row r="24" ht="15.75" customHeight="1">
      <c r="A24" s="3"/>
      <c r="B24" s="3"/>
      <c r="C24" s="3"/>
      <c r="D24" s="183" t="str">
        <f>'FBE Fees'!$E24&amp;'FBE Fees'!$F24</f>
        <v>PLC-14000</v>
      </c>
      <c r="E24" s="10" t="s">
        <v>4550</v>
      </c>
      <c r="F24" s="9">
        <v>4000.0</v>
      </c>
      <c r="G24" s="9">
        <v>200.0</v>
      </c>
      <c r="H24" s="9">
        <v>150.0</v>
      </c>
      <c r="I24" s="9">
        <v>10.0</v>
      </c>
      <c r="J24" s="9">
        <v>520.0</v>
      </c>
      <c r="K24" s="9">
        <v>7.0</v>
      </c>
      <c r="L24" s="9">
        <v>0.9</v>
      </c>
      <c r="M24" s="9">
        <v>5.4</v>
      </c>
      <c r="N24" s="9">
        <v>2.29</v>
      </c>
      <c r="O24" s="9">
        <f>ROUND('FBE Fees'!$N24*4.9,1)</f>
        <v>11.2</v>
      </c>
      <c r="P24" s="3"/>
      <c r="Q24" s="3"/>
      <c r="R24" s="3"/>
      <c r="S24" s="176">
        <f t="shared" ref="S24:U24" si="10">IF(K24&lt;&gt;"",K24/$T$9,"")</f>
        <v>1.417262254</v>
      </c>
      <c r="T24" s="176">
        <f t="shared" si="10"/>
        <v>0.1822194327</v>
      </c>
      <c r="U24" s="176">
        <f t="shared" si="10"/>
        <v>1.093316596</v>
      </c>
      <c r="V24" s="3"/>
      <c r="W24" s="3"/>
      <c r="X24" s="3"/>
      <c r="Y24" s="3"/>
      <c r="Z24" s="3"/>
    </row>
    <row r="25" ht="15.75" customHeight="1">
      <c r="A25" s="3"/>
      <c r="B25" s="3"/>
      <c r="C25" s="3"/>
      <c r="D25" s="183" t="str">
        <f>'FBE Fees'!$E25&amp;'FBE Fees'!$F25</f>
        <v>PLC-15000</v>
      </c>
      <c r="E25" s="10" t="s">
        <v>4550</v>
      </c>
      <c r="F25" s="9">
        <v>5000.0</v>
      </c>
      <c r="G25" s="9">
        <v>200.0</v>
      </c>
      <c r="H25" s="9">
        <v>150.0</v>
      </c>
      <c r="I25" s="9">
        <v>10.0</v>
      </c>
      <c r="J25" s="9">
        <v>520.0</v>
      </c>
      <c r="K25" s="9">
        <v>7.5</v>
      </c>
      <c r="L25" s="9">
        <v>0.9</v>
      </c>
      <c r="M25" s="9">
        <v>6.0</v>
      </c>
      <c r="N25" s="9">
        <v>2.29</v>
      </c>
      <c r="O25" s="9">
        <f>ROUND('FBE Fees'!$N25*4.9,1)</f>
        <v>11.2</v>
      </c>
      <c r="P25" s="3"/>
      <c r="Q25" s="3"/>
      <c r="R25" s="3"/>
      <c r="S25" s="184">
        <f t="shared" ref="S25:U25" si="11">IF(K25&lt;&gt;"",K25/$T$9,"")</f>
        <v>1.518495272</v>
      </c>
      <c r="T25" s="184">
        <f t="shared" si="11"/>
        <v>0.1822194327</v>
      </c>
      <c r="U25" s="184">
        <f t="shared" si="11"/>
        <v>1.214796218</v>
      </c>
      <c r="V25" s="3"/>
      <c r="W25" s="3"/>
      <c r="X25" s="3"/>
      <c r="Y25" s="3"/>
      <c r="Z25" s="3"/>
    </row>
    <row r="26" ht="15.75" hidden="1" customHeight="1">
      <c r="A26" s="3"/>
      <c r="B26" s="3"/>
      <c r="C26" s="3"/>
      <c r="D26" s="183" t="str">
        <f>'FBE Fees'!$E26&amp;'FBE Fees'!$F26</f>
        <v>PLC-16000</v>
      </c>
      <c r="E26" s="185" t="s">
        <v>4550</v>
      </c>
      <c r="F26" s="186">
        <v>6000.0</v>
      </c>
      <c r="G26" s="186" t="s">
        <v>27</v>
      </c>
      <c r="H26" s="186" t="s">
        <v>27</v>
      </c>
      <c r="I26" s="186" t="s">
        <v>27</v>
      </c>
      <c r="J26" s="186" t="s">
        <v>27</v>
      </c>
      <c r="K26" s="186">
        <v>7.5</v>
      </c>
      <c r="L26" s="186">
        <v>0.9</v>
      </c>
      <c r="M26" s="186">
        <v>6.0</v>
      </c>
      <c r="N26" s="9">
        <v>2.29</v>
      </c>
      <c r="O26" s="9">
        <f>ROUND('FBE Fees'!$N26*4.9,1)</f>
        <v>11.2</v>
      </c>
      <c r="P26" s="3"/>
      <c r="Q26" s="3"/>
      <c r="R26" s="3"/>
      <c r="S26" s="176">
        <f t="shared" ref="S26:U26" si="12">IF(K26&lt;&gt;"",K26/$T$9,"")</f>
        <v>1.518495272</v>
      </c>
      <c r="T26" s="176">
        <f t="shared" si="12"/>
        <v>0.1822194327</v>
      </c>
      <c r="U26" s="176">
        <f t="shared" si="12"/>
        <v>1.214796218</v>
      </c>
      <c r="V26" s="3"/>
      <c r="W26" s="3"/>
      <c r="X26" s="3"/>
      <c r="Y26" s="3"/>
      <c r="Z26" s="3"/>
    </row>
    <row r="27" ht="15.75" hidden="1" customHeight="1">
      <c r="A27" s="3"/>
      <c r="B27" s="3"/>
      <c r="C27" s="3"/>
      <c r="D27" s="183" t="str">
        <f>'FBE Fees'!$E27&amp;'FBE Fees'!$F27</f>
        <v>PLC-17000</v>
      </c>
      <c r="E27" s="185" t="s">
        <v>4550</v>
      </c>
      <c r="F27" s="186">
        <v>7000.0</v>
      </c>
      <c r="G27" s="186" t="s">
        <v>27</v>
      </c>
      <c r="H27" s="186" t="s">
        <v>27</v>
      </c>
      <c r="I27" s="186" t="s">
        <v>27</v>
      </c>
      <c r="J27" s="186" t="s">
        <v>27</v>
      </c>
      <c r="K27" s="186">
        <v>7.5</v>
      </c>
      <c r="L27" s="186">
        <v>0.9</v>
      </c>
      <c r="M27" s="186">
        <v>6.0</v>
      </c>
      <c r="N27" s="9">
        <v>2.29</v>
      </c>
      <c r="O27" s="9">
        <f>ROUND('FBE Fees'!$N27*4.9,1)</f>
        <v>11.2</v>
      </c>
      <c r="P27" s="3"/>
      <c r="Q27" s="3"/>
      <c r="R27" s="3"/>
      <c r="S27" s="184">
        <f t="shared" ref="S27:U27" si="13">IF(K27&lt;&gt;"",K27/$T$9,"")</f>
        <v>1.518495272</v>
      </c>
      <c r="T27" s="184">
        <f t="shared" si="13"/>
        <v>0.1822194327</v>
      </c>
      <c r="U27" s="184">
        <f t="shared" si="13"/>
        <v>1.214796218</v>
      </c>
      <c r="V27" s="3"/>
      <c r="W27" s="3"/>
      <c r="X27" s="3"/>
      <c r="Y27" s="3"/>
      <c r="Z27" s="3"/>
    </row>
    <row r="28" ht="15.75" hidden="1" customHeight="1">
      <c r="A28" s="3"/>
      <c r="B28" s="3"/>
      <c r="C28" s="3"/>
      <c r="D28" s="183" t="str">
        <f>'FBE Fees'!$E28&amp;'FBE Fees'!$F28</f>
        <v>PLC-18000</v>
      </c>
      <c r="E28" s="185" t="s">
        <v>4550</v>
      </c>
      <c r="F28" s="186">
        <v>8000.0</v>
      </c>
      <c r="G28" s="186" t="s">
        <v>27</v>
      </c>
      <c r="H28" s="186" t="s">
        <v>27</v>
      </c>
      <c r="I28" s="186" t="s">
        <v>27</v>
      </c>
      <c r="J28" s="186" t="s">
        <v>27</v>
      </c>
      <c r="K28" s="186">
        <v>7.5</v>
      </c>
      <c r="L28" s="186">
        <v>0.9</v>
      </c>
      <c r="M28" s="186">
        <v>6.0</v>
      </c>
      <c r="N28" s="9">
        <v>2.29</v>
      </c>
      <c r="O28" s="9">
        <f>ROUND('FBE Fees'!$N28*4.9,1)</f>
        <v>11.2</v>
      </c>
      <c r="P28" s="3"/>
      <c r="Q28" s="3"/>
      <c r="R28" s="3"/>
      <c r="S28" s="176">
        <f t="shared" ref="S28:U28" si="14">IF(K28&lt;&gt;"",K28/$T$9,"")</f>
        <v>1.518495272</v>
      </c>
      <c r="T28" s="176">
        <f t="shared" si="14"/>
        <v>0.1822194327</v>
      </c>
      <c r="U28" s="176">
        <f t="shared" si="14"/>
        <v>1.214796218</v>
      </c>
      <c r="V28" s="3"/>
      <c r="W28" s="3"/>
      <c r="X28" s="3"/>
      <c r="Y28" s="3"/>
      <c r="Z28" s="3"/>
    </row>
    <row r="29" ht="15.75" hidden="1" customHeight="1">
      <c r="A29" s="3"/>
      <c r="B29" s="3"/>
      <c r="C29" s="3"/>
      <c r="D29" s="183" t="str">
        <f>'FBE Fees'!$E29&amp;'FBE Fees'!$F29</f>
        <v>PLC-19000</v>
      </c>
      <c r="E29" s="185" t="s">
        <v>4550</v>
      </c>
      <c r="F29" s="186">
        <v>9000.0</v>
      </c>
      <c r="G29" s="186" t="s">
        <v>27</v>
      </c>
      <c r="H29" s="186" t="s">
        <v>27</v>
      </c>
      <c r="I29" s="186" t="s">
        <v>27</v>
      </c>
      <c r="J29" s="186" t="s">
        <v>27</v>
      </c>
      <c r="K29" s="186">
        <v>7.5</v>
      </c>
      <c r="L29" s="186">
        <v>0.9</v>
      </c>
      <c r="M29" s="186">
        <v>6.0</v>
      </c>
      <c r="N29" s="9">
        <v>2.29</v>
      </c>
      <c r="O29" s="9">
        <f>ROUND('FBE Fees'!$N29*4.9,1)</f>
        <v>11.2</v>
      </c>
      <c r="P29" s="3"/>
      <c r="Q29" s="3"/>
      <c r="R29" s="3"/>
      <c r="S29" s="184">
        <f t="shared" ref="S29:U29" si="15">IF(K29&lt;&gt;"",K29/$T$9,"")</f>
        <v>1.518495272</v>
      </c>
      <c r="T29" s="184">
        <f t="shared" si="15"/>
        <v>0.1822194327</v>
      </c>
      <c r="U29" s="184">
        <f t="shared" si="15"/>
        <v>1.214796218</v>
      </c>
      <c r="V29" s="3"/>
      <c r="W29" s="3"/>
      <c r="X29" s="3"/>
      <c r="Y29" s="3"/>
      <c r="Z29" s="3"/>
    </row>
    <row r="30" ht="15.75" hidden="1" customHeight="1">
      <c r="A30" s="3"/>
      <c r="B30" s="3"/>
      <c r="C30" s="3"/>
      <c r="D30" s="183" t="str">
        <f>'FBE Fees'!$E30&amp;'FBE Fees'!$F30</f>
        <v>PLC-110000</v>
      </c>
      <c r="E30" s="185" t="s">
        <v>4550</v>
      </c>
      <c r="F30" s="186">
        <v>10000.0</v>
      </c>
      <c r="G30" s="186" t="s">
        <v>27</v>
      </c>
      <c r="H30" s="186" t="s">
        <v>27</v>
      </c>
      <c r="I30" s="186" t="s">
        <v>27</v>
      </c>
      <c r="J30" s="186" t="s">
        <v>27</v>
      </c>
      <c r="K30" s="186">
        <v>7.5</v>
      </c>
      <c r="L30" s="186">
        <v>0.9</v>
      </c>
      <c r="M30" s="186">
        <v>6.0</v>
      </c>
      <c r="N30" s="9">
        <v>2.29</v>
      </c>
      <c r="O30" s="9">
        <f>ROUND('FBE Fees'!$N30*4.9,1)</f>
        <v>11.2</v>
      </c>
      <c r="P30" s="3"/>
      <c r="Q30" s="3"/>
      <c r="R30" s="3"/>
      <c r="S30" s="176">
        <f t="shared" ref="S30:U30" si="16">IF(K30&lt;&gt;"",K30/$T$9,"")</f>
        <v>1.518495272</v>
      </c>
      <c r="T30" s="176">
        <f t="shared" si="16"/>
        <v>0.1822194327</v>
      </c>
      <c r="U30" s="176">
        <f t="shared" si="16"/>
        <v>1.214796218</v>
      </c>
      <c r="V30" s="3"/>
      <c r="W30" s="3"/>
      <c r="X30" s="3"/>
      <c r="Y30" s="3"/>
      <c r="Z30" s="3"/>
    </row>
    <row r="31" ht="15.75" hidden="1" customHeight="1">
      <c r="A31" s="3"/>
      <c r="B31" s="3"/>
      <c r="C31" s="3"/>
      <c r="D31" s="183" t="str">
        <f>'FBE Fees'!$E31&amp;'FBE Fees'!$F31</f>
        <v>PLC-111000</v>
      </c>
      <c r="E31" s="185" t="s">
        <v>4550</v>
      </c>
      <c r="F31" s="186">
        <v>11000.0</v>
      </c>
      <c r="G31" s="186" t="s">
        <v>27</v>
      </c>
      <c r="H31" s="186" t="s">
        <v>27</v>
      </c>
      <c r="I31" s="186" t="s">
        <v>27</v>
      </c>
      <c r="J31" s="186" t="s">
        <v>27</v>
      </c>
      <c r="K31" s="186">
        <v>7.5</v>
      </c>
      <c r="L31" s="186">
        <v>0.9</v>
      </c>
      <c r="M31" s="186">
        <v>6.0</v>
      </c>
      <c r="N31" s="9">
        <v>2.29</v>
      </c>
      <c r="O31" s="9">
        <f>ROUND('FBE Fees'!$N31*4.9,1)</f>
        <v>11.2</v>
      </c>
      <c r="P31" s="3"/>
      <c r="Q31" s="3"/>
      <c r="R31" s="3"/>
      <c r="S31" s="184">
        <f t="shared" ref="S31:U31" si="17">IF(K31&lt;&gt;"",K31/$T$9,"")</f>
        <v>1.518495272</v>
      </c>
      <c r="T31" s="184">
        <f t="shared" si="17"/>
        <v>0.1822194327</v>
      </c>
      <c r="U31" s="184">
        <f t="shared" si="17"/>
        <v>1.214796218</v>
      </c>
      <c r="V31" s="3"/>
      <c r="W31" s="3"/>
      <c r="X31" s="3"/>
      <c r="Y31" s="3"/>
      <c r="Z31" s="3"/>
    </row>
    <row r="32" ht="15.75" hidden="1" customHeight="1">
      <c r="A32" s="3"/>
      <c r="B32" s="3"/>
      <c r="C32" s="3"/>
      <c r="D32" s="183" t="str">
        <f>'FBE Fees'!$E32&amp;'FBE Fees'!$F32</f>
        <v>PLC-112000</v>
      </c>
      <c r="E32" s="185" t="s">
        <v>4550</v>
      </c>
      <c r="F32" s="186">
        <v>12000.0</v>
      </c>
      <c r="G32" s="186" t="s">
        <v>27</v>
      </c>
      <c r="H32" s="186" t="s">
        <v>27</v>
      </c>
      <c r="I32" s="186" t="s">
        <v>27</v>
      </c>
      <c r="J32" s="186" t="s">
        <v>27</v>
      </c>
      <c r="K32" s="186">
        <v>7.5</v>
      </c>
      <c r="L32" s="186">
        <v>0.9</v>
      </c>
      <c r="M32" s="186">
        <v>6.0</v>
      </c>
      <c r="N32" s="9">
        <v>2.29</v>
      </c>
      <c r="O32" s="9">
        <f>ROUND('FBE Fees'!$N32*4.9,1)</f>
        <v>11.2</v>
      </c>
      <c r="P32" s="3"/>
      <c r="Q32" s="3"/>
      <c r="R32" s="3"/>
      <c r="S32" s="176">
        <f t="shared" ref="S32:U32" si="18">IF(K32&lt;&gt;"",K32/$T$9,"")</f>
        <v>1.518495272</v>
      </c>
      <c r="T32" s="176">
        <f t="shared" si="18"/>
        <v>0.1822194327</v>
      </c>
      <c r="U32" s="176">
        <f t="shared" si="18"/>
        <v>1.214796218</v>
      </c>
      <c r="V32" s="3"/>
      <c r="W32" s="3"/>
      <c r="X32" s="3"/>
      <c r="Y32" s="3"/>
      <c r="Z32" s="3"/>
    </row>
    <row r="33" ht="15.75" hidden="1" customHeight="1">
      <c r="A33" s="3"/>
      <c r="B33" s="3"/>
      <c r="C33" s="3"/>
      <c r="D33" s="183" t="str">
        <f>'FBE Fees'!$E33&amp;'FBE Fees'!$F33</f>
        <v>PLC-115000</v>
      </c>
      <c r="E33" s="185" t="s">
        <v>4550</v>
      </c>
      <c r="F33" s="186">
        <v>15000.0</v>
      </c>
      <c r="G33" s="186" t="s">
        <v>27</v>
      </c>
      <c r="H33" s="186" t="s">
        <v>27</v>
      </c>
      <c r="I33" s="186" t="s">
        <v>27</v>
      </c>
      <c r="J33" s="186" t="s">
        <v>27</v>
      </c>
      <c r="K33" s="186">
        <v>7.5</v>
      </c>
      <c r="L33" s="186">
        <v>0.9</v>
      </c>
      <c r="M33" s="186">
        <v>6.0</v>
      </c>
      <c r="N33" s="9">
        <v>2.29</v>
      </c>
      <c r="O33" s="9">
        <f>ROUND('FBE Fees'!$N33*4.9,1)</f>
        <v>11.2</v>
      </c>
      <c r="P33" s="3"/>
      <c r="Q33" s="3"/>
      <c r="R33" s="3"/>
      <c r="S33" s="184">
        <f t="shared" ref="S33:U33" si="19">IF(K33&lt;&gt;"",K33/$T$9,"")</f>
        <v>1.518495272</v>
      </c>
      <c r="T33" s="184">
        <f t="shared" si="19"/>
        <v>0.1822194327</v>
      </c>
      <c r="U33" s="184">
        <f t="shared" si="19"/>
        <v>1.214796218</v>
      </c>
      <c r="V33" s="3"/>
      <c r="W33" s="3"/>
      <c r="X33" s="3"/>
      <c r="Y33" s="3"/>
      <c r="Z33" s="3"/>
    </row>
    <row r="34" ht="15.75" hidden="1" customHeight="1">
      <c r="A34" s="3"/>
      <c r="B34" s="3"/>
      <c r="C34" s="3"/>
      <c r="D34" s="183" t="str">
        <f>'FBE Fees'!$E34&amp;'FBE Fees'!$F34</f>
        <v>PLC-120000</v>
      </c>
      <c r="E34" s="185" t="s">
        <v>4550</v>
      </c>
      <c r="F34" s="186">
        <v>20000.0</v>
      </c>
      <c r="G34" s="186" t="s">
        <v>27</v>
      </c>
      <c r="H34" s="186" t="s">
        <v>27</v>
      </c>
      <c r="I34" s="186" t="s">
        <v>27</v>
      </c>
      <c r="J34" s="186" t="s">
        <v>27</v>
      </c>
      <c r="K34" s="186">
        <v>7.5</v>
      </c>
      <c r="L34" s="186">
        <v>0.9</v>
      </c>
      <c r="M34" s="186">
        <v>6.0</v>
      </c>
      <c r="N34" s="9">
        <v>2.29</v>
      </c>
      <c r="O34" s="9">
        <f>ROUND('FBE Fees'!$N34*4.9,1)</f>
        <v>11.2</v>
      </c>
      <c r="P34" s="3"/>
      <c r="Q34" s="3"/>
      <c r="R34" s="3"/>
      <c r="S34" s="176">
        <f t="shared" ref="S34:U34" si="20">IF(K34&lt;&gt;"",K34/$T$9,"")</f>
        <v>1.518495272</v>
      </c>
      <c r="T34" s="176">
        <f t="shared" si="20"/>
        <v>0.1822194327</v>
      </c>
      <c r="U34" s="176">
        <f t="shared" si="20"/>
        <v>1.214796218</v>
      </c>
      <c r="V34" s="3"/>
      <c r="W34" s="3"/>
      <c r="X34" s="3"/>
      <c r="Y34" s="3"/>
      <c r="Z34" s="3"/>
    </row>
    <row r="35" ht="15.75" hidden="1" customHeight="1">
      <c r="A35" s="3"/>
      <c r="B35" s="3"/>
      <c r="C35" s="3"/>
      <c r="D35" s="183" t="str">
        <f>'FBE Fees'!$E35&amp;'FBE Fees'!$F35</f>
        <v>PLC-125000</v>
      </c>
      <c r="E35" s="185" t="s">
        <v>4550</v>
      </c>
      <c r="F35" s="186">
        <v>25000.0</v>
      </c>
      <c r="G35" s="186" t="s">
        <v>27</v>
      </c>
      <c r="H35" s="186" t="s">
        <v>27</v>
      </c>
      <c r="I35" s="186" t="s">
        <v>27</v>
      </c>
      <c r="J35" s="186" t="s">
        <v>27</v>
      </c>
      <c r="K35" s="186">
        <v>7.5</v>
      </c>
      <c r="L35" s="186">
        <v>0.9</v>
      </c>
      <c r="M35" s="186">
        <v>6.0</v>
      </c>
      <c r="N35" s="9">
        <v>2.29</v>
      </c>
      <c r="O35" s="9">
        <f>ROUND('FBE Fees'!$N35*4.9,1)</f>
        <v>11.2</v>
      </c>
      <c r="P35" s="3"/>
      <c r="Q35" s="3"/>
      <c r="R35" s="3"/>
      <c r="S35" s="184">
        <f t="shared" ref="S35:U35" si="21">IF(K35&lt;&gt;"",K35/$T$9,"")</f>
        <v>1.518495272</v>
      </c>
      <c r="T35" s="184">
        <f t="shared" si="21"/>
        <v>0.1822194327</v>
      </c>
      <c r="U35" s="184">
        <f t="shared" si="21"/>
        <v>1.214796218</v>
      </c>
      <c r="V35" s="3"/>
      <c r="W35" s="3"/>
      <c r="X35" s="3"/>
      <c r="Y35" s="3"/>
      <c r="Z35" s="3"/>
    </row>
    <row r="36" ht="15.75" hidden="1" customHeight="1">
      <c r="A36" s="3"/>
      <c r="B36" s="3"/>
      <c r="C36" s="3"/>
      <c r="D36" s="183" t="str">
        <f>'FBE Fees'!$E36&amp;'FBE Fees'!$F36</f>
        <v>PLC-130000</v>
      </c>
      <c r="E36" s="185" t="s">
        <v>4550</v>
      </c>
      <c r="F36" s="186">
        <v>30000.0</v>
      </c>
      <c r="G36" s="186" t="s">
        <v>27</v>
      </c>
      <c r="H36" s="186" t="s">
        <v>27</v>
      </c>
      <c r="I36" s="186" t="s">
        <v>27</v>
      </c>
      <c r="J36" s="186" t="s">
        <v>27</v>
      </c>
      <c r="K36" s="186">
        <v>7.5</v>
      </c>
      <c r="L36" s="186">
        <v>0.9</v>
      </c>
      <c r="M36" s="186">
        <v>6.0</v>
      </c>
      <c r="N36" s="9">
        <v>2.29</v>
      </c>
      <c r="O36" s="9">
        <f>ROUND('FBE Fees'!$N36*4.9,1)</f>
        <v>11.2</v>
      </c>
      <c r="P36" s="3"/>
      <c r="Q36" s="3"/>
      <c r="R36" s="3"/>
      <c r="S36" s="176">
        <f t="shared" ref="S36:U36" si="22">IF(K36&lt;&gt;"",K36/$T$9,"")</f>
        <v>1.518495272</v>
      </c>
      <c r="T36" s="176">
        <f t="shared" si="22"/>
        <v>0.1822194327</v>
      </c>
      <c r="U36" s="176">
        <f t="shared" si="22"/>
        <v>1.214796218</v>
      </c>
      <c r="V36" s="3"/>
      <c r="W36" s="3"/>
      <c r="X36" s="3"/>
      <c r="Y36" s="3"/>
      <c r="Z36" s="3"/>
    </row>
    <row r="37" ht="15.75" hidden="1" customHeight="1">
      <c r="A37" s="3"/>
      <c r="B37" s="3"/>
      <c r="C37" s="3"/>
      <c r="D37" s="183" t="str">
        <f>'FBE Fees'!$E37&amp;'FBE Fees'!$F37</f>
        <v>PLC-135000</v>
      </c>
      <c r="E37" s="185" t="s">
        <v>4550</v>
      </c>
      <c r="F37" s="186">
        <v>35000.0</v>
      </c>
      <c r="G37" s="186" t="s">
        <v>27</v>
      </c>
      <c r="H37" s="186" t="s">
        <v>27</v>
      </c>
      <c r="I37" s="186" t="s">
        <v>27</v>
      </c>
      <c r="J37" s="186" t="s">
        <v>27</v>
      </c>
      <c r="K37" s="186">
        <v>7.5</v>
      </c>
      <c r="L37" s="186">
        <v>0.9</v>
      </c>
      <c r="M37" s="186">
        <v>6.0</v>
      </c>
      <c r="N37" s="9">
        <v>2.29</v>
      </c>
      <c r="O37" s="9">
        <f>ROUND('FBE Fees'!$N37*4.9,1)</f>
        <v>11.2</v>
      </c>
      <c r="P37" s="3"/>
      <c r="Q37" s="3"/>
      <c r="R37" s="3"/>
      <c r="S37" s="184">
        <f t="shared" ref="S37:U37" si="23">IF(K37&lt;&gt;"",K37/$T$9,"")</f>
        <v>1.518495272</v>
      </c>
      <c r="T37" s="184">
        <f t="shared" si="23"/>
        <v>0.1822194327</v>
      </c>
      <c r="U37" s="184">
        <f t="shared" si="23"/>
        <v>1.214796218</v>
      </c>
      <c r="V37" s="3"/>
      <c r="W37" s="3"/>
      <c r="X37" s="3"/>
      <c r="Y37" s="3"/>
      <c r="Z37" s="3"/>
    </row>
    <row r="38" ht="15.75" hidden="1" customHeight="1">
      <c r="A38" s="3"/>
      <c r="B38" s="3"/>
      <c r="C38" s="3"/>
      <c r="D38" s="183" t="str">
        <f>'FBE Fees'!$E38&amp;'FBE Fees'!$F38</f>
        <v>PLC-138000</v>
      </c>
      <c r="E38" s="185" t="s">
        <v>4550</v>
      </c>
      <c r="F38" s="186">
        <v>38000.0</v>
      </c>
      <c r="G38" s="186" t="s">
        <v>27</v>
      </c>
      <c r="H38" s="186" t="s">
        <v>27</v>
      </c>
      <c r="I38" s="186" t="s">
        <v>27</v>
      </c>
      <c r="J38" s="186" t="s">
        <v>27</v>
      </c>
      <c r="K38" s="186">
        <v>7.5</v>
      </c>
      <c r="L38" s="186">
        <v>0.9</v>
      </c>
      <c r="M38" s="186">
        <v>6.0</v>
      </c>
      <c r="N38" s="9">
        <v>2.29</v>
      </c>
      <c r="O38" s="9">
        <f>ROUND('FBE Fees'!$N38*4.9,1)</f>
        <v>11.2</v>
      </c>
      <c r="P38" s="3"/>
      <c r="Q38" s="3"/>
      <c r="R38" s="3"/>
      <c r="S38" s="176">
        <f t="shared" ref="S38:U38" si="24">IF(K38&lt;&gt;"",K38/$T$9,"")</f>
        <v>1.518495272</v>
      </c>
      <c r="T38" s="176">
        <f t="shared" si="24"/>
        <v>0.1822194327</v>
      </c>
      <c r="U38" s="176">
        <f t="shared" si="24"/>
        <v>1.214796218</v>
      </c>
      <c r="V38" s="3"/>
      <c r="W38" s="3"/>
      <c r="X38" s="3"/>
      <c r="Y38" s="3"/>
      <c r="Z38" s="3"/>
    </row>
    <row r="39" ht="15.75" hidden="1" customHeight="1">
      <c r="A39" s="3"/>
      <c r="B39" s="3"/>
      <c r="C39" s="3"/>
      <c r="D39" s="183" t="str">
        <f>'FBE Fees'!$E39&amp;'FBE Fees'!$F39</f>
        <v>PLC-140000</v>
      </c>
      <c r="E39" s="185" t="s">
        <v>4550</v>
      </c>
      <c r="F39" s="186">
        <v>40000.0</v>
      </c>
      <c r="G39" s="186" t="s">
        <v>27</v>
      </c>
      <c r="H39" s="186" t="s">
        <v>27</v>
      </c>
      <c r="I39" s="186" t="s">
        <v>27</v>
      </c>
      <c r="J39" s="186" t="s">
        <v>27</v>
      </c>
      <c r="K39" s="186">
        <v>7.5</v>
      </c>
      <c r="L39" s="186">
        <v>0.9</v>
      </c>
      <c r="M39" s="186">
        <v>6.0</v>
      </c>
      <c r="N39" s="9">
        <v>2.29</v>
      </c>
      <c r="O39" s="9">
        <f>ROUND('FBE Fees'!$N39*4.9,1)</f>
        <v>11.2</v>
      </c>
      <c r="P39" s="3"/>
      <c r="Q39" s="3"/>
      <c r="R39" s="3"/>
      <c r="S39" s="184">
        <f t="shared" ref="S39:U39" si="25">IF(K39&lt;&gt;"",K39/$T$9,"")</f>
        <v>1.518495272</v>
      </c>
      <c r="T39" s="184">
        <f t="shared" si="25"/>
        <v>0.1822194327</v>
      </c>
      <c r="U39" s="184">
        <f t="shared" si="25"/>
        <v>1.214796218</v>
      </c>
      <c r="V39" s="3"/>
      <c r="W39" s="3"/>
      <c r="X39" s="3"/>
      <c r="Y39" s="3"/>
      <c r="Z39" s="3"/>
    </row>
    <row r="40" ht="15.75" hidden="1" customHeight="1">
      <c r="A40" s="3"/>
      <c r="B40" s="3"/>
      <c r="C40" s="3"/>
      <c r="D40" s="183" t="str">
        <f>'FBE Fees'!$E40&amp;'FBE Fees'!$F40</f>
        <v>PLC-145000</v>
      </c>
      <c r="E40" s="185" t="s">
        <v>4550</v>
      </c>
      <c r="F40" s="186">
        <v>45000.0</v>
      </c>
      <c r="G40" s="186" t="s">
        <v>27</v>
      </c>
      <c r="H40" s="186" t="s">
        <v>27</v>
      </c>
      <c r="I40" s="186" t="s">
        <v>27</v>
      </c>
      <c r="J40" s="186" t="s">
        <v>27</v>
      </c>
      <c r="K40" s="186">
        <v>7.5</v>
      </c>
      <c r="L40" s="186">
        <v>0.9</v>
      </c>
      <c r="M40" s="186">
        <v>6.0</v>
      </c>
      <c r="N40" s="9">
        <v>2.29</v>
      </c>
      <c r="O40" s="9">
        <f>ROUND('FBE Fees'!$N40*4.9,1)</f>
        <v>11.2</v>
      </c>
      <c r="P40" s="3"/>
      <c r="Q40" s="3"/>
      <c r="R40" s="3"/>
      <c r="S40" s="176">
        <f t="shared" ref="S40:U40" si="26">IF(K40&lt;&gt;"",K40/$T$9,"")</f>
        <v>1.518495272</v>
      </c>
      <c r="T40" s="176">
        <f t="shared" si="26"/>
        <v>0.1822194327</v>
      </c>
      <c r="U40" s="176">
        <f t="shared" si="26"/>
        <v>1.214796218</v>
      </c>
      <c r="V40" s="3"/>
      <c r="W40" s="3"/>
      <c r="X40" s="3"/>
      <c r="Y40" s="3"/>
      <c r="Z40" s="3"/>
    </row>
    <row r="41" ht="15.75" hidden="1" customHeight="1">
      <c r="A41" s="3"/>
      <c r="B41" s="3"/>
      <c r="C41" s="3"/>
      <c r="D41" s="183" t="str">
        <f>'FBE Fees'!$E41&amp;'FBE Fees'!$F41</f>
        <v>PLC-150000</v>
      </c>
      <c r="E41" s="185" t="s">
        <v>4550</v>
      </c>
      <c r="F41" s="186">
        <v>50000.0</v>
      </c>
      <c r="G41" s="186" t="s">
        <v>27</v>
      </c>
      <c r="H41" s="186" t="s">
        <v>27</v>
      </c>
      <c r="I41" s="186" t="s">
        <v>27</v>
      </c>
      <c r="J41" s="186" t="s">
        <v>27</v>
      </c>
      <c r="K41" s="186">
        <v>7.5</v>
      </c>
      <c r="L41" s="186">
        <v>0.9</v>
      </c>
      <c r="M41" s="186">
        <v>6.0</v>
      </c>
      <c r="N41" s="9">
        <v>2.29</v>
      </c>
      <c r="O41" s="9">
        <f>ROUND('FBE Fees'!$N41*4.9,1)</f>
        <v>11.2</v>
      </c>
      <c r="P41" s="3"/>
      <c r="Q41" s="3"/>
      <c r="R41" s="3"/>
      <c r="S41" s="184">
        <f t="shared" ref="S41:U41" si="27">IF(K41&lt;&gt;"",K41/$T$9,"")</f>
        <v>1.518495272</v>
      </c>
      <c r="T41" s="184">
        <f t="shared" si="27"/>
        <v>0.1822194327</v>
      </c>
      <c r="U41" s="184">
        <f t="shared" si="27"/>
        <v>1.214796218</v>
      </c>
      <c r="V41" s="3"/>
      <c r="W41" s="3"/>
      <c r="X41" s="3"/>
      <c r="Y41" s="3"/>
      <c r="Z41" s="3"/>
    </row>
    <row r="42" ht="15.75" hidden="1" customHeight="1">
      <c r="A42" s="3"/>
      <c r="B42" s="3"/>
      <c r="C42" s="3"/>
      <c r="D42" s="183" t="str">
        <f>'FBE Fees'!$E42&amp;'FBE Fees'!$F42</f>
        <v>PLC-155000</v>
      </c>
      <c r="E42" s="185" t="s">
        <v>4550</v>
      </c>
      <c r="F42" s="186">
        <v>55000.0</v>
      </c>
      <c r="G42" s="186" t="s">
        <v>27</v>
      </c>
      <c r="H42" s="186" t="s">
        <v>27</v>
      </c>
      <c r="I42" s="186" t="s">
        <v>27</v>
      </c>
      <c r="J42" s="186" t="s">
        <v>27</v>
      </c>
      <c r="K42" s="186">
        <v>7.5</v>
      </c>
      <c r="L42" s="186">
        <v>0.9</v>
      </c>
      <c r="M42" s="186">
        <v>6.0</v>
      </c>
      <c r="N42" s="9">
        <v>2.29</v>
      </c>
      <c r="O42" s="9">
        <f>ROUND('FBE Fees'!$N42*4.9,1)</f>
        <v>11.2</v>
      </c>
      <c r="P42" s="3"/>
      <c r="Q42" s="3"/>
      <c r="R42" s="3"/>
      <c r="S42" s="176">
        <f t="shared" ref="S42:U42" si="28">IF(K42&lt;&gt;"",K42/$T$9,"")</f>
        <v>1.518495272</v>
      </c>
      <c r="T42" s="176">
        <f t="shared" si="28"/>
        <v>0.1822194327</v>
      </c>
      <c r="U42" s="176">
        <f t="shared" si="28"/>
        <v>1.214796218</v>
      </c>
      <c r="V42" s="3"/>
      <c r="W42" s="3"/>
      <c r="X42" s="3"/>
      <c r="Y42" s="3"/>
      <c r="Z42" s="3"/>
    </row>
    <row r="43" ht="15.75" hidden="1" customHeight="1">
      <c r="A43" s="3"/>
      <c r="B43" s="3"/>
      <c r="C43" s="3"/>
      <c r="D43" s="183" t="str">
        <f>'FBE Fees'!$E43&amp;'FBE Fees'!$F43</f>
        <v>PLC-160000</v>
      </c>
      <c r="E43" s="185" t="s">
        <v>4550</v>
      </c>
      <c r="F43" s="186">
        <v>60000.0</v>
      </c>
      <c r="G43" s="186" t="s">
        <v>27</v>
      </c>
      <c r="H43" s="186" t="s">
        <v>27</v>
      </c>
      <c r="I43" s="186" t="s">
        <v>27</v>
      </c>
      <c r="J43" s="186" t="s">
        <v>27</v>
      </c>
      <c r="K43" s="186">
        <v>7.5</v>
      </c>
      <c r="L43" s="186">
        <v>0.9</v>
      </c>
      <c r="M43" s="186">
        <v>6.0</v>
      </c>
      <c r="N43" s="9">
        <v>2.29</v>
      </c>
      <c r="O43" s="9">
        <f>ROUND('FBE Fees'!$N43*4.9,1)</f>
        <v>11.2</v>
      </c>
      <c r="P43" s="3"/>
      <c r="Q43" s="3"/>
      <c r="R43" s="3"/>
      <c r="S43" s="184">
        <f t="shared" ref="S43:U43" si="29">IF(K43&lt;&gt;"",K43/$T$9,"")</f>
        <v>1.518495272</v>
      </c>
      <c r="T43" s="184">
        <f t="shared" si="29"/>
        <v>0.1822194327</v>
      </c>
      <c r="U43" s="184">
        <f t="shared" si="29"/>
        <v>1.214796218</v>
      </c>
      <c r="V43" s="3"/>
      <c r="W43" s="3"/>
      <c r="X43" s="3"/>
      <c r="Y43" s="3"/>
      <c r="Z43" s="3"/>
    </row>
    <row r="44" ht="15.75" hidden="1" customHeight="1">
      <c r="A44" s="3"/>
      <c r="B44" s="3"/>
      <c r="C44" s="3"/>
      <c r="D44" s="183" t="str">
        <f>'FBE Fees'!$E44&amp;'FBE Fees'!$F44</f>
        <v>PLC-165000</v>
      </c>
      <c r="E44" s="185" t="s">
        <v>4550</v>
      </c>
      <c r="F44" s="186">
        <v>65000.0</v>
      </c>
      <c r="G44" s="186" t="s">
        <v>27</v>
      </c>
      <c r="H44" s="186" t="s">
        <v>27</v>
      </c>
      <c r="I44" s="186" t="s">
        <v>27</v>
      </c>
      <c r="J44" s="186" t="s">
        <v>27</v>
      </c>
      <c r="K44" s="186">
        <v>7.5</v>
      </c>
      <c r="L44" s="186">
        <v>0.9</v>
      </c>
      <c r="M44" s="186">
        <v>6.0</v>
      </c>
      <c r="N44" s="9">
        <v>2.29</v>
      </c>
      <c r="O44" s="9">
        <f>ROUND('FBE Fees'!$N44*4.9,1)</f>
        <v>11.2</v>
      </c>
      <c r="P44" s="3"/>
      <c r="Q44" s="3"/>
      <c r="R44" s="3"/>
      <c r="S44" s="176">
        <f t="shared" ref="S44:U44" si="30">IF(K44&lt;&gt;"",K44/$T$9,"")</f>
        <v>1.518495272</v>
      </c>
      <c r="T44" s="176">
        <f t="shared" si="30"/>
        <v>0.1822194327</v>
      </c>
      <c r="U44" s="176">
        <f t="shared" si="30"/>
        <v>1.214796218</v>
      </c>
      <c r="V44" s="3"/>
      <c r="W44" s="3"/>
      <c r="X44" s="3"/>
      <c r="Y44" s="3"/>
      <c r="Z44" s="3"/>
    </row>
    <row r="45" ht="15.75" hidden="1" customHeight="1">
      <c r="A45" s="3"/>
      <c r="B45" s="3"/>
      <c r="C45" s="3"/>
      <c r="D45" s="183" t="str">
        <f>'FBE Fees'!$E45&amp;'FBE Fees'!$F45</f>
        <v>PLC-170000</v>
      </c>
      <c r="E45" s="185" t="s">
        <v>4550</v>
      </c>
      <c r="F45" s="186">
        <v>70000.0</v>
      </c>
      <c r="G45" s="186" t="s">
        <v>27</v>
      </c>
      <c r="H45" s="186" t="s">
        <v>27</v>
      </c>
      <c r="I45" s="186" t="s">
        <v>27</v>
      </c>
      <c r="J45" s="186" t="s">
        <v>27</v>
      </c>
      <c r="K45" s="186">
        <v>7.5</v>
      </c>
      <c r="L45" s="186">
        <v>0.9</v>
      </c>
      <c r="M45" s="186">
        <v>6.0</v>
      </c>
      <c r="N45" s="9">
        <v>2.29</v>
      </c>
      <c r="O45" s="9">
        <f>ROUND('FBE Fees'!$N45*4.9,1)</f>
        <v>11.2</v>
      </c>
      <c r="P45" s="3"/>
      <c r="Q45" s="3"/>
      <c r="R45" s="3"/>
      <c r="S45" s="184">
        <f t="shared" ref="S45:U45" si="31">IF(K45&lt;&gt;"",K45/$T$9,"")</f>
        <v>1.518495272</v>
      </c>
      <c r="T45" s="184">
        <f t="shared" si="31"/>
        <v>0.1822194327</v>
      </c>
      <c r="U45" s="184">
        <f t="shared" si="31"/>
        <v>1.214796218</v>
      </c>
      <c r="V45" s="3"/>
      <c r="W45" s="3"/>
      <c r="X45" s="3"/>
      <c r="Y45" s="3"/>
      <c r="Z45" s="3"/>
    </row>
    <row r="46" ht="15.75" hidden="1" customHeight="1">
      <c r="A46" s="3"/>
      <c r="B46" s="3"/>
      <c r="C46" s="3"/>
      <c r="D46" s="183" t="str">
        <f>'FBE Fees'!$E46&amp;'FBE Fees'!$F46</f>
        <v>PLC-175000</v>
      </c>
      <c r="E46" s="185" t="s">
        <v>4550</v>
      </c>
      <c r="F46" s="186">
        <v>75000.0</v>
      </c>
      <c r="G46" s="186" t="s">
        <v>27</v>
      </c>
      <c r="H46" s="186" t="s">
        <v>27</v>
      </c>
      <c r="I46" s="186" t="s">
        <v>27</v>
      </c>
      <c r="J46" s="186" t="s">
        <v>27</v>
      </c>
      <c r="K46" s="186">
        <v>7.5</v>
      </c>
      <c r="L46" s="186">
        <v>0.9</v>
      </c>
      <c r="M46" s="186">
        <v>6.0</v>
      </c>
      <c r="N46" s="9">
        <v>2.29</v>
      </c>
      <c r="O46" s="9">
        <f>ROUND('FBE Fees'!$N46*4.9,1)</f>
        <v>11.2</v>
      </c>
      <c r="P46" s="3"/>
      <c r="Q46" s="3"/>
      <c r="R46" s="3"/>
      <c r="S46" s="176">
        <f t="shared" ref="S46:U46" si="32">IF(K46&lt;&gt;"",K46/$T$9,"")</f>
        <v>1.518495272</v>
      </c>
      <c r="T46" s="176">
        <f t="shared" si="32"/>
        <v>0.1822194327</v>
      </c>
      <c r="U46" s="176">
        <f t="shared" si="32"/>
        <v>1.214796218</v>
      </c>
      <c r="V46" s="3"/>
      <c r="W46" s="3"/>
      <c r="X46" s="3"/>
      <c r="Y46" s="3"/>
      <c r="Z46" s="3"/>
    </row>
    <row r="47" ht="15.75" hidden="1" customHeight="1">
      <c r="A47" s="3"/>
      <c r="B47" s="3"/>
      <c r="C47" s="3"/>
      <c r="D47" s="183" t="str">
        <f>'FBE Fees'!$E47&amp;'FBE Fees'!$F47</f>
        <v>PLC-180000</v>
      </c>
      <c r="E47" s="185" t="s">
        <v>4550</v>
      </c>
      <c r="F47" s="186">
        <v>80000.0</v>
      </c>
      <c r="G47" s="186" t="s">
        <v>27</v>
      </c>
      <c r="H47" s="186" t="s">
        <v>27</v>
      </c>
      <c r="I47" s="186" t="s">
        <v>27</v>
      </c>
      <c r="J47" s="186" t="s">
        <v>27</v>
      </c>
      <c r="K47" s="186">
        <v>7.5</v>
      </c>
      <c r="L47" s="186">
        <v>0.9</v>
      </c>
      <c r="M47" s="186">
        <v>6.0</v>
      </c>
      <c r="N47" s="9">
        <v>2.29</v>
      </c>
      <c r="O47" s="9">
        <f>ROUND('FBE Fees'!$N47*4.9,1)</f>
        <v>11.2</v>
      </c>
      <c r="P47" s="3"/>
      <c r="Q47" s="3"/>
      <c r="R47" s="3"/>
      <c r="S47" s="184">
        <f t="shared" ref="S47:U47" si="33">IF(K47&lt;&gt;"",K47/$T$9,"")</f>
        <v>1.518495272</v>
      </c>
      <c r="T47" s="184">
        <f t="shared" si="33"/>
        <v>0.1822194327</v>
      </c>
      <c r="U47" s="184">
        <f t="shared" si="33"/>
        <v>1.214796218</v>
      </c>
      <c r="V47" s="3"/>
      <c r="W47" s="3"/>
      <c r="X47" s="3"/>
      <c r="Y47" s="3"/>
      <c r="Z47" s="3"/>
    </row>
    <row r="48" ht="15.75" hidden="1" customHeight="1">
      <c r="A48" s="3"/>
      <c r="B48" s="3"/>
      <c r="C48" s="3"/>
      <c r="D48" s="183" t="str">
        <f>'FBE Fees'!$E48&amp;'FBE Fees'!$F48</f>
        <v>PLC-185000</v>
      </c>
      <c r="E48" s="185" t="s">
        <v>4550</v>
      </c>
      <c r="F48" s="186">
        <v>85000.0</v>
      </c>
      <c r="G48" s="186" t="s">
        <v>27</v>
      </c>
      <c r="H48" s="186" t="s">
        <v>27</v>
      </c>
      <c r="I48" s="186" t="s">
        <v>27</v>
      </c>
      <c r="J48" s="186" t="s">
        <v>27</v>
      </c>
      <c r="K48" s="186">
        <v>7.5</v>
      </c>
      <c r="L48" s="186">
        <v>0.9</v>
      </c>
      <c r="M48" s="186">
        <v>6.0</v>
      </c>
      <c r="N48" s="9">
        <v>2.29</v>
      </c>
      <c r="O48" s="9">
        <f>ROUND('FBE Fees'!$N48*4.9,1)</f>
        <v>11.2</v>
      </c>
      <c r="P48" s="3"/>
      <c r="Q48" s="3"/>
      <c r="R48" s="3"/>
      <c r="S48" s="176">
        <f t="shared" ref="S48:U48" si="34">IF(K48&lt;&gt;"",K48/$T$9,"")</f>
        <v>1.518495272</v>
      </c>
      <c r="T48" s="176">
        <f t="shared" si="34"/>
        <v>0.1822194327</v>
      </c>
      <c r="U48" s="176">
        <f t="shared" si="34"/>
        <v>1.214796218</v>
      </c>
      <c r="V48" s="3"/>
      <c r="W48" s="3"/>
      <c r="X48" s="3"/>
      <c r="Y48" s="3"/>
      <c r="Z48" s="3"/>
    </row>
    <row r="49" ht="15.75" hidden="1" customHeight="1">
      <c r="A49" s="3"/>
      <c r="B49" s="3"/>
      <c r="C49" s="3"/>
      <c r="D49" s="183" t="str">
        <f>'FBE Fees'!$E49&amp;'FBE Fees'!$F49</f>
        <v>PLC-190000</v>
      </c>
      <c r="E49" s="185" t="s">
        <v>4550</v>
      </c>
      <c r="F49" s="186">
        <v>90000.0</v>
      </c>
      <c r="G49" s="186" t="s">
        <v>27</v>
      </c>
      <c r="H49" s="186" t="s">
        <v>27</v>
      </c>
      <c r="I49" s="186" t="s">
        <v>27</v>
      </c>
      <c r="J49" s="186" t="s">
        <v>27</v>
      </c>
      <c r="K49" s="186">
        <v>7.5</v>
      </c>
      <c r="L49" s="186">
        <v>0.9</v>
      </c>
      <c r="M49" s="186">
        <v>6.0</v>
      </c>
      <c r="N49" s="9">
        <v>2.29</v>
      </c>
      <c r="O49" s="9">
        <f>ROUND('FBE Fees'!$N49*4.9,1)</f>
        <v>11.2</v>
      </c>
      <c r="P49" s="3"/>
      <c r="Q49" s="3"/>
      <c r="R49" s="3"/>
      <c r="S49" s="184">
        <f t="shared" ref="S49:U49" si="35">IF(K49&lt;&gt;"",K49/$T$9,"")</f>
        <v>1.518495272</v>
      </c>
      <c r="T49" s="184">
        <f t="shared" si="35"/>
        <v>0.1822194327</v>
      </c>
      <c r="U49" s="184">
        <f t="shared" si="35"/>
        <v>1.214796218</v>
      </c>
      <c r="V49" s="3"/>
      <c r="W49" s="3"/>
      <c r="X49" s="3"/>
      <c r="Y49" s="3"/>
      <c r="Z49" s="3"/>
    </row>
    <row r="50" ht="15.75" customHeight="1">
      <c r="A50" s="3"/>
      <c r="B50" s="3"/>
      <c r="C50" s="3"/>
      <c r="D50" s="183" t="str">
        <f>'FBE Fees'!$E50&amp;'FBE Fees'!$F50</f>
        <v>PLC-2100</v>
      </c>
      <c r="E50" s="10" t="s">
        <v>4549</v>
      </c>
      <c r="F50" s="9">
        <v>100.0</v>
      </c>
      <c r="G50" s="9">
        <v>330.0</v>
      </c>
      <c r="H50" s="9">
        <v>230.0</v>
      </c>
      <c r="I50" s="9">
        <v>25.0</v>
      </c>
      <c r="J50" s="9">
        <v>840.0</v>
      </c>
      <c r="K50" s="9">
        <v>5.2</v>
      </c>
      <c r="L50" s="9">
        <v>0.9</v>
      </c>
      <c r="M50" s="9">
        <v>1.58</v>
      </c>
      <c r="N50" s="9">
        <v>2.29</v>
      </c>
      <c r="O50" s="9">
        <f>ROUND('FBE Fees'!$N50*4.9,1)</f>
        <v>11.2</v>
      </c>
      <c r="P50" s="3"/>
      <c r="Q50" s="3"/>
      <c r="R50" s="3"/>
      <c r="S50" s="176">
        <f t="shared" ref="S50:U50" si="36">IF(K50&lt;&gt;"",K50/$T$9,"")</f>
        <v>1.052823389</v>
      </c>
      <c r="T50" s="176">
        <f t="shared" si="36"/>
        <v>0.1822194327</v>
      </c>
      <c r="U50" s="176">
        <f t="shared" si="36"/>
        <v>0.3198963374</v>
      </c>
      <c r="V50" s="3"/>
      <c r="W50" s="3"/>
      <c r="X50" s="3"/>
      <c r="Y50" s="3"/>
      <c r="Z50" s="3"/>
    </row>
    <row r="51" ht="15.75" customHeight="1">
      <c r="A51" s="3"/>
      <c r="B51" s="3"/>
      <c r="C51" s="3"/>
      <c r="D51" s="183" t="str">
        <f>'FBE Fees'!$E51&amp;'FBE Fees'!$F51</f>
        <v>PLC-2250</v>
      </c>
      <c r="E51" s="10" t="s">
        <v>4549</v>
      </c>
      <c r="F51" s="9">
        <v>250.0</v>
      </c>
      <c r="G51" s="9">
        <v>330.0</v>
      </c>
      <c r="H51" s="9">
        <v>230.0</v>
      </c>
      <c r="I51" s="9">
        <v>25.0</v>
      </c>
      <c r="J51" s="9">
        <v>840.0</v>
      </c>
      <c r="K51" s="9">
        <v>5.5</v>
      </c>
      <c r="L51" s="9">
        <v>0.9</v>
      </c>
      <c r="M51" s="9">
        <v>2.47</v>
      </c>
      <c r="N51" s="9">
        <v>2.42</v>
      </c>
      <c r="O51" s="9">
        <f>ROUND('FBE Fees'!$N51*4.9,1)</f>
        <v>11.9</v>
      </c>
      <c r="P51" s="3"/>
      <c r="Q51" s="3"/>
      <c r="R51" s="3"/>
      <c r="S51" s="184">
        <f t="shared" ref="S51:U51" si="37">IF(K51&lt;&gt;"",K51/$T$9,"")</f>
        <v>1.1135632</v>
      </c>
      <c r="T51" s="184">
        <f t="shared" si="37"/>
        <v>0.1822194327</v>
      </c>
      <c r="U51" s="184">
        <f t="shared" si="37"/>
        <v>0.5000911097</v>
      </c>
      <c r="V51" s="3"/>
      <c r="W51" s="3"/>
      <c r="X51" s="3"/>
      <c r="Y51" s="3"/>
      <c r="Z51" s="3"/>
    </row>
    <row r="52" ht="15.75" customHeight="1">
      <c r="A52" s="3"/>
      <c r="B52" s="3"/>
      <c r="C52" s="3"/>
      <c r="D52" s="183" t="str">
        <f>'FBE Fees'!$E52&amp;'FBE Fees'!$F52</f>
        <v>PLC-2500</v>
      </c>
      <c r="E52" s="10" t="s">
        <v>4549</v>
      </c>
      <c r="F52" s="9">
        <v>500.0</v>
      </c>
      <c r="G52" s="9">
        <v>330.0</v>
      </c>
      <c r="H52" s="9">
        <v>230.0</v>
      </c>
      <c r="I52" s="9">
        <v>25.0</v>
      </c>
      <c r="J52" s="9">
        <v>840.0</v>
      </c>
      <c r="K52" s="9">
        <v>5.8</v>
      </c>
      <c r="L52" s="9">
        <v>0.9</v>
      </c>
      <c r="M52" s="9">
        <v>2.47</v>
      </c>
      <c r="N52" s="9">
        <v>2.54</v>
      </c>
      <c r="O52" s="9">
        <f>ROUND('FBE Fees'!$N52*4.9,1)</f>
        <v>12.4</v>
      </c>
      <c r="P52" s="3"/>
      <c r="Q52" s="3"/>
      <c r="R52" s="3"/>
      <c r="S52" s="176">
        <f t="shared" ref="S52:U52" si="38">IF(K52&lt;&gt;"",K52/$T$9,"")</f>
        <v>1.174303011</v>
      </c>
      <c r="T52" s="176">
        <f t="shared" si="38"/>
        <v>0.1822194327</v>
      </c>
      <c r="U52" s="176">
        <f t="shared" si="38"/>
        <v>0.5000911097</v>
      </c>
      <c r="V52" s="3"/>
      <c r="W52" s="3"/>
      <c r="X52" s="3"/>
      <c r="Y52" s="3"/>
      <c r="Z52" s="3"/>
    </row>
    <row r="53" ht="15.75" customHeight="1">
      <c r="A53" s="3"/>
      <c r="B53" s="3"/>
      <c r="C53" s="3"/>
      <c r="D53" s="183" t="str">
        <f>'FBE Fees'!$E53&amp;'FBE Fees'!$F53</f>
        <v>PLC-21000</v>
      </c>
      <c r="E53" s="10" t="s">
        <v>4549</v>
      </c>
      <c r="F53" s="9">
        <v>1000.0</v>
      </c>
      <c r="G53" s="9">
        <v>330.0</v>
      </c>
      <c r="H53" s="9">
        <v>230.0</v>
      </c>
      <c r="I53" s="9">
        <v>25.0</v>
      </c>
      <c r="J53" s="9">
        <v>840.0</v>
      </c>
      <c r="K53" s="9">
        <v>6.1</v>
      </c>
      <c r="L53" s="9">
        <v>0.9</v>
      </c>
      <c r="M53" s="9">
        <v>3.95</v>
      </c>
      <c r="N53" s="9">
        <v>2.9</v>
      </c>
      <c r="O53" s="9">
        <f>ROUND('FBE Fees'!$N53*4.9,1)</f>
        <v>14.2</v>
      </c>
      <c r="P53" s="3"/>
      <c r="Q53" s="3"/>
      <c r="R53" s="3"/>
      <c r="S53" s="184">
        <f t="shared" ref="S53:U53" si="39">IF(K53&lt;&gt;"",K53/$T$9,"")</f>
        <v>1.235042822</v>
      </c>
      <c r="T53" s="184">
        <f t="shared" si="39"/>
        <v>0.1822194327</v>
      </c>
      <c r="U53" s="184">
        <f t="shared" si="39"/>
        <v>0.7997408435</v>
      </c>
      <c r="V53" s="3"/>
      <c r="W53" s="3"/>
      <c r="X53" s="3"/>
      <c r="Y53" s="3"/>
      <c r="Z53" s="3"/>
    </row>
    <row r="54" ht="15.75" hidden="1" customHeight="1">
      <c r="A54" s="3"/>
      <c r="B54" s="3"/>
      <c r="C54" s="3"/>
      <c r="D54" s="183" t="str">
        <f>'FBE Fees'!$E54&amp;'FBE Fees'!$F54</f>
        <v>PLC-21250</v>
      </c>
      <c r="E54" s="185" t="s">
        <v>4549</v>
      </c>
      <c r="F54" s="186">
        <v>1250.0</v>
      </c>
      <c r="G54" s="186" t="s">
        <v>27</v>
      </c>
      <c r="H54" s="186" t="s">
        <v>27</v>
      </c>
      <c r="I54" s="186" t="s">
        <v>27</v>
      </c>
      <c r="J54" s="186" t="s">
        <v>27</v>
      </c>
      <c r="K54" s="186">
        <v>6.1</v>
      </c>
      <c r="L54" s="186">
        <v>0.9</v>
      </c>
      <c r="M54" s="186">
        <v>3.95</v>
      </c>
      <c r="N54" s="9">
        <v>2.9</v>
      </c>
      <c r="O54" s="9">
        <f>ROUND('FBE Fees'!$N54*4.9,1)</f>
        <v>14.2</v>
      </c>
      <c r="P54" s="3"/>
      <c r="Q54" s="3"/>
      <c r="R54" s="3"/>
      <c r="S54" s="176">
        <f t="shared" ref="S54:U54" si="40">IF(K54&lt;&gt;"",K54/$T$9,"")</f>
        <v>1.235042822</v>
      </c>
      <c r="T54" s="176">
        <f t="shared" si="40"/>
        <v>0.1822194327</v>
      </c>
      <c r="U54" s="176">
        <f t="shared" si="40"/>
        <v>0.7997408435</v>
      </c>
      <c r="V54" s="3"/>
      <c r="W54" s="3"/>
      <c r="X54" s="3"/>
      <c r="Y54" s="3"/>
      <c r="Z54" s="3"/>
    </row>
    <row r="55" ht="15.75" hidden="1" customHeight="1">
      <c r="A55" s="3"/>
      <c r="B55" s="3"/>
      <c r="C55" s="3"/>
      <c r="D55" s="183" t="str">
        <f>'FBE Fees'!$E55&amp;'FBE Fees'!$F55</f>
        <v>PLC-21500</v>
      </c>
      <c r="E55" s="185" t="s">
        <v>4549</v>
      </c>
      <c r="F55" s="186">
        <v>1500.0</v>
      </c>
      <c r="G55" s="186" t="s">
        <v>27</v>
      </c>
      <c r="H55" s="186" t="s">
        <v>27</v>
      </c>
      <c r="I55" s="186" t="s">
        <v>27</v>
      </c>
      <c r="J55" s="186" t="s">
        <v>27</v>
      </c>
      <c r="K55" s="186">
        <v>6.1</v>
      </c>
      <c r="L55" s="186">
        <v>0.9</v>
      </c>
      <c r="M55" s="186">
        <v>3.95</v>
      </c>
      <c r="N55" s="9">
        <v>2.9</v>
      </c>
      <c r="O55" s="9">
        <f>ROUND('FBE Fees'!$N55*4.9,1)</f>
        <v>14.2</v>
      </c>
      <c r="P55" s="3"/>
      <c r="Q55" s="3"/>
      <c r="R55" s="3"/>
      <c r="S55" s="184">
        <f t="shared" ref="S55:U55" si="41">IF(K55&lt;&gt;"",K55/$T$9,"")</f>
        <v>1.235042822</v>
      </c>
      <c r="T55" s="184">
        <f t="shared" si="41"/>
        <v>0.1822194327</v>
      </c>
      <c r="U55" s="184">
        <f t="shared" si="41"/>
        <v>0.7997408435</v>
      </c>
      <c r="V55" s="3"/>
      <c r="W55" s="3"/>
      <c r="X55" s="3"/>
      <c r="Y55" s="3"/>
      <c r="Z55" s="3"/>
    </row>
    <row r="56" ht="15.75" hidden="1" customHeight="1">
      <c r="A56" s="3"/>
      <c r="B56" s="3"/>
      <c r="C56" s="3"/>
      <c r="D56" s="183" t="str">
        <f>'FBE Fees'!$E56&amp;'FBE Fees'!$F56</f>
        <v>PLC-21750</v>
      </c>
      <c r="E56" s="185" t="s">
        <v>4549</v>
      </c>
      <c r="F56" s="186">
        <v>1750.0</v>
      </c>
      <c r="G56" s="186" t="s">
        <v>27</v>
      </c>
      <c r="H56" s="186" t="s">
        <v>27</v>
      </c>
      <c r="I56" s="186" t="s">
        <v>27</v>
      </c>
      <c r="J56" s="186" t="s">
        <v>27</v>
      </c>
      <c r="K56" s="186">
        <v>6.1</v>
      </c>
      <c r="L56" s="186">
        <v>0.9</v>
      </c>
      <c r="M56" s="186">
        <v>3.95</v>
      </c>
      <c r="N56" s="9">
        <v>2.9</v>
      </c>
      <c r="O56" s="9">
        <f>ROUND('FBE Fees'!$N56*4.9,1)</f>
        <v>14.2</v>
      </c>
      <c r="P56" s="3"/>
      <c r="Q56" s="3"/>
      <c r="R56" s="3"/>
      <c r="S56" s="176">
        <f t="shared" ref="S56:U56" si="42">IF(K56&lt;&gt;"",K56/$T$9,"")</f>
        <v>1.235042822</v>
      </c>
      <c r="T56" s="176">
        <f t="shared" si="42"/>
        <v>0.1822194327</v>
      </c>
      <c r="U56" s="176">
        <f t="shared" si="42"/>
        <v>0.7997408435</v>
      </c>
      <c r="V56" s="3"/>
      <c r="W56" s="3"/>
      <c r="X56" s="3"/>
      <c r="Y56" s="3"/>
      <c r="Z56" s="3"/>
    </row>
    <row r="57" ht="15.75" customHeight="1">
      <c r="A57" s="3"/>
      <c r="B57" s="3"/>
      <c r="C57" s="3"/>
      <c r="D57" s="183" t="str">
        <f>'FBE Fees'!$E57&amp;'FBE Fees'!$F57</f>
        <v>PLC-22000</v>
      </c>
      <c r="E57" s="10" t="s">
        <v>4549</v>
      </c>
      <c r="F57" s="9">
        <v>2000.0</v>
      </c>
      <c r="G57" s="9">
        <v>330.0</v>
      </c>
      <c r="H57" s="9">
        <v>230.0</v>
      </c>
      <c r="I57" s="9">
        <v>25.0</v>
      </c>
      <c r="J57" s="9">
        <v>840.0</v>
      </c>
      <c r="K57" s="9">
        <v>6.5</v>
      </c>
      <c r="L57" s="9">
        <v>0.9</v>
      </c>
      <c r="M57" s="9">
        <v>4.55</v>
      </c>
      <c r="N57" s="9">
        <v>2.9</v>
      </c>
      <c r="O57" s="9">
        <f>ROUND('FBE Fees'!$N57*4.9,1)</f>
        <v>14.2</v>
      </c>
      <c r="P57" s="3"/>
      <c r="Q57" s="3"/>
      <c r="R57" s="3"/>
      <c r="S57" s="184">
        <f t="shared" ref="S57:U57" si="43">IF(K57&lt;&gt;"",K57/$T$9,"")</f>
        <v>1.316029236</v>
      </c>
      <c r="T57" s="184">
        <f t="shared" si="43"/>
        <v>0.1822194327</v>
      </c>
      <c r="U57" s="184">
        <f t="shared" si="43"/>
        <v>0.9212204653</v>
      </c>
      <c r="V57" s="3"/>
      <c r="W57" s="3"/>
      <c r="X57" s="3"/>
      <c r="Y57" s="3"/>
      <c r="Z57" s="3"/>
    </row>
    <row r="58" ht="15.75" customHeight="1">
      <c r="A58" s="3"/>
      <c r="B58" s="3"/>
      <c r="C58" s="3"/>
      <c r="D58" s="183" t="str">
        <f>'FBE Fees'!$E58&amp;'FBE Fees'!$F58</f>
        <v>PLC-23000</v>
      </c>
      <c r="E58" s="10" t="s">
        <v>4549</v>
      </c>
      <c r="F58" s="9">
        <v>3000.0</v>
      </c>
      <c r="G58" s="9">
        <v>330.0</v>
      </c>
      <c r="H58" s="9">
        <v>230.0</v>
      </c>
      <c r="I58" s="9">
        <v>25.0</v>
      </c>
      <c r="J58" s="9">
        <v>840.0</v>
      </c>
      <c r="K58" s="9">
        <v>7.0</v>
      </c>
      <c r="L58" s="9">
        <v>0.9</v>
      </c>
      <c r="M58" s="9">
        <v>5.15</v>
      </c>
      <c r="N58" s="9">
        <v>2.9</v>
      </c>
      <c r="O58" s="9">
        <f>ROUND('FBE Fees'!$N58*4.9,1)</f>
        <v>14.2</v>
      </c>
      <c r="P58" s="3"/>
      <c r="Q58" s="3"/>
      <c r="R58" s="3"/>
      <c r="S58" s="176">
        <f t="shared" ref="S58:U58" si="44">IF(K58&lt;&gt;"",K58/$T$9,"")</f>
        <v>1.417262254</v>
      </c>
      <c r="T58" s="176">
        <f t="shared" si="44"/>
        <v>0.1822194327</v>
      </c>
      <c r="U58" s="176">
        <f t="shared" si="44"/>
        <v>1.042700087</v>
      </c>
      <c r="V58" s="3"/>
      <c r="W58" s="3"/>
      <c r="X58" s="3"/>
      <c r="Y58" s="3"/>
      <c r="Z58" s="3"/>
    </row>
    <row r="59" ht="15.75" customHeight="1">
      <c r="A59" s="3"/>
      <c r="B59" s="3"/>
      <c r="C59" s="3"/>
      <c r="D59" s="183" t="str">
        <f>'FBE Fees'!$E59&amp;'FBE Fees'!$F59</f>
        <v>PLC-24000</v>
      </c>
      <c r="E59" s="10" t="s">
        <v>4549</v>
      </c>
      <c r="F59" s="9">
        <v>4000.0</v>
      </c>
      <c r="G59" s="9">
        <v>330.0</v>
      </c>
      <c r="H59" s="9">
        <v>230.0</v>
      </c>
      <c r="I59" s="9">
        <v>25.0</v>
      </c>
      <c r="J59" s="9">
        <v>840.0</v>
      </c>
      <c r="K59" s="9">
        <v>7.5</v>
      </c>
      <c r="L59" s="9">
        <v>0.9</v>
      </c>
      <c r="M59" s="9">
        <v>5.75</v>
      </c>
      <c r="N59" s="9">
        <v>2.9</v>
      </c>
      <c r="O59" s="9">
        <f>ROUND('FBE Fees'!$N59*4.9,1)</f>
        <v>14.2</v>
      </c>
      <c r="P59" s="3"/>
      <c r="Q59" s="3"/>
      <c r="R59" s="3"/>
      <c r="S59" s="184">
        <f t="shared" ref="S59:U59" si="45">IF(K59&lt;&gt;"",K59/$T$9,"")</f>
        <v>1.518495272</v>
      </c>
      <c r="T59" s="184">
        <f t="shared" si="45"/>
        <v>0.1822194327</v>
      </c>
      <c r="U59" s="184">
        <f t="shared" si="45"/>
        <v>1.164179709</v>
      </c>
      <c r="V59" s="3"/>
      <c r="W59" s="3"/>
      <c r="X59" s="3"/>
      <c r="Y59" s="3"/>
      <c r="Z59" s="3"/>
    </row>
    <row r="60" ht="15.75" customHeight="1">
      <c r="A60" s="3"/>
      <c r="B60" s="3"/>
      <c r="C60" s="3"/>
      <c r="D60" s="183" t="str">
        <f>'FBE Fees'!$E60&amp;'FBE Fees'!$F60</f>
        <v>PLC-25000</v>
      </c>
      <c r="E60" s="10" t="s">
        <v>4549</v>
      </c>
      <c r="F60" s="9">
        <v>5000.0</v>
      </c>
      <c r="G60" s="9">
        <v>330.0</v>
      </c>
      <c r="H60" s="9">
        <v>230.0</v>
      </c>
      <c r="I60" s="9">
        <v>25.0</v>
      </c>
      <c r="J60" s="9">
        <v>840.0</v>
      </c>
      <c r="K60" s="9">
        <v>8.0</v>
      </c>
      <c r="L60" s="9">
        <v>0.9</v>
      </c>
      <c r="M60" s="9">
        <v>6.35</v>
      </c>
      <c r="N60" s="9">
        <v>2.9</v>
      </c>
      <c r="O60" s="9">
        <f>ROUND('FBE Fees'!$N60*4.9,1)</f>
        <v>14.2</v>
      </c>
      <c r="P60" s="3"/>
      <c r="Q60" s="3"/>
      <c r="R60" s="3"/>
      <c r="S60" s="176">
        <f t="shared" ref="S60:U60" si="46">IF(K60&lt;&gt;"",K60/$T$9,"")</f>
        <v>1.619728291</v>
      </c>
      <c r="T60" s="176">
        <f t="shared" si="46"/>
        <v>0.1822194327</v>
      </c>
      <c r="U60" s="176">
        <f t="shared" si="46"/>
        <v>1.285659331</v>
      </c>
      <c r="V60" s="3"/>
      <c r="W60" s="3"/>
      <c r="X60" s="3"/>
      <c r="Y60" s="3"/>
      <c r="Z60" s="3"/>
    </row>
    <row r="61" ht="15.75" customHeight="1">
      <c r="A61" s="3"/>
      <c r="B61" s="3"/>
      <c r="C61" s="3"/>
      <c r="D61" s="183" t="str">
        <f>'FBE Fees'!$E61&amp;'FBE Fees'!$F61</f>
        <v>PLC-26000</v>
      </c>
      <c r="E61" s="10" t="s">
        <v>4549</v>
      </c>
      <c r="F61" s="9">
        <v>6000.0</v>
      </c>
      <c r="G61" s="9">
        <v>330.0</v>
      </c>
      <c r="H61" s="9">
        <v>230.0</v>
      </c>
      <c r="I61" s="9">
        <v>25.0</v>
      </c>
      <c r="J61" s="9">
        <v>840.0</v>
      </c>
      <c r="K61" s="9">
        <v>8.5</v>
      </c>
      <c r="L61" s="9">
        <v>0.9</v>
      </c>
      <c r="M61" s="9">
        <v>6.949999999999999</v>
      </c>
      <c r="N61" s="9">
        <v>2.9</v>
      </c>
      <c r="O61" s="9">
        <f>ROUND('FBE Fees'!$N61*4.9,1)</f>
        <v>14.2</v>
      </c>
      <c r="P61" s="3"/>
      <c r="Q61" s="3"/>
      <c r="R61" s="3"/>
      <c r="S61" s="184">
        <f t="shared" ref="S61:U61" si="47">IF(K61&lt;&gt;"",K61/$T$9,"")</f>
        <v>1.720961309</v>
      </c>
      <c r="T61" s="184">
        <f t="shared" si="47"/>
        <v>0.1822194327</v>
      </c>
      <c r="U61" s="184">
        <f t="shared" si="47"/>
        <v>1.407138952</v>
      </c>
      <c r="V61" s="3"/>
      <c r="W61" s="3"/>
      <c r="X61" s="3"/>
      <c r="Y61" s="3"/>
      <c r="Z61" s="3"/>
    </row>
    <row r="62" ht="15.75" customHeight="1">
      <c r="A62" s="3"/>
      <c r="B62" s="3"/>
      <c r="C62" s="3"/>
      <c r="D62" s="183" t="str">
        <f>'FBE Fees'!$E62&amp;'FBE Fees'!$F62</f>
        <v>PLC-27000</v>
      </c>
      <c r="E62" s="10" t="s">
        <v>4549</v>
      </c>
      <c r="F62" s="9">
        <v>7000.0</v>
      </c>
      <c r="G62" s="9">
        <v>330.0</v>
      </c>
      <c r="H62" s="9">
        <v>230.0</v>
      </c>
      <c r="I62" s="9">
        <v>25.0</v>
      </c>
      <c r="J62" s="9">
        <v>840.0</v>
      </c>
      <c r="K62" s="9">
        <v>9.0</v>
      </c>
      <c r="L62" s="9">
        <v>0.9</v>
      </c>
      <c r="M62" s="9">
        <v>7.549999999999999</v>
      </c>
      <c r="N62" s="9">
        <v>2.9</v>
      </c>
      <c r="O62" s="9">
        <f>ROUND('FBE Fees'!$N62*4.9,1)</f>
        <v>14.2</v>
      </c>
      <c r="P62" s="3"/>
      <c r="Q62" s="3"/>
      <c r="R62" s="3"/>
      <c r="S62" s="176">
        <f t="shared" ref="S62:U62" si="48">IF(K62&lt;&gt;"",K62/$T$9,"")</f>
        <v>1.822194327</v>
      </c>
      <c r="T62" s="176">
        <f t="shared" si="48"/>
        <v>0.1822194327</v>
      </c>
      <c r="U62" s="176">
        <f t="shared" si="48"/>
        <v>1.528618574</v>
      </c>
      <c r="V62" s="3"/>
      <c r="W62" s="3"/>
      <c r="X62" s="3"/>
      <c r="Y62" s="3"/>
      <c r="Z62" s="3"/>
    </row>
    <row r="63" ht="15.75" customHeight="1">
      <c r="A63" s="3"/>
      <c r="B63" s="3"/>
      <c r="C63" s="3"/>
      <c r="D63" s="183" t="str">
        <f>'FBE Fees'!$E63&amp;'FBE Fees'!$F63</f>
        <v>PLC-28000</v>
      </c>
      <c r="E63" s="10" t="s">
        <v>4549</v>
      </c>
      <c r="F63" s="9">
        <v>8000.0</v>
      </c>
      <c r="G63" s="9">
        <v>330.0</v>
      </c>
      <c r="H63" s="9">
        <v>230.0</v>
      </c>
      <c r="I63" s="9">
        <v>25.0</v>
      </c>
      <c r="J63" s="9">
        <v>840.0</v>
      </c>
      <c r="K63" s="9">
        <v>14.0</v>
      </c>
      <c r="L63" s="9">
        <v>0.9</v>
      </c>
      <c r="M63" s="9">
        <v>8.149999999999999</v>
      </c>
      <c r="N63" s="9">
        <v>2.9</v>
      </c>
      <c r="O63" s="9">
        <f>ROUND('FBE Fees'!$N63*4.9,1)</f>
        <v>14.2</v>
      </c>
      <c r="P63" s="3"/>
      <c r="Q63" s="3"/>
      <c r="R63" s="3"/>
      <c r="S63" s="184">
        <f t="shared" ref="S63:U63" si="49">IF(K63&lt;&gt;"",K63/$T$9,"")</f>
        <v>2.834524509</v>
      </c>
      <c r="T63" s="184">
        <f t="shared" si="49"/>
        <v>0.1822194327</v>
      </c>
      <c r="U63" s="184">
        <f t="shared" si="49"/>
        <v>1.650098196</v>
      </c>
      <c r="V63" s="3"/>
      <c r="W63" s="3"/>
      <c r="X63" s="3"/>
      <c r="Y63" s="3"/>
      <c r="Z63" s="3"/>
    </row>
    <row r="64" ht="15.75" customHeight="1">
      <c r="A64" s="3"/>
      <c r="B64" s="3"/>
      <c r="C64" s="3"/>
      <c r="D64" s="183" t="str">
        <f>'FBE Fees'!$E64&amp;'FBE Fees'!$F64</f>
        <v>PLC-29000</v>
      </c>
      <c r="E64" s="10" t="s">
        <v>4549</v>
      </c>
      <c r="F64" s="9">
        <v>9000.0</v>
      </c>
      <c r="G64" s="9">
        <v>330.0</v>
      </c>
      <c r="H64" s="9">
        <v>230.0</v>
      </c>
      <c r="I64" s="9">
        <v>25.0</v>
      </c>
      <c r="J64" s="9">
        <v>840.0</v>
      </c>
      <c r="K64" s="9">
        <v>15.0</v>
      </c>
      <c r="L64" s="9">
        <v>0.9</v>
      </c>
      <c r="M64" s="9">
        <v>8.749999999999998</v>
      </c>
      <c r="N64" s="9">
        <v>2.9</v>
      </c>
      <c r="O64" s="9">
        <f>ROUND('FBE Fees'!$N64*4.9,1)</f>
        <v>14.2</v>
      </c>
      <c r="P64" s="3"/>
      <c r="Q64" s="3"/>
      <c r="R64" s="3"/>
      <c r="S64" s="176">
        <f t="shared" ref="S64:U64" si="50">IF(K64&lt;&gt;"",K64/$T$9,"")</f>
        <v>3.036990545</v>
      </c>
      <c r="T64" s="176">
        <f t="shared" si="50"/>
        <v>0.1822194327</v>
      </c>
      <c r="U64" s="176">
        <f t="shared" si="50"/>
        <v>1.771577818</v>
      </c>
      <c r="V64" s="3"/>
      <c r="W64" s="3"/>
      <c r="X64" s="3"/>
      <c r="Y64" s="3"/>
      <c r="Z64" s="3"/>
    </row>
    <row r="65" ht="15.75" customHeight="1">
      <c r="A65" s="3"/>
      <c r="B65" s="3"/>
      <c r="C65" s="3"/>
      <c r="D65" s="183" t="str">
        <f>'FBE Fees'!$E65&amp;'FBE Fees'!$F65</f>
        <v>PLC-210000</v>
      </c>
      <c r="E65" s="10" t="s">
        <v>4549</v>
      </c>
      <c r="F65" s="9">
        <v>10000.0</v>
      </c>
      <c r="G65" s="9">
        <v>330.0</v>
      </c>
      <c r="H65" s="9">
        <v>230.0</v>
      </c>
      <c r="I65" s="9">
        <v>25.0</v>
      </c>
      <c r="J65" s="9">
        <v>840.0</v>
      </c>
      <c r="K65" s="9">
        <v>16.0</v>
      </c>
      <c r="L65" s="9">
        <v>0.9</v>
      </c>
      <c r="M65" s="9">
        <v>9.349999999999998</v>
      </c>
      <c r="N65" s="9">
        <v>2.9</v>
      </c>
      <c r="O65" s="9">
        <f>ROUND('FBE Fees'!$N65*4.9,1)</f>
        <v>14.2</v>
      </c>
      <c r="P65" s="3"/>
      <c r="Q65" s="3"/>
      <c r="R65" s="3"/>
      <c r="S65" s="184">
        <f t="shared" ref="S65:U65" si="51">IF(K65&lt;&gt;"",K65/$T$9,"")</f>
        <v>3.239456581</v>
      </c>
      <c r="T65" s="184">
        <f t="shared" si="51"/>
        <v>0.1822194327</v>
      </c>
      <c r="U65" s="184">
        <f t="shared" si="51"/>
        <v>1.89305744</v>
      </c>
      <c r="V65" s="3"/>
      <c r="W65" s="3"/>
      <c r="X65" s="3"/>
      <c r="Y65" s="3"/>
      <c r="Z65" s="3"/>
    </row>
    <row r="66" ht="15.75" hidden="1" customHeight="1">
      <c r="A66" s="3"/>
      <c r="B66" s="3"/>
      <c r="C66" s="3"/>
      <c r="D66" s="183" t="str">
        <f>'FBE Fees'!$E66&amp;'FBE Fees'!$F66</f>
        <v>PLC-211000</v>
      </c>
      <c r="E66" s="185" t="s">
        <v>4549</v>
      </c>
      <c r="F66" s="186">
        <v>11000.0</v>
      </c>
      <c r="G66" s="186" t="s">
        <v>27</v>
      </c>
      <c r="H66" s="186" t="s">
        <v>27</v>
      </c>
      <c r="I66" s="186" t="s">
        <v>27</v>
      </c>
      <c r="J66" s="186" t="s">
        <v>27</v>
      </c>
      <c r="K66" s="186">
        <v>16.0</v>
      </c>
      <c r="L66" s="186">
        <v>0.9</v>
      </c>
      <c r="M66" s="186">
        <v>9.349999999999998</v>
      </c>
      <c r="N66" s="9">
        <v>2.9</v>
      </c>
      <c r="O66" s="9">
        <f>ROUND('FBE Fees'!$N66*4.9,1)</f>
        <v>14.2</v>
      </c>
      <c r="P66" s="3"/>
      <c r="Q66" s="3"/>
      <c r="R66" s="3"/>
      <c r="S66" s="176">
        <f t="shared" ref="S66:U66" si="52">IF(K66&lt;&gt;"",K66/$T$9,"")</f>
        <v>3.239456581</v>
      </c>
      <c r="T66" s="176">
        <f t="shared" si="52"/>
        <v>0.1822194327</v>
      </c>
      <c r="U66" s="176">
        <f t="shared" si="52"/>
        <v>1.89305744</v>
      </c>
      <c r="V66" s="3"/>
      <c r="W66" s="3"/>
      <c r="X66" s="3"/>
      <c r="Y66" s="3"/>
      <c r="Z66" s="3"/>
    </row>
    <row r="67" ht="15.75" hidden="1" customHeight="1">
      <c r="A67" s="3"/>
      <c r="B67" s="3"/>
      <c r="C67" s="3"/>
      <c r="D67" s="183" t="str">
        <f>'FBE Fees'!$E67&amp;'FBE Fees'!$F67</f>
        <v>PLC-212000</v>
      </c>
      <c r="E67" s="185" t="s">
        <v>4549</v>
      </c>
      <c r="F67" s="186">
        <v>12000.0</v>
      </c>
      <c r="G67" s="186" t="s">
        <v>27</v>
      </c>
      <c r="H67" s="186" t="s">
        <v>27</v>
      </c>
      <c r="I67" s="186" t="s">
        <v>27</v>
      </c>
      <c r="J67" s="186" t="s">
        <v>27</v>
      </c>
      <c r="K67" s="186">
        <v>16.0</v>
      </c>
      <c r="L67" s="186">
        <v>0.9</v>
      </c>
      <c r="M67" s="186">
        <v>9.349999999999998</v>
      </c>
      <c r="N67" s="9">
        <v>2.9</v>
      </c>
      <c r="O67" s="9">
        <f>ROUND('FBE Fees'!$N67*4.9,1)</f>
        <v>14.2</v>
      </c>
      <c r="P67" s="3"/>
      <c r="Q67" s="3"/>
      <c r="R67" s="3"/>
      <c r="S67" s="184">
        <f t="shared" ref="S67:U67" si="53">IF(K67&lt;&gt;"",K67/$T$9,"")</f>
        <v>3.239456581</v>
      </c>
      <c r="T67" s="184">
        <f t="shared" si="53"/>
        <v>0.1822194327</v>
      </c>
      <c r="U67" s="184">
        <f t="shared" si="53"/>
        <v>1.89305744</v>
      </c>
      <c r="V67" s="3"/>
      <c r="W67" s="3"/>
      <c r="X67" s="3"/>
      <c r="Y67" s="3"/>
      <c r="Z67" s="3"/>
    </row>
    <row r="68" ht="15.75" hidden="1" customHeight="1">
      <c r="A68" s="3"/>
      <c r="B68" s="3"/>
      <c r="C68" s="3"/>
      <c r="D68" s="183" t="str">
        <f>'FBE Fees'!$E68&amp;'FBE Fees'!$F68</f>
        <v>PLC-215000</v>
      </c>
      <c r="E68" s="185" t="s">
        <v>4549</v>
      </c>
      <c r="F68" s="186">
        <v>15000.0</v>
      </c>
      <c r="G68" s="186" t="s">
        <v>27</v>
      </c>
      <c r="H68" s="186" t="s">
        <v>27</v>
      </c>
      <c r="I68" s="186" t="s">
        <v>27</v>
      </c>
      <c r="J68" s="186" t="s">
        <v>27</v>
      </c>
      <c r="K68" s="186">
        <v>16.0</v>
      </c>
      <c r="L68" s="186">
        <v>0.9</v>
      </c>
      <c r="M68" s="186">
        <v>9.349999999999998</v>
      </c>
      <c r="N68" s="9">
        <v>2.9</v>
      </c>
      <c r="O68" s="9">
        <f>ROUND('FBE Fees'!$N68*4.9,1)</f>
        <v>14.2</v>
      </c>
      <c r="P68" s="3"/>
      <c r="Q68" s="3"/>
      <c r="R68" s="3"/>
      <c r="S68" s="176">
        <f t="shared" ref="S68:U68" si="54">IF(K68&lt;&gt;"",K68/$T$9,"")</f>
        <v>3.239456581</v>
      </c>
      <c r="T68" s="176">
        <f t="shared" si="54"/>
        <v>0.1822194327</v>
      </c>
      <c r="U68" s="176">
        <f t="shared" si="54"/>
        <v>1.89305744</v>
      </c>
      <c r="V68" s="3"/>
      <c r="W68" s="3"/>
      <c r="X68" s="3"/>
      <c r="Y68" s="3"/>
      <c r="Z68" s="3"/>
    </row>
    <row r="69" ht="15.75" hidden="1" customHeight="1">
      <c r="A69" s="3"/>
      <c r="B69" s="3"/>
      <c r="C69" s="3"/>
      <c r="D69" s="183" t="str">
        <f>'FBE Fees'!$E69&amp;'FBE Fees'!$F69</f>
        <v>PLC-220000</v>
      </c>
      <c r="E69" s="185" t="s">
        <v>4549</v>
      </c>
      <c r="F69" s="186">
        <v>20000.0</v>
      </c>
      <c r="G69" s="186" t="s">
        <v>27</v>
      </c>
      <c r="H69" s="186" t="s">
        <v>27</v>
      </c>
      <c r="I69" s="186" t="s">
        <v>27</v>
      </c>
      <c r="J69" s="186" t="s">
        <v>27</v>
      </c>
      <c r="K69" s="186">
        <v>16.0</v>
      </c>
      <c r="L69" s="186">
        <v>0.9</v>
      </c>
      <c r="M69" s="186">
        <v>9.349999999999998</v>
      </c>
      <c r="N69" s="9">
        <v>2.9</v>
      </c>
      <c r="O69" s="9">
        <f>ROUND('FBE Fees'!$N69*4.9,1)</f>
        <v>14.2</v>
      </c>
      <c r="P69" s="3"/>
      <c r="Q69" s="3"/>
      <c r="R69" s="3"/>
      <c r="S69" s="184">
        <f t="shared" ref="S69:U69" si="55">IF(K69&lt;&gt;"",K69/$T$9,"")</f>
        <v>3.239456581</v>
      </c>
      <c r="T69" s="184">
        <f t="shared" si="55"/>
        <v>0.1822194327</v>
      </c>
      <c r="U69" s="184">
        <f t="shared" si="55"/>
        <v>1.89305744</v>
      </c>
      <c r="V69" s="3"/>
      <c r="W69" s="3"/>
      <c r="X69" s="3"/>
      <c r="Y69" s="3"/>
      <c r="Z69" s="3"/>
    </row>
    <row r="70" ht="15.75" hidden="1" customHeight="1">
      <c r="A70" s="3"/>
      <c r="B70" s="3"/>
      <c r="C70" s="3"/>
      <c r="D70" s="183" t="str">
        <f>'FBE Fees'!$E70&amp;'FBE Fees'!$F70</f>
        <v>PLC-225000</v>
      </c>
      <c r="E70" s="185" t="s">
        <v>4549</v>
      </c>
      <c r="F70" s="186">
        <v>25000.0</v>
      </c>
      <c r="G70" s="186" t="s">
        <v>27</v>
      </c>
      <c r="H70" s="186" t="s">
        <v>27</v>
      </c>
      <c r="I70" s="186" t="s">
        <v>27</v>
      </c>
      <c r="J70" s="186" t="s">
        <v>27</v>
      </c>
      <c r="K70" s="186">
        <v>16.0</v>
      </c>
      <c r="L70" s="186">
        <v>0.9</v>
      </c>
      <c r="M70" s="186">
        <v>9.349999999999998</v>
      </c>
      <c r="N70" s="9">
        <v>2.9</v>
      </c>
      <c r="O70" s="9">
        <f>ROUND('FBE Fees'!$N70*4.9,1)</f>
        <v>14.2</v>
      </c>
      <c r="P70" s="3"/>
      <c r="Q70" s="3"/>
      <c r="R70" s="3"/>
      <c r="S70" s="176">
        <f t="shared" ref="S70:U70" si="56">IF(K70&lt;&gt;"",K70/$T$9,"")</f>
        <v>3.239456581</v>
      </c>
      <c r="T70" s="176">
        <f t="shared" si="56"/>
        <v>0.1822194327</v>
      </c>
      <c r="U70" s="176">
        <f t="shared" si="56"/>
        <v>1.89305744</v>
      </c>
      <c r="V70" s="3"/>
      <c r="W70" s="3"/>
      <c r="X70" s="3"/>
      <c r="Y70" s="3"/>
      <c r="Z70" s="3"/>
    </row>
    <row r="71" ht="15.75" hidden="1" customHeight="1">
      <c r="A71" s="3"/>
      <c r="B71" s="3"/>
      <c r="C71" s="3"/>
      <c r="D71" s="183" t="str">
        <f>'FBE Fees'!$E71&amp;'FBE Fees'!$F71</f>
        <v>PLC-230000</v>
      </c>
      <c r="E71" s="185" t="s">
        <v>4549</v>
      </c>
      <c r="F71" s="186">
        <v>30000.0</v>
      </c>
      <c r="G71" s="186" t="s">
        <v>27</v>
      </c>
      <c r="H71" s="186" t="s">
        <v>27</v>
      </c>
      <c r="I71" s="186" t="s">
        <v>27</v>
      </c>
      <c r="J71" s="186" t="s">
        <v>27</v>
      </c>
      <c r="K71" s="186">
        <v>16.0</v>
      </c>
      <c r="L71" s="186">
        <v>0.9</v>
      </c>
      <c r="M71" s="186">
        <v>9.349999999999998</v>
      </c>
      <c r="N71" s="9">
        <v>2.9</v>
      </c>
      <c r="O71" s="9">
        <f>ROUND('FBE Fees'!$N71*4.9,1)</f>
        <v>14.2</v>
      </c>
      <c r="P71" s="3"/>
      <c r="Q71" s="3"/>
      <c r="R71" s="3"/>
      <c r="S71" s="184">
        <f t="shared" ref="S71:U71" si="57">IF(K71&lt;&gt;"",K71/$T$9,"")</f>
        <v>3.239456581</v>
      </c>
      <c r="T71" s="184">
        <f t="shared" si="57"/>
        <v>0.1822194327</v>
      </c>
      <c r="U71" s="184">
        <f t="shared" si="57"/>
        <v>1.89305744</v>
      </c>
      <c r="V71" s="3"/>
      <c r="W71" s="3"/>
      <c r="X71" s="3"/>
      <c r="Y71" s="3"/>
      <c r="Z71" s="3"/>
    </row>
    <row r="72" ht="15.75" hidden="1" customHeight="1">
      <c r="A72" s="3"/>
      <c r="B72" s="3"/>
      <c r="C72" s="3"/>
      <c r="D72" s="183" t="str">
        <f>'FBE Fees'!$E72&amp;'FBE Fees'!$F72</f>
        <v>PLC-235000</v>
      </c>
      <c r="E72" s="185" t="s">
        <v>4549</v>
      </c>
      <c r="F72" s="186">
        <v>35000.0</v>
      </c>
      <c r="G72" s="186" t="s">
        <v>27</v>
      </c>
      <c r="H72" s="186" t="s">
        <v>27</v>
      </c>
      <c r="I72" s="186" t="s">
        <v>27</v>
      </c>
      <c r="J72" s="186" t="s">
        <v>27</v>
      </c>
      <c r="K72" s="186">
        <v>16.0</v>
      </c>
      <c r="L72" s="186">
        <v>0.9</v>
      </c>
      <c r="M72" s="186">
        <v>9.349999999999998</v>
      </c>
      <c r="N72" s="9">
        <v>2.9</v>
      </c>
      <c r="O72" s="9">
        <f>ROUND('FBE Fees'!$N72*4.9,1)</f>
        <v>14.2</v>
      </c>
      <c r="P72" s="3"/>
      <c r="Q72" s="3"/>
      <c r="R72" s="3"/>
      <c r="S72" s="176">
        <f t="shared" ref="S72:U72" si="58">IF(K72&lt;&gt;"",K72/$T$9,"")</f>
        <v>3.239456581</v>
      </c>
      <c r="T72" s="176">
        <f t="shared" si="58"/>
        <v>0.1822194327</v>
      </c>
      <c r="U72" s="176">
        <f t="shared" si="58"/>
        <v>1.89305744</v>
      </c>
      <c r="V72" s="3"/>
      <c r="W72" s="3"/>
      <c r="X72" s="3"/>
      <c r="Y72" s="3"/>
      <c r="Z72" s="3"/>
    </row>
    <row r="73" ht="15.75" hidden="1" customHeight="1">
      <c r="A73" s="3"/>
      <c r="B73" s="3"/>
      <c r="C73" s="3"/>
      <c r="D73" s="183" t="str">
        <f>'FBE Fees'!$E73&amp;'FBE Fees'!$F73</f>
        <v>PLC-238000</v>
      </c>
      <c r="E73" s="185" t="s">
        <v>4549</v>
      </c>
      <c r="F73" s="186">
        <v>38000.0</v>
      </c>
      <c r="G73" s="186" t="s">
        <v>27</v>
      </c>
      <c r="H73" s="186" t="s">
        <v>27</v>
      </c>
      <c r="I73" s="186" t="s">
        <v>27</v>
      </c>
      <c r="J73" s="186" t="s">
        <v>27</v>
      </c>
      <c r="K73" s="186">
        <v>16.0</v>
      </c>
      <c r="L73" s="186">
        <v>0.9</v>
      </c>
      <c r="M73" s="186">
        <v>9.349999999999998</v>
      </c>
      <c r="N73" s="9">
        <v>2.9</v>
      </c>
      <c r="O73" s="9">
        <f>ROUND('FBE Fees'!$N73*4.9,1)</f>
        <v>14.2</v>
      </c>
      <c r="P73" s="3"/>
      <c r="Q73" s="3"/>
      <c r="R73" s="3"/>
      <c r="S73" s="184">
        <f t="shared" ref="S73:U73" si="59">IF(K73&lt;&gt;"",K73/$T$9,"")</f>
        <v>3.239456581</v>
      </c>
      <c r="T73" s="184">
        <f t="shared" si="59"/>
        <v>0.1822194327</v>
      </c>
      <c r="U73" s="184">
        <f t="shared" si="59"/>
        <v>1.89305744</v>
      </c>
      <c r="V73" s="3"/>
      <c r="W73" s="3"/>
      <c r="X73" s="3"/>
      <c r="Y73" s="3"/>
      <c r="Z73" s="3"/>
    </row>
    <row r="74" ht="15.75" hidden="1" customHeight="1">
      <c r="A74" s="3"/>
      <c r="B74" s="3"/>
      <c r="C74" s="3"/>
      <c r="D74" s="183" t="str">
        <f>'FBE Fees'!$E74&amp;'FBE Fees'!$F74</f>
        <v>PLC-240000</v>
      </c>
      <c r="E74" s="185" t="s">
        <v>4549</v>
      </c>
      <c r="F74" s="186">
        <v>40000.0</v>
      </c>
      <c r="G74" s="186" t="s">
        <v>27</v>
      </c>
      <c r="H74" s="186" t="s">
        <v>27</v>
      </c>
      <c r="I74" s="186" t="s">
        <v>27</v>
      </c>
      <c r="J74" s="186" t="s">
        <v>27</v>
      </c>
      <c r="K74" s="186">
        <v>16.0</v>
      </c>
      <c r="L74" s="186">
        <v>0.9</v>
      </c>
      <c r="M74" s="186">
        <v>9.349999999999998</v>
      </c>
      <c r="N74" s="9">
        <v>2.9</v>
      </c>
      <c r="O74" s="9">
        <f>ROUND('FBE Fees'!$N74*4.9,1)</f>
        <v>14.2</v>
      </c>
      <c r="P74" s="3"/>
      <c r="Q74" s="3"/>
      <c r="R74" s="3"/>
      <c r="S74" s="176">
        <f t="shared" ref="S74:U74" si="60">IF(K74&lt;&gt;"",K74/$T$9,"")</f>
        <v>3.239456581</v>
      </c>
      <c r="T74" s="176">
        <f t="shared" si="60"/>
        <v>0.1822194327</v>
      </c>
      <c r="U74" s="176">
        <f t="shared" si="60"/>
        <v>1.89305744</v>
      </c>
      <c r="V74" s="3"/>
      <c r="W74" s="3"/>
      <c r="X74" s="3"/>
      <c r="Y74" s="3"/>
      <c r="Z74" s="3"/>
    </row>
    <row r="75" ht="15.75" hidden="1" customHeight="1">
      <c r="A75" s="3"/>
      <c r="B75" s="3"/>
      <c r="C75" s="3"/>
      <c r="D75" s="183" t="str">
        <f>'FBE Fees'!$E75&amp;'FBE Fees'!$F75</f>
        <v>PLC-245000</v>
      </c>
      <c r="E75" s="185" t="s">
        <v>4549</v>
      </c>
      <c r="F75" s="186">
        <v>45000.0</v>
      </c>
      <c r="G75" s="186" t="s">
        <v>27</v>
      </c>
      <c r="H75" s="186" t="s">
        <v>27</v>
      </c>
      <c r="I75" s="186" t="s">
        <v>27</v>
      </c>
      <c r="J75" s="186" t="s">
        <v>27</v>
      </c>
      <c r="K75" s="186">
        <v>16.0</v>
      </c>
      <c r="L75" s="186">
        <v>0.9</v>
      </c>
      <c r="M75" s="186">
        <v>9.349999999999998</v>
      </c>
      <c r="N75" s="9">
        <v>2.9</v>
      </c>
      <c r="O75" s="9">
        <f>ROUND('FBE Fees'!$N75*4.9,1)</f>
        <v>14.2</v>
      </c>
      <c r="P75" s="3"/>
      <c r="Q75" s="3"/>
      <c r="R75" s="3"/>
      <c r="S75" s="184">
        <f t="shared" ref="S75:U75" si="61">IF(K75&lt;&gt;"",K75/$T$9,"")</f>
        <v>3.239456581</v>
      </c>
      <c r="T75" s="184">
        <f t="shared" si="61"/>
        <v>0.1822194327</v>
      </c>
      <c r="U75" s="184">
        <f t="shared" si="61"/>
        <v>1.89305744</v>
      </c>
      <c r="V75" s="3"/>
      <c r="W75" s="3"/>
      <c r="X75" s="3"/>
      <c r="Y75" s="3"/>
      <c r="Z75" s="3"/>
    </row>
    <row r="76" ht="15.75" hidden="1" customHeight="1">
      <c r="A76" s="3"/>
      <c r="B76" s="3"/>
      <c r="C76" s="3"/>
      <c r="D76" s="183" t="str">
        <f>'FBE Fees'!$E76&amp;'FBE Fees'!$F76</f>
        <v>PLC-250000</v>
      </c>
      <c r="E76" s="185" t="s">
        <v>4549</v>
      </c>
      <c r="F76" s="186">
        <v>50000.0</v>
      </c>
      <c r="G76" s="186" t="s">
        <v>27</v>
      </c>
      <c r="H76" s="186" t="s">
        <v>27</v>
      </c>
      <c r="I76" s="186" t="s">
        <v>27</v>
      </c>
      <c r="J76" s="186" t="s">
        <v>27</v>
      </c>
      <c r="K76" s="186">
        <v>16.0</v>
      </c>
      <c r="L76" s="186">
        <v>0.9</v>
      </c>
      <c r="M76" s="186">
        <v>9.349999999999998</v>
      </c>
      <c r="N76" s="9">
        <v>2.9</v>
      </c>
      <c r="O76" s="9">
        <f>ROUND('FBE Fees'!$N76*4.9,1)</f>
        <v>14.2</v>
      </c>
      <c r="P76" s="3"/>
      <c r="Q76" s="3"/>
      <c r="R76" s="3"/>
      <c r="S76" s="176">
        <f t="shared" ref="S76:U76" si="62">IF(K76&lt;&gt;"",K76/$T$9,"")</f>
        <v>3.239456581</v>
      </c>
      <c r="T76" s="176">
        <f t="shared" si="62"/>
        <v>0.1822194327</v>
      </c>
      <c r="U76" s="176">
        <f t="shared" si="62"/>
        <v>1.89305744</v>
      </c>
      <c r="V76" s="3"/>
      <c r="W76" s="3"/>
      <c r="X76" s="3"/>
      <c r="Y76" s="3"/>
      <c r="Z76" s="3"/>
    </row>
    <row r="77" ht="15.75" hidden="1" customHeight="1">
      <c r="A77" s="3"/>
      <c r="B77" s="3"/>
      <c r="C77" s="3"/>
      <c r="D77" s="183" t="str">
        <f>'FBE Fees'!$E77&amp;'FBE Fees'!$F77</f>
        <v>PLC-255000</v>
      </c>
      <c r="E77" s="185" t="s">
        <v>4549</v>
      </c>
      <c r="F77" s="186">
        <v>55000.0</v>
      </c>
      <c r="G77" s="186" t="s">
        <v>27</v>
      </c>
      <c r="H77" s="186" t="s">
        <v>27</v>
      </c>
      <c r="I77" s="186" t="s">
        <v>27</v>
      </c>
      <c r="J77" s="186" t="s">
        <v>27</v>
      </c>
      <c r="K77" s="186">
        <v>16.0</v>
      </c>
      <c r="L77" s="186">
        <v>0.9</v>
      </c>
      <c r="M77" s="186">
        <v>9.349999999999998</v>
      </c>
      <c r="N77" s="9">
        <v>2.9</v>
      </c>
      <c r="O77" s="9">
        <f>ROUND('FBE Fees'!$N77*4.9,1)</f>
        <v>14.2</v>
      </c>
      <c r="P77" s="3"/>
      <c r="Q77" s="3"/>
      <c r="R77" s="3"/>
      <c r="S77" s="184">
        <f t="shared" ref="S77:U77" si="63">IF(K77&lt;&gt;"",K77/$T$9,"")</f>
        <v>3.239456581</v>
      </c>
      <c r="T77" s="184">
        <f t="shared" si="63"/>
        <v>0.1822194327</v>
      </c>
      <c r="U77" s="184">
        <f t="shared" si="63"/>
        <v>1.89305744</v>
      </c>
      <c r="V77" s="3"/>
      <c r="W77" s="3"/>
      <c r="X77" s="3"/>
      <c r="Y77" s="3"/>
      <c r="Z77" s="3"/>
    </row>
    <row r="78" ht="15.75" hidden="1" customHeight="1">
      <c r="A78" s="3"/>
      <c r="B78" s="3"/>
      <c r="C78" s="3"/>
      <c r="D78" s="183" t="str">
        <f>'FBE Fees'!$E78&amp;'FBE Fees'!$F78</f>
        <v>PLC-260000</v>
      </c>
      <c r="E78" s="185" t="s">
        <v>4549</v>
      </c>
      <c r="F78" s="186">
        <v>60000.0</v>
      </c>
      <c r="G78" s="186" t="s">
        <v>27</v>
      </c>
      <c r="H78" s="186" t="s">
        <v>27</v>
      </c>
      <c r="I78" s="186" t="s">
        <v>27</v>
      </c>
      <c r="J78" s="186" t="s">
        <v>27</v>
      </c>
      <c r="K78" s="186">
        <v>16.0</v>
      </c>
      <c r="L78" s="186">
        <v>0.9</v>
      </c>
      <c r="M78" s="186">
        <v>9.349999999999998</v>
      </c>
      <c r="N78" s="9">
        <v>2.9</v>
      </c>
      <c r="O78" s="9">
        <f>ROUND('FBE Fees'!$N78*4.9,1)</f>
        <v>14.2</v>
      </c>
      <c r="P78" s="3"/>
      <c r="Q78" s="3"/>
      <c r="R78" s="3"/>
      <c r="S78" s="176">
        <f t="shared" ref="S78:U78" si="64">IF(K78&lt;&gt;"",K78/$T$9,"")</f>
        <v>3.239456581</v>
      </c>
      <c r="T78" s="176">
        <f t="shared" si="64"/>
        <v>0.1822194327</v>
      </c>
      <c r="U78" s="176">
        <f t="shared" si="64"/>
        <v>1.89305744</v>
      </c>
      <c r="V78" s="3"/>
      <c r="W78" s="3"/>
      <c r="X78" s="3"/>
      <c r="Y78" s="3"/>
      <c r="Z78" s="3"/>
    </row>
    <row r="79" ht="15.75" hidden="1" customHeight="1">
      <c r="A79" s="3"/>
      <c r="B79" s="3"/>
      <c r="C79" s="3"/>
      <c r="D79" s="183" t="str">
        <f>'FBE Fees'!$E79&amp;'FBE Fees'!$F79</f>
        <v>PLC-265000</v>
      </c>
      <c r="E79" s="185" t="s">
        <v>4549</v>
      </c>
      <c r="F79" s="186">
        <v>65000.0</v>
      </c>
      <c r="G79" s="186" t="s">
        <v>27</v>
      </c>
      <c r="H79" s="186" t="s">
        <v>27</v>
      </c>
      <c r="I79" s="186" t="s">
        <v>27</v>
      </c>
      <c r="J79" s="186" t="s">
        <v>27</v>
      </c>
      <c r="K79" s="186">
        <v>16.0</v>
      </c>
      <c r="L79" s="186">
        <v>0.9</v>
      </c>
      <c r="M79" s="186">
        <v>9.349999999999998</v>
      </c>
      <c r="N79" s="9">
        <v>2.9</v>
      </c>
      <c r="O79" s="9">
        <f>ROUND('FBE Fees'!$N79*4.9,1)</f>
        <v>14.2</v>
      </c>
      <c r="P79" s="3"/>
      <c r="Q79" s="3"/>
      <c r="R79" s="3"/>
      <c r="S79" s="184">
        <f t="shared" ref="S79:U79" si="65">IF(K79&lt;&gt;"",K79/$T$9,"")</f>
        <v>3.239456581</v>
      </c>
      <c r="T79" s="184">
        <f t="shared" si="65"/>
        <v>0.1822194327</v>
      </c>
      <c r="U79" s="184">
        <f t="shared" si="65"/>
        <v>1.89305744</v>
      </c>
      <c r="V79" s="3"/>
      <c r="W79" s="3"/>
      <c r="X79" s="3"/>
      <c r="Y79" s="3"/>
      <c r="Z79" s="3"/>
    </row>
    <row r="80" ht="15.75" hidden="1" customHeight="1">
      <c r="A80" s="3"/>
      <c r="B80" s="3"/>
      <c r="C80" s="3"/>
      <c r="D80" s="183" t="str">
        <f>'FBE Fees'!$E80&amp;'FBE Fees'!$F80</f>
        <v>PLC-270000</v>
      </c>
      <c r="E80" s="185" t="s">
        <v>4549</v>
      </c>
      <c r="F80" s="186">
        <v>70000.0</v>
      </c>
      <c r="G80" s="186" t="s">
        <v>27</v>
      </c>
      <c r="H80" s="186" t="s">
        <v>27</v>
      </c>
      <c r="I80" s="186" t="s">
        <v>27</v>
      </c>
      <c r="J80" s="186" t="s">
        <v>27</v>
      </c>
      <c r="K80" s="186">
        <v>16.0</v>
      </c>
      <c r="L80" s="186">
        <v>0.9</v>
      </c>
      <c r="M80" s="186">
        <v>9.349999999999998</v>
      </c>
      <c r="N80" s="9">
        <v>2.9</v>
      </c>
      <c r="O80" s="9">
        <f>ROUND('FBE Fees'!$N80*4.9,1)</f>
        <v>14.2</v>
      </c>
      <c r="P80" s="3"/>
      <c r="Q80" s="3"/>
      <c r="R80" s="3"/>
      <c r="S80" s="176">
        <f t="shared" ref="S80:U80" si="66">IF(K80&lt;&gt;"",K80/$T$9,"")</f>
        <v>3.239456581</v>
      </c>
      <c r="T80" s="176">
        <f t="shared" si="66"/>
        <v>0.1822194327</v>
      </c>
      <c r="U80" s="176">
        <f t="shared" si="66"/>
        <v>1.89305744</v>
      </c>
      <c r="V80" s="3"/>
      <c r="W80" s="3"/>
      <c r="X80" s="3"/>
      <c r="Y80" s="3"/>
      <c r="Z80" s="3"/>
    </row>
    <row r="81" ht="15.75" hidden="1" customHeight="1">
      <c r="A81" s="3"/>
      <c r="B81" s="3"/>
      <c r="C81" s="3"/>
      <c r="D81" s="183" t="str">
        <f>'FBE Fees'!$E81&amp;'FBE Fees'!$F81</f>
        <v>PLC-275000</v>
      </c>
      <c r="E81" s="185" t="s">
        <v>4549</v>
      </c>
      <c r="F81" s="186">
        <v>75000.0</v>
      </c>
      <c r="G81" s="186" t="s">
        <v>27</v>
      </c>
      <c r="H81" s="186" t="s">
        <v>27</v>
      </c>
      <c r="I81" s="186" t="s">
        <v>27</v>
      </c>
      <c r="J81" s="186" t="s">
        <v>27</v>
      </c>
      <c r="K81" s="186">
        <v>16.0</v>
      </c>
      <c r="L81" s="186">
        <v>0.9</v>
      </c>
      <c r="M81" s="186">
        <v>9.349999999999998</v>
      </c>
      <c r="N81" s="9">
        <v>2.9</v>
      </c>
      <c r="O81" s="9">
        <f>ROUND('FBE Fees'!$N81*4.9,1)</f>
        <v>14.2</v>
      </c>
      <c r="P81" s="3"/>
      <c r="Q81" s="3"/>
      <c r="R81" s="3"/>
      <c r="S81" s="184">
        <f t="shared" ref="S81:U81" si="67">IF(K81&lt;&gt;"",K81/$T$9,"")</f>
        <v>3.239456581</v>
      </c>
      <c r="T81" s="184">
        <f t="shared" si="67"/>
        <v>0.1822194327</v>
      </c>
      <c r="U81" s="184">
        <f t="shared" si="67"/>
        <v>1.89305744</v>
      </c>
      <c r="V81" s="3"/>
      <c r="W81" s="3"/>
      <c r="X81" s="3"/>
      <c r="Y81" s="3"/>
      <c r="Z81" s="3"/>
    </row>
    <row r="82" ht="15.75" hidden="1" customHeight="1">
      <c r="A82" s="3"/>
      <c r="B82" s="3"/>
      <c r="C82" s="3"/>
      <c r="D82" s="183" t="str">
        <f>'FBE Fees'!$E82&amp;'FBE Fees'!$F82</f>
        <v>PLC-280000</v>
      </c>
      <c r="E82" s="185" t="s">
        <v>4549</v>
      </c>
      <c r="F82" s="186">
        <v>80000.0</v>
      </c>
      <c r="G82" s="186" t="s">
        <v>27</v>
      </c>
      <c r="H82" s="186" t="s">
        <v>27</v>
      </c>
      <c r="I82" s="186" t="s">
        <v>27</v>
      </c>
      <c r="J82" s="186" t="s">
        <v>27</v>
      </c>
      <c r="K82" s="186">
        <v>16.0</v>
      </c>
      <c r="L82" s="186">
        <v>0.9</v>
      </c>
      <c r="M82" s="186">
        <v>9.349999999999998</v>
      </c>
      <c r="N82" s="9">
        <v>2.9</v>
      </c>
      <c r="O82" s="9">
        <f>ROUND('FBE Fees'!$N82*4.9,1)</f>
        <v>14.2</v>
      </c>
      <c r="P82" s="3"/>
      <c r="Q82" s="3"/>
      <c r="R82" s="3"/>
      <c r="S82" s="176">
        <f t="shared" ref="S82:U82" si="68">IF(K82&lt;&gt;"",K82/$T$9,"")</f>
        <v>3.239456581</v>
      </c>
      <c r="T82" s="176">
        <f t="shared" si="68"/>
        <v>0.1822194327</v>
      </c>
      <c r="U82" s="176">
        <f t="shared" si="68"/>
        <v>1.89305744</v>
      </c>
      <c r="V82" s="3"/>
      <c r="W82" s="3"/>
      <c r="X82" s="3"/>
      <c r="Y82" s="3"/>
      <c r="Z82" s="3"/>
    </row>
    <row r="83" ht="15.75" hidden="1" customHeight="1">
      <c r="A83" s="3"/>
      <c r="B83" s="3"/>
      <c r="C83" s="3"/>
      <c r="D83" s="183" t="str">
        <f>'FBE Fees'!$E83&amp;'FBE Fees'!$F83</f>
        <v>PLC-285000</v>
      </c>
      <c r="E83" s="185" t="s">
        <v>4549</v>
      </c>
      <c r="F83" s="186">
        <v>85000.0</v>
      </c>
      <c r="G83" s="186" t="s">
        <v>27</v>
      </c>
      <c r="H83" s="186" t="s">
        <v>27</v>
      </c>
      <c r="I83" s="186" t="s">
        <v>27</v>
      </c>
      <c r="J83" s="186" t="s">
        <v>27</v>
      </c>
      <c r="K83" s="186">
        <v>16.0</v>
      </c>
      <c r="L83" s="186">
        <v>0.9</v>
      </c>
      <c r="M83" s="186">
        <v>9.349999999999998</v>
      </c>
      <c r="N83" s="9">
        <v>2.9</v>
      </c>
      <c r="O83" s="9">
        <f>ROUND('FBE Fees'!$N83*4.9,1)</f>
        <v>14.2</v>
      </c>
      <c r="P83" s="3"/>
      <c r="Q83" s="3"/>
      <c r="R83" s="3"/>
      <c r="S83" s="184">
        <f t="shared" ref="S83:U83" si="69">IF(K83&lt;&gt;"",K83/$T$9,"")</f>
        <v>3.239456581</v>
      </c>
      <c r="T83" s="184">
        <f t="shared" si="69"/>
        <v>0.1822194327</v>
      </c>
      <c r="U83" s="184">
        <f t="shared" si="69"/>
        <v>1.89305744</v>
      </c>
      <c r="V83" s="3"/>
      <c r="W83" s="3"/>
      <c r="X83" s="3"/>
      <c r="Y83" s="3"/>
      <c r="Z83" s="3"/>
    </row>
    <row r="84" ht="15.75" hidden="1" customHeight="1">
      <c r="A84" s="3"/>
      <c r="B84" s="3"/>
      <c r="C84" s="3"/>
      <c r="D84" s="183" t="str">
        <f>'FBE Fees'!$E84&amp;'FBE Fees'!$F84</f>
        <v>PLC-290000</v>
      </c>
      <c r="E84" s="185" t="s">
        <v>4549</v>
      </c>
      <c r="F84" s="186">
        <v>90000.0</v>
      </c>
      <c r="G84" s="186" t="s">
        <v>27</v>
      </c>
      <c r="H84" s="186" t="s">
        <v>27</v>
      </c>
      <c r="I84" s="186" t="s">
        <v>27</v>
      </c>
      <c r="J84" s="186" t="s">
        <v>27</v>
      </c>
      <c r="K84" s="186">
        <v>16.0</v>
      </c>
      <c r="L84" s="186">
        <v>0.9</v>
      </c>
      <c r="M84" s="186">
        <v>9.349999999999998</v>
      </c>
      <c r="N84" s="9">
        <v>2.9</v>
      </c>
      <c r="O84" s="9">
        <f>ROUND('FBE Fees'!$N84*4.9,1)</f>
        <v>14.2</v>
      </c>
      <c r="P84" s="3"/>
      <c r="Q84" s="3"/>
      <c r="R84" s="3"/>
      <c r="S84" s="176">
        <f t="shared" ref="S84:U84" si="70">IF(K84&lt;&gt;"",K84/$T$9,"")</f>
        <v>3.239456581</v>
      </c>
      <c r="T84" s="176">
        <f t="shared" si="70"/>
        <v>0.1822194327</v>
      </c>
      <c r="U84" s="176">
        <f t="shared" si="70"/>
        <v>1.89305744</v>
      </c>
      <c r="V84" s="3"/>
      <c r="W84" s="3"/>
      <c r="X84" s="3"/>
      <c r="Y84" s="3"/>
      <c r="Z84" s="3"/>
    </row>
    <row r="85" ht="15.75" hidden="1" customHeight="1">
      <c r="A85" s="3"/>
      <c r="B85" s="3"/>
      <c r="C85" s="3"/>
      <c r="D85" s="183" t="str">
        <f>'FBE Fees'!$E85&amp;'FBE Fees'!$F85</f>
        <v>PLC-3100</v>
      </c>
      <c r="E85" s="185" t="s">
        <v>4548</v>
      </c>
      <c r="F85" s="186">
        <v>100.0</v>
      </c>
      <c r="G85" s="186" t="s">
        <v>27</v>
      </c>
      <c r="H85" s="186" t="s">
        <v>27</v>
      </c>
      <c r="I85" s="186" t="s">
        <v>27</v>
      </c>
      <c r="J85" s="186" t="s">
        <v>27</v>
      </c>
      <c r="K85" s="186">
        <v>16.0</v>
      </c>
      <c r="L85" s="186">
        <v>0.9</v>
      </c>
      <c r="M85" s="186">
        <v>9.349999999999998</v>
      </c>
      <c r="N85" s="9">
        <v>2.9</v>
      </c>
      <c r="O85" s="9">
        <f>ROUND('FBE Fees'!$N85*4.9,1)</f>
        <v>14.2</v>
      </c>
      <c r="P85" s="3"/>
      <c r="Q85" s="3"/>
      <c r="R85" s="3"/>
      <c r="S85" s="184">
        <f t="shared" ref="S85:U85" si="71">IF(K85&lt;&gt;"",K85/$T$9,"")</f>
        <v>3.239456581</v>
      </c>
      <c r="T85" s="184">
        <f t="shared" si="71"/>
        <v>0.1822194327</v>
      </c>
      <c r="U85" s="184">
        <f t="shared" si="71"/>
        <v>1.89305744</v>
      </c>
      <c r="V85" s="3"/>
      <c r="W85" s="3"/>
      <c r="X85" s="3"/>
      <c r="Y85" s="3"/>
      <c r="Z85" s="3"/>
    </row>
    <row r="86" ht="15.75" hidden="1" customHeight="1">
      <c r="A86" s="3"/>
      <c r="B86" s="3"/>
      <c r="C86" s="3"/>
      <c r="D86" s="183" t="str">
        <f>'FBE Fees'!$E86&amp;'FBE Fees'!$F86</f>
        <v>PLC-3250</v>
      </c>
      <c r="E86" s="185" t="s">
        <v>4548</v>
      </c>
      <c r="F86" s="186">
        <v>250.0</v>
      </c>
      <c r="G86" s="186" t="s">
        <v>27</v>
      </c>
      <c r="H86" s="186" t="s">
        <v>27</v>
      </c>
      <c r="I86" s="186" t="s">
        <v>27</v>
      </c>
      <c r="J86" s="186" t="s">
        <v>27</v>
      </c>
      <c r="K86" s="186">
        <v>16.0</v>
      </c>
      <c r="L86" s="186">
        <v>0.9</v>
      </c>
      <c r="M86" s="186">
        <v>9.349999999999998</v>
      </c>
      <c r="N86" s="9">
        <v>2.9</v>
      </c>
      <c r="O86" s="9">
        <f>ROUND('FBE Fees'!$N86*4.9,1)</f>
        <v>14.2</v>
      </c>
      <c r="P86" s="3"/>
      <c r="Q86" s="3"/>
      <c r="R86" s="3"/>
      <c r="S86" s="176">
        <f t="shared" ref="S86:U86" si="72">IF(K86&lt;&gt;"",K86/$T$9,"")</f>
        <v>3.239456581</v>
      </c>
      <c r="T86" s="176">
        <f t="shared" si="72"/>
        <v>0.1822194327</v>
      </c>
      <c r="U86" s="176">
        <f t="shared" si="72"/>
        <v>1.89305744</v>
      </c>
      <c r="V86" s="3"/>
      <c r="W86" s="3"/>
      <c r="X86" s="3"/>
      <c r="Y86" s="3"/>
      <c r="Z86" s="3"/>
    </row>
    <row r="87" ht="15.75" hidden="1" customHeight="1">
      <c r="A87" s="3"/>
      <c r="B87" s="3"/>
      <c r="C87" s="3"/>
      <c r="D87" s="183" t="str">
        <f>'FBE Fees'!$E87&amp;'FBE Fees'!$F87</f>
        <v>PLC-3500</v>
      </c>
      <c r="E87" s="185" t="s">
        <v>4548</v>
      </c>
      <c r="F87" s="186">
        <v>500.0</v>
      </c>
      <c r="G87" s="186" t="s">
        <v>27</v>
      </c>
      <c r="H87" s="186" t="s">
        <v>27</v>
      </c>
      <c r="I87" s="186" t="s">
        <v>27</v>
      </c>
      <c r="J87" s="186" t="s">
        <v>27</v>
      </c>
      <c r="K87" s="186">
        <v>16.0</v>
      </c>
      <c r="L87" s="186">
        <v>0.9</v>
      </c>
      <c r="M87" s="186">
        <v>9.349999999999998</v>
      </c>
      <c r="N87" s="9">
        <v>2.9</v>
      </c>
      <c r="O87" s="9">
        <f>ROUND('FBE Fees'!$N87*4.9,1)</f>
        <v>14.2</v>
      </c>
      <c r="P87" s="3"/>
      <c r="Q87" s="3"/>
      <c r="R87" s="3"/>
      <c r="S87" s="184">
        <f t="shared" ref="S87:U87" si="73">IF(K87&lt;&gt;"",K87/$T$9,"")</f>
        <v>3.239456581</v>
      </c>
      <c r="T87" s="184">
        <f t="shared" si="73"/>
        <v>0.1822194327</v>
      </c>
      <c r="U87" s="184">
        <f t="shared" si="73"/>
        <v>1.89305744</v>
      </c>
      <c r="V87" s="3"/>
      <c r="W87" s="3"/>
      <c r="X87" s="3"/>
      <c r="Y87" s="3"/>
      <c r="Z87" s="3"/>
    </row>
    <row r="88" ht="15.75" customHeight="1">
      <c r="A88" s="3"/>
      <c r="B88" s="3"/>
      <c r="C88" s="3"/>
      <c r="D88" s="183" t="str">
        <f>'FBE Fees'!$E88&amp;'FBE Fees'!$F88</f>
        <v>PLC-31000</v>
      </c>
      <c r="E88" s="10" t="s">
        <v>4548</v>
      </c>
      <c r="F88" s="9">
        <v>1000.0</v>
      </c>
      <c r="G88" s="9">
        <v>330.0</v>
      </c>
      <c r="H88" s="9">
        <v>230.0</v>
      </c>
      <c r="I88" s="9">
        <v>50.0</v>
      </c>
      <c r="J88" s="9">
        <v>890.0</v>
      </c>
      <c r="K88" s="9">
        <v>6.5</v>
      </c>
      <c r="L88" s="9">
        <v>0.9</v>
      </c>
      <c r="M88" s="9">
        <v>4.3999999999999995</v>
      </c>
      <c r="N88" s="9">
        <v>2.9</v>
      </c>
      <c r="O88" s="9">
        <f>ROUND('FBE Fees'!$N88*4.9,1)</f>
        <v>14.2</v>
      </c>
      <c r="P88" s="3"/>
      <c r="Q88" s="3"/>
      <c r="R88" s="3"/>
      <c r="S88" s="176">
        <f t="shared" ref="S88:U88" si="74">IF(K88&lt;&gt;"",K88/$T$9,"")</f>
        <v>1.316029236</v>
      </c>
      <c r="T88" s="176">
        <f t="shared" si="74"/>
        <v>0.1822194327</v>
      </c>
      <c r="U88" s="176">
        <f t="shared" si="74"/>
        <v>0.8908505598</v>
      </c>
      <c r="V88" s="3"/>
      <c r="W88" s="3"/>
      <c r="X88" s="3"/>
      <c r="Y88" s="3"/>
      <c r="Z88" s="3"/>
    </row>
    <row r="89" ht="15.75" hidden="1" customHeight="1">
      <c r="A89" s="3"/>
      <c r="B89" s="3"/>
      <c r="C89" s="3"/>
      <c r="D89" s="183" t="str">
        <f>'FBE Fees'!$E89&amp;'FBE Fees'!$F89</f>
        <v>PLC-31250</v>
      </c>
      <c r="E89" s="185" t="s">
        <v>4548</v>
      </c>
      <c r="F89" s="186">
        <v>1250.0</v>
      </c>
      <c r="G89" s="186" t="s">
        <v>27</v>
      </c>
      <c r="H89" s="186" t="s">
        <v>27</v>
      </c>
      <c r="I89" s="186" t="s">
        <v>27</v>
      </c>
      <c r="J89" s="186" t="s">
        <v>27</v>
      </c>
      <c r="K89" s="186">
        <v>6.5</v>
      </c>
      <c r="L89" s="186">
        <v>0.9</v>
      </c>
      <c r="M89" s="186">
        <v>4.3999999999999995</v>
      </c>
      <c r="N89" s="9">
        <v>3.03</v>
      </c>
      <c r="O89" s="9">
        <f>ROUND('FBE Fees'!$N89*4.9,1)</f>
        <v>14.8</v>
      </c>
      <c r="P89" s="3"/>
      <c r="Q89" s="3"/>
      <c r="R89" s="3"/>
      <c r="S89" s="184">
        <f t="shared" ref="S89:U89" si="75">IF(K89&lt;&gt;"",K89/$T$9,"")</f>
        <v>1.316029236</v>
      </c>
      <c r="T89" s="184">
        <f t="shared" si="75"/>
        <v>0.1822194327</v>
      </c>
      <c r="U89" s="184">
        <f t="shared" si="75"/>
        <v>0.8908505598</v>
      </c>
      <c r="V89" s="3"/>
      <c r="W89" s="3"/>
      <c r="X89" s="3"/>
      <c r="Y89" s="3"/>
      <c r="Z89" s="3"/>
    </row>
    <row r="90" ht="15.75" hidden="1" customHeight="1">
      <c r="A90" s="3"/>
      <c r="B90" s="3"/>
      <c r="C90" s="3"/>
      <c r="D90" s="183" t="str">
        <f>'FBE Fees'!$E90&amp;'FBE Fees'!$F90</f>
        <v>PLC-31500</v>
      </c>
      <c r="E90" s="185" t="s">
        <v>4548</v>
      </c>
      <c r="F90" s="186">
        <v>1500.0</v>
      </c>
      <c r="G90" s="186" t="s">
        <v>27</v>
      </c>
      <c r="H90" s="186" t="s">
        <v>27</v>
      </c>
      <c r="I90" s="186" t="s">
        <v>27</v>
      </c>
      <c r="J90" s="186" t="s">
        <v>27</v>
      </c>
      <c r="K90" s="186">
        <v>6.5</v>
      </c>
      <c r="L90" s="186">
        <v>0.9</v>
      </c>
      <c r="M90" s="186">
        <v>4.3999999999999995</v>
      </c>
      <c r="N90" s="9">
        <v>3.03</v>
      </c>
      <c r="O90" s="9">
        <f>ROUND('FBE Fees'!$N90*4.9,1)</f>
        <v>14.8</v>
      </c>
      <c r="P90" s="3"/>
      <c r="Q90" s="3"/>
      <c r="R90" s="3"/>
      <c r="S90" s="176">
        <f t="shared" ref="S90:U90" si="76">IF(K90&lt;&gt;"",K90/$T$9,"")</f>
        <v>1.316029236</v>
      </c>
      <c r="T90" s="176">
        <f t="shared" si="76"/>
        <v>0.1822194327</v>
      </c>
      <c r="U90" s="176">
        <f t="shared" si="76"/>
        <v>0.8908505598</v>
      </c>
      <c r="V90" s="3"/>
      <c r="W90" s="3"/>
      <c r="Y90" s="3"/>
      <c r="Z90" s="3"/>
    </row>
    <row r="91" ht="15.75" hidden="1" customHeight="1">
      <c r="A91" s="3"/>
      <c r="B91" s="3"/>
      <c r="C91" s="3"/>
      <c r="D91" s="183" t="str">
        <f>'FBE Fees'!$E91&amp;'FBE Fees'!$F91</f>
        <v>PLC-31750</v>
      </c>
      <c r="E91" s="185" t="s">
        <v>4548</v>
      </c>
      <c r="F91" s="186">
        <v>1750.0</v>
      </c>
      <c r="G91" s="186" t="s">
        <v>27</v>
      </c>
      <c r="H91" s="186" t="s">
        <v>27</v>
      </c>
      <c r="I91" s="186" t="s">
        <v>27</v>
      </c>
      <c r="J91" s="186" t="s">
        <v>27</v>
      </c>
      <c r="K91" s="186">
        <v>6.5</v>
      </c>
      <c r="L91" s="186">
        <v>0.9</v>
      </c>
      <c r="M91" s="186">
        <v>4.3999999999999995</v>
      </c>
      <c r="N91" s="9">
        <v>3.03</v>
      </c>
      <c r="O91" s="9">
        <f>ROUND('FBE Fees'!$N91*4.9,1)</f>
        <v>14.8</v>
      </c>
      <c r="P91" s="3"/>
      <c r="Q91" s="3"/>
      <c r="R91" s="3"/>
      <c r="S91" s="184">
        <f t="shared" ref="S91:U91" si="77">IF(K91&lt;&gt;"",K91/$T$9,"")</f>
        <v>1.316029236</v>
      </c>
      <c r="T91" s="184">
        <f t="shared" si="77"/>
        <v>0.1822194327</v>
      </c>
      <c r="U91" s="184">
        <f t="shared" si="77"/>
        <v>0.8908505598</v>
      </c>
      <c r="V91" s="3"/>
      <c r="W91" s="3"/>
      <c r="X91" s="3"/>
      <c r="Y91" s="3"/>
      <c r="Z91" s="3"/>
    </row>
    <row r="92" ht="15.75" customHeight="1">
      <c r="A92" s="3"/>
      <c r="B92" s="3"/>
      <c r="C92" s="3"/>
      <c r="D92" s="183" t="str">
        <f>'FBE Fees'!$E92&amp;'FBE Fees'!$F92</f>
        <v>PLC-32000</v>
      </c>
      <c r="E92" s="10" t="s">
        <v>4548</v>
      </c>
      <c r="F92" s="9">
        <v>2000.0</v>
      </c>
      <c r="G92" s="9">
        <v>330.0</v>
      </c>
      <c r="H92" s="9">
        <v>230.0</v>
      </c>
      <c r="I92" s="9">
        <v>50.0</v>
      </c>
      <c r="J92" s="9">
        <v>890.0</v>
      </c>
      <c r="K92" s="9">
        <v>7.5</v>
      </c>
      <c r="L92" s="9">
        <v>0.9</v>
      </c>
      <c r="M92" s="9">
        <v>5.0</v>
      </c>
      <c r="N92" s="9">
        <v>3.03</v>
      </c>
      <c r="O92" s="9">
        <f>ROUND('FBE Fees'!$N92*4.9,1)</f>
        <v>14.8</v>
      </c>
      <c r="P92" s="3"/>
      <c r="Q92" s="3"/>
      <c r="R92" s="3"/>
      <c r="S92" s="176">
        <f t="shared" ref="S92:U92" si="78">IF(K92&lt;&gt;"",K92/$T$9,"")</f>
        <v>1.518495272</v>
      </c>
      <c r="T92" s="176">
        <f t="shared" si="78"/>
        <v>0.1822194327</v>
      </c>
      <c r="U92" s="176">
        <f t="shared" si="78"/>
        <v>1.012330182</v>
      </c>
      <c r="V92" s="3"/>
      <c r="W92" s="3"/>
      <c r="X92" s="3"/>
      <c r="Y92" s="3"/>
      <c r="Z92" s="3"/>
    </row>
    <row r="93" ht="15.75" customHeight="1">
      <c r="A93" s="3"/>
      <c r="B93" s="3"/>
      <c r="C93" s="3"/>
      <c r="D93" s="183" t="str">
        <f>'FBE Fees'!$E93&amp;'FBE Fees'!$F93</f>
        <v>PLC-33000</v>
      </c>
      <c r="E93" s="10" t="s">
        <v>4548</v>
      </c>
      <c r="F93" s="9">
        <v>3000.0</v>
      </c>
      <c r="G93" s="9">
        <v>330.0</v>
      </c>
      <c r="H93" s="9">
        <v>230.0</v>
      </c>
      <c r="I93" s="9">
        <v>50.0</v>
      </c>
      <c r="J93" s="9">
        <v>890.0</v>
      </c>
      <c r="K93" s="9">
        <v>8.5</v>
      </c>
      <c r="L93" s="9">
        <v>0.9</v>
      </c>
      <c r="M93" s="9">
        <v>5.6</v>
      </c>
      <c r="N93" s="9">
        <v>3.03</v>
      </c>
      <c r="O93" s="9">
        <f>ROUND('FBE Fees'!$N93*4.9,1)</f>
        <v>14.8</v>
      </c>
      <c r="P93" s="3"/>
      <c r="Q93" s="3"/>
      <c r="R93" s="3"/>
      <c r="S93" s="184">
        <f t="shared" ref="S93:U93" si="79">IF(K93&lt;&gt;"",K93/$T$9,"")</f>
        <v>1.720961309</v>
      </c>
      <c r="T93" s="184">
        <f t="shared" si="79"/>
        <v>0.1822194327</v>
      </c>
      <c r="U93" s="184">
        <f t="shared" si="79"/>
        <v>1.133809803</v>
      </c>
      <c r="V93" s="3"/>
      <c r="W93" s="3"/>
      <c r="X93" s="3"/>
      <c r="Y93" s="3"/>
      <c r="Z93" s="3"/>
    </row>
    <row r="94" ht="15.75" customHeight="1">
      <c r="A94" s="3"/>
      <c r="B94" s="3"/>
      <c r="C94" s="3"/>
      <c r="D94" s="183" t="str">
        <f>'FBE Fees'!$E94&amp;'FBE Fees'!$F94</f>
        <v>PLC-34000</v>
      </c>
      <c r="E94" s="10" t="s">
        <v>4548</v>
      </c>
      <c r="F94" s="9">
        <v>4000.0</v>
      </c>
      <c r="G94" s="9">
        <v>330.0</v>
      </c>
      <c r="H94" s="9">
        <v>230.0</v>
      </c>
      <c r="I94" s="9">
        <v>50.0</v>
      </c>
      <c r="J94" s="9">
        <v>890.0</v>
      </c>
      <c r="K94" s="9">
        <v>9.5</v>
      </c>
      <c r="L94" s="9">
        <v>0.9</v>
      </c>
      <c r="M94" s="9">
        <v>6.2</v>
      </c>
      <c r="N94" s="9">
        <v>3.03</v>
      </c>
      <c r="O94" s="9">
        <f>ROUND('FBE Fees'!$N94*4.9,1)</f>
        <v>14.8</v>
      </c>
      <c r="P94" s="3"/>
      <c r="Q94" s="3"/>
      <c r="R94" s="3"/>
      <c r="S94" s="176">
        <f t="shared" ref="S94:U94" si="80">IF(K94&lt;&gt;"",K94/$T$9,"")</f>
        <v>1.923427345</v>
      </c>
      <c r="T94" s="176">
        <f t="shared" si="80"/>
        <v>0.1822194327</v>
      </c>
      <c r="U94" s="176">
        <f t="shared" si="80"/>
        <v>1.255289425</v>
      </c>
      <c r="V94" s="3"/>
      <c r="W94" s="3"/>
      <c r="X94" s="3"/>
      <c r="Y94" s="3"/>
      <c r="Z94" s="3"/>
    </row>
    <row r="95" ht="15.75" customHeight="1">
      <c r="A95" s="3"/>
      <c r="B95" s="3"/>
      <c r="C95" s="3"/>
      <c r="D95" s="183" t="str">
        <f>'FBE Fees'!$E95&amp;'FBE Fees'!$F95</f>
        <v>PLC-35000</v>
      </c>
      <c r="E95" s="10" t="s">
        <v>4548</v>
      </c>
      <c r="F95" s="9">
        <v>5000.0</v>
      </c>
      <c r="G95" s="9">
        <v>330.0</v>
      </c>
      <c r="H95" s="9">
        <v>230.0</v>
      </c>
      <c r="I95" s="9">
        <v>50.0</v>
      </c>
      <c r="J95" s="9">
        <v>890.0</v>
      </c>
      <c r="K95" s="9">
        <v>10.5</v>
      </c>
      <c r="L95" s="9">
        <v>0.9</v>
      </c>
      <c r="M95" s="9">
        <v>6.8</v>
      </c>
      <c r="N95" s="9">
        <v>3.03</v>
      </c>
      <c r="O95" s="9">
        <f>ROUND('FBE Fees'!$N95*4.9,1)</f>
        <v>14.8</v>
      </c>
      <c r="P95" s="3"/>
      <c r="Q95" s="3"/>
      <c r="R95" s="3"/>
      <c r="S95" s="184">
        <f t="shared" ref="S95:U95" si="81">IF(K95&lt;&gt;"",K95/$T$9,"")</f>
        <v>2.125893381</v>
      </c>
      <c r="T95" s="184">
        <f t="shared" si="81"/>
        <v>0.1822194327</v>
      </c>
      <c r="U95" s="184">
        <f t="shared" si="81"/>
        <v>1.376769047</v>
      </c>
      <c r="V95" s="3"/>
      <c r="W95" s="3"/>
      <c r="X95" s="3"/>
      <c r="Y95" s="3"/>
      <c r="Z95" s="3"/>
    </row>
    <row r="96" ht="15.75" customHeight="1">
      <c r="A96" s="3"/>
      <c r="B96" s="3"/>
      <c r="C96" s="3"/>
      <c r="D96" s="183" t="str">
        <f>'FBE Fees'!$E96&amp;'FBE Fees'!$F96</f>
        <v>PLC-36000</v>
      </c>
      <c r="E96" s="10" t="s">
        <v>4548</v>
      </c>
      <c r="F96" s="9">
        <v>6000.0</v>
      </c>
      <c r="G96" s="9">
        <v>330.0</v>
      </c>
      <c r="H96" s="9">
        <v>230.0</v>
      </c>
      <c r="I96" s="9">
        <v>50.0</v>
      </c>
      <c r="J96" s="9">
        <v>890.0</v>
      </c>
      <c r="K96" s="9">
        <v>11.5</v>
      </c>
      <c r="L96" s="9">
        <v>0.9</v>
      </c>
      <c r="M96" s="9">
        <v>7.4</v>
      </c>
      <c r="N96" s="9">
        <v>3.03</v>
      </c>
      <c r="O96" s="9">
        <f>ROUND('FBE Fees'!$N96*4.9,1)</f>
        <v>14.8</v>
      </c>
      <c r="P96" s="3"/>
      <c r="Q96" s="3"/>
      <c r="R96" s="3"/>
      <c r="S96" s="176">
        <f t="shared" ref="S96:U96" si="82">IF(K96&lt;&gt;"",K96/$T$9,"")</f>
        <v>2.328359418</v>
      </c>
      <c r="T96" s="176">
        <f t="shared" si="82"/>
        <v>0.1822194327</v>
      </c>
      <c r="U96" s="176">
        <f t="shared" si="82"/>
        <v>1.498248669</v>
      </c>
      <c r="V96" s="3"/>
      <c r="W96" s="3"/>
      <c r="X96" s="3"/>
      <c r="Y96" s="3"/>
      <c r="Z96" s="3"/>
    </row>
    <row r="97" ht="15.75" hidden="1" customHeight="1">
      <c r="A97" s="3"/>
      <c r="B97" s="3"/>
      <c r="C97" s="3"/>
      <c r="D97" s="183" t="str">
        <f>'FBE Fees'!$E97&amp;'FBE Fees'!$F97</f>
        <v>PLC-37000</v>
      </c>
      <c r="E97" s="185" t="s">
        <v>4548</v>
      </c>
      <c r="F97" s="186">
        <v>7000.0</v>
      </c>
      <c r="G97" s="186" t="s">
        <v>27</v>
      </c>
      <c r="H97" s="186" t="s">
        <v>27</v>
      </c>
      <c r="I97" s="186" t="s">
        <v>27</v>
      </c>
      <c r="J97" s="186" t="s">
        <v>27</v>
      </c>
      <c r="K97" s="186">
        <v>11.5</v>
      </c>
      <c r="L97" s="186">
        <v>0.9</v>
      </c>
      <c r="M97" s="186">
        <v>7.4</v>
      </c>
      <c r="N97" s="9">
        <v>3.03</v>
      </c>
      <c r="O97" s="9">
        <f>ROUND('FBE Fees'!$N97*4.9,1)</f>
        <v>14.8</v>
      </c>
      <c r="P97" s="3"/>
      <c r="Q97" s="3"/>
      <c r="R97" s="3"/>
      <c r="S97" s="184">
        <f t="shared" ref="S97:U97" si="83">IF(K97&lt;&gt;"",K97/$T$9,"")</f>
        <v>2.328359418</v>
      </c>
      <c r="T97" s="184">
        <f t="shared" si="83"/>
        <v>0.1822194327</v>
      </c>
      <c r="U97" s="184">
        <f t="shared" si="83"/>
        <v>1.498248669</v>
      </c>
      <c r="V97" s="3"/>
      <c r="W97" s="3"/>
      <c r="X97" s="3"/>
      <c r="Y97" s="3"/>
      <c r="Z97" s="3"/>
    </row>
    <row r="98" ht="15.75" hidden="1" customHeight="1">
      <c r="A98" s="3"/>
      <c r="B98" s="3"/>
      <c r="C98" s="3"/>
      <c r="D98" s="183" t="str">
        <f>'FBE Fees'!$E98&amp;'FBE Fees'!$F98</f>
        <v>PLC-38000</v>
      </c>
      <c r="E98" s="185" t="s">
        <v>4548</v>
      </c>
      <c r="F98" s="186">
        <v>8000.0</v>
      </c>
      <c r="G98" s="186" t="s">
        <v>27</v>
      </c>
      <c r="H98" s="186" t="s">
        <v>27</v>
      </c>
      <c r="I98" s="186" t="s">
        <v>27</v>
      </c>
      <c r="J98" s="186" t="s">
        <v>27</v>
      </c>
      <c r="K98" s="186">
        <v>11.5</v>
      </c>
      <c r="L98" s="186">
        <v>0.9</v>
      </c>
      <c r="M98" s="186">
        <v>7.4</v>
      </c>
      <c r="N98" s="9">
        <v>3.03</v>
      </c>
      <c r="O98" s="9">
        <f>ROUND('FBE Fees'!$N98*4.9,1)</f>
        <v>14.8</v>
      </c>
      <c r="P98" s="3"/>
      <c r="Q98" s="3"/>
      <c r="R98" s="3"/>
      <c r="S98" s="176">
        <f t="shared" ref="S98:U98" si="84">IF(K98&lt;&gt;"",K98/$T$9,"")</f>
        <v>2.328359418</v>
      </c>
      <c r="T98" s="176">
        <f t="shared" si="84"/>
        <v>0.1822194327</v>
      </c>
      <c r="U98" s="176">
        <f t="shared" si="84"/>
        <v>1.498248669</v>
      </c>
      <c r="V98" s="3"/>
      <c r="W98" s="3"/>
      <c r="X98" s="3"/>
      <c r="Y98" s="3"/>
      <c r="Z98" s="3"/>
    </row>
    <row r="99" ht="15.75" hidden="1" customHeight="1">
      <c r="A99" s="3"/>
      <c r="B99" s="3"/>
      <c r="C99" s="3"/>
      <c r="D99" s="183" t="str">
        <f>'FBE Fees'!$E99&amp;'FBE Fees'!$F99</f>
        <v>PLC-39000</v>
      </c>
      <c r="E99" s="185" t="s">
        <v>4548</v>
      </c>
      <c r="F99" s="186">
        <v>9000.0</v>
      </c>
      <c r="G99" s="186" t="s">
        <v>27</v>
      </c>
      <c r="H99" s="186" t="s">
        <v>27</v>
      </c>
      <c r="I99" s="186" t="s">
        <v>27</v>
      </c>
      <c r="J99" s="186" t="s">
        <v>27</v>
      </c>
      <c r="K99" s="186">
        <v>11.5</v>
      </c>
      <c r="L99" s="186">
        <v>0.9</v>
      </c>
      <c r="M99" s="186">
        <v>7.4</v>
      </c>
      <c r="N99" s="9">
        <v>3.03</v>
      </c>
      <c r="O99" s="9">
        <f>ROUND('FBE Fees'!$N99*4.9,1)</f>
        <v>14.8</v>
      </c>
      <c r="P99" s="3"/>
      <c r="Q99" s="3"/>
      <c r="R99" s="3"/>
      <c r="S99" s="184">
        <f t="shared" ref="S99:U99" si="85">IF(K99&lt;&gt;"",K99/$T$9,"")</f>
        <v>2.328359418</v>
      </c>
      <c r="T99" s="184">
        <f t="shared" si="85"/>
        <v>0.1822194327</v>
      </c>
      <c r="U99" s="184">
        <f t="shared" si="85"/>
        <v>1.498248669</v>
      </c>
      <c r="V99" s="3"/>
      <c r="W99" s="3"/>
      <c r="X99" s="3"/>
      <c r="Y99" s="3"/>
      <c r="Z99" s="3"/>
    </row>
    <row r="100" ht="15.75" hidden="1" customHeight="1">
      <c r="A100" s="3"/>
      <c r="B100" s="3"/>
      <c r="C100" s="3"/>
      <c r="D100" s="183" t="str">
        <f>'FBE Fees'!$E100&amp;'FBE Fees'!$F100</f>
        <v>PLC-310000</v>
      </c>
      <c r="E100" s="185" t="s">
        <v>4548</v>
      </c>
      <c r="F100" s="186">
        <v>10000.0</v>
      </c>
      <c r="G100" s="186" t="s">
        <v>27</v>
      </c>
      <c r="H100" s="186" t="s">
        <v>27</v>
      </c>
      <c r="I100" s="186" t="s">
        <v>27</v>
      </c>
      <c r="J100" s="186" t="s">
        <v>27</v>
      </c>
      <c r="K100" s="186">
        <v>11.5</v>
      </c>
      <c r="L100" s="186">
        <v>0.9</v>
      </c>
      <c r="M100" s="186">
        <v>7.4</v>
      </c>
      <c r="N100" s="9">
        <v>3.03</v>
      </c>
      <c r="O100" s="9">
        <f>ROUND('FBE Fees'!$N100*4.9,1)</f>
        <v>14.8</v>
      </c>
      <c r="P100" s="3"/>
      <c r="Q100" s="3"/>
      <c r="R100" s="3"/>
      <c r="S100" s="176">
        <f t="shared" ref="S100:U100" si="86">IF(K100&lt;&gt;"",K100/$T$9,"")</f>
        <v>2.328359418</v>
      </c>
      <c r="T100" s="176">
        <f t="shared" si="86"/>
        <v>0.1822194327</v>
      </c>
      <c r="U100" s="176">
        <f t="shared" si="86"/>
        <v>1.498248669</v>
      </c>
      <c r="V100" s="3"/>
      <c r="W100" s="3"/>
      <c r="X100" s="3"/>
      <c r="Y100" s="3"/>
      <c r="Z100" s="3"/>
    </row>
    <row r="101" ht="15.75" hidden="1" customHeight="1">
      <c r="A101" s="3"/>
      <c r="B101" s="3"/>
      <c r="C101" s="3"/>
      <c r="D101" s="183" t="str">
        <f>'FBE Fees'!$E101&amp;'FBE Fees'!$F101</f>
        <v>PLC-311000</v>
      </c>
      <c r="E101" s="185" t="s">
        <v>4548</v>
      </c>
      <c r="F101" s="186">
        <v>11000.0</v>
      </c>
      <c r="G101" s="186" t="s">
        <v>27</v>
      </c>
      <c r="H101" s="186" t="s">
        <v>27</v>
      </c>
      <c r="I101" s="186" t="s">
        <v>27</v>
      </c>
      <c r="J101" s="186" t="s">
        <v>27</v>
      </c>
      <c r="K101" s="186">
        <v>11.5</v>
      </c>
      <c r="L101" s="186">
        <v>0.9</v>
      </c>
      <c r="M101" s="186">
        <v>7.4</v>
      </c>
      <c r="N101" s="9">
        <v>3.03</v>
      </c>
      <c r="O101" s="9">
        <f>ROUND('FBE Fees'!$N101*4.9,1)</f>
        <v>14.8</v>
      </c>
      <c r="P101" s="3"/>
      <c r="Q101" s="3"/>
      <c r="R101" s="3"/>
      <c r="S101" s="184">
        <f t="shared" ref="S101:U101" si="87">IF(K101&lt;&gt;"",K101/$T$9,"")</f>
        <v>2.328359418</v>
      </c>
      <c r="T101" s="184">
        <f t="shared" si="87"/>
        <v>0.1822194327</v>
      </c>
      <c r="U101" s="184">
        <f t="shared" si="87"/>
        <v>1.498248669</v>
      </c>
      <c r="V101" s="3"/>
      <c r="W101" s="3"/>
      <c r="X101" s="3"/>
      <c r="Y101" s="3"/>
      <c r="Z101" s="3"/>
    </row>
    <row r="102" ht="15.75" hidden="1" customHeight="1">
      <c r="A102" s="3"/>
      <c r="B102" s="3"/>
      <c r="C102" s="3"/>
      <c r="D102" s="183" t="str">
        <f>'FBE Fees'!$E102&amp;'FBE Fees'!$F102</f>
        <v>PLC-312000</v>
      </c>
      <c r="E102" s="185" t="s">
        <v>4548</v>
      </c>
      <c r="F102" s="186">
        <v>12000.0</v>
      </c>
      <c r="G102" s="186" t="s">
        <v>27</v>
      </c>
      <c r="H102" s="186" t="s">
        <v>27</v>
      </c>
      <c r="I102" s="186" t="s">
        <v>27</v>
      </c>
      <c r="J102" s="186" t="s">
        <v>27</v>
      </c>
      <c r="K102" s="186">
        <v>11.5</v>
      </c>
      <c r="L102" s="186">
        <v>0.9</v>
      </c>
      <c r="M102" s="186">
        <v>7.4</v>
      </c>
      <c r="N102" s="9">
        <v>3.03</v>
      </c>
      <c r="O102" s="9">
        <f>ROUND('FBE Fees'!$N102*4.9,1)</f>
        <v>14.8</v>
      </c>
      <c r="P102" s="3"/>
      <c r="Q102" s="3"/>
      <c r="R102" s="3"/>
      <c r="S102" s="176">
        <f t="shared" ref="S102:U102" si="88">IF(K102&lt;&gt;"",K102/$T$9,"")</f>
        <v>2.328359418</v>
      </c>
      <c r="T102" s="176">
        <f t="shared" si="88"/>
        <v>0.1822194327</v>
      </c>
      <c r="U102" s="176">
        <f t="shared" si="88"/>
        <v>1.498248669</v>
      </c>
      <c r="V102" s="3"/>
      <c r="W102" s="3"/>
      <c r="X102" s="3"/>
      <c r="Y102" s="3"/>
      <c r="Z102" s="3"/>
    </row>
    <row r="103" ht="15.75" hidden="1" customHeight="1">
      <c r="A103" s="3"/>
      <c r="B103" s="3"/>
      <c r="C103" s="3"/>
      <c r="D103" s="183" t="str">
        <f>'FBE Fees'!$E103&amp;'FBE Fees'!$F103</f>
        <v>PLC-315000</v>
      </c>
      <c r="E103" s="185" t="s">
        <v>4548</v>
      </c>
      <c r="F103" s="186">
        <v>15000.0</v>
      </c>
      <c r="G103" s="186" t="s">
        <v>27</v>
      </c>
      <c r="H103" s="186" t="s">
        <v>27</v>
      </c>
      <c r="I103" s="186" t="s">
        <v>27</v>
      </c>
      <c r="J103" s="186" t="s">
        <v>27</v>
      </c>
      <c r="K103" s="186">
        <v>11.5</v>
      </c>
      <c r="L103" s="186">
        <v>0.9</v>
      </c>
      <c r="M103" s="186">
        <v>7.4</v>
      </c>
      <c r="N103" s="9">
        <v>3.03</v>
      </c>
      <c r="O103" s="9">
        <f>ROUND('FBE Fees'!$N103*4.9,1)</f>
        <v>14.8</v>
      </c>
      <c r="P103" s="3"/>
      <c r="Q103" s="3"/>
      <c r="R103" s="3"/>
      <c r="S103" s="184">
        <f t="shared" ref="S103:U103" si="89">IF(K103&lt;&gt;"",K103/$T$9,"")</f>
        <v>2.328359418</v>
      </c>
      <c r="T103" s="184">
        <f t="shared" si="89"/>
        <v>0.1822194327</v>
      </c>
      <c r="U103" s="184">
        <f t="shared" si="89"/>
        <v>1.498248669</v>
      </c>
      <c r="V103" s="3"/>
      <c r="W103" s="3"/>
      <c r="X103" s="3"/>
      <c r="Y103" s="3"/>
      <c r="Z103" s="3"/>
    </row>
    <row r="104" ht="15.75" hidden="1" customHeight="1">
      <c r="A104" s="3"/>
      <c r="B104" s="3"/>
      <c r="C104" s="3"/>
      <c r="D104" s="183" t="str">
        <f>'FBE Fees'!$E104&amp;'FBE Fees'!$F104</f>
        <v>PLC-320000</v>
      </c>
      <c r="E104" s="185" t="s">
        <v>4548</v>
      </c>
      <c r="F104" s="186">
        <v>20000.0</v>
      </c>
      <c r="G104" s="186" t="s">
        <v>27</v>
      </c>
      <c r="H104" s="186" t="s">
        <v>27</v>
      </c>
      <c r="I104" s="186" t="s">
        <v>27</v>
      </c>
      <c r="J104" s="186" t="s">
        <v>27</v>
      </c>
      <c r="K104" s="186">
        <v>11.5</v>
      </c>
      <c r="L104" s="186">
        <v>0.9</v>
      </c>
      <c r="M104" s="186">
        <v>7.4</v>
      </c>
      <c r="N104" s="9">
        <v>3.03</v>
      </c>
      <c r="O104" s="9">
        <f>ROUND('FBE Fees'!$N104*4.9,1)</f>
        <v>14.8</v>
      </c>
      <c r="P104" s="3"/>
      <c r="Q104" s="3"/>
      <c r="R104" s="3"/>
      <c r="S104" s="176">
        <f t="shared" ref="S104:U104" si="90">IF(K104&lt;&gt;"",K104/$T$9,"")</f>
        <v>2.328359418</v>
      </c>
      <c r="T104" s="176">
        <f t="shared" si="90"/>
        <v>0.1822194327</v>
      </c>
      <c r="U104" s="176">
        <f t="shared" si="90"/>
        <v>1.498248669</v>
      </c>
      <c r="V104" s="3"/>
      <c r="W104" s="3"/>
      <c r="X104" s="3"/>
      <c r="Y104" s="3"/>
      <c r="Z104" s="3"/>
    </row>
    <row r="105" ht="15.75" hidden="1" customHeight="1">
      <c r="A105" s="3"/>
      <c r="B105" s="3"/>
      <c r="C105" s="3"/>
      <c r="D105" s="183" t="str">
        <f>'FBE Fees'!$E105&amp;'FBE Fees'!$F105</f>
        <v>PLC-325000</v>
      </c>
      <c r="E105" s="185" t="s">
        <v>4548</v>
      </c>
      <c r="F105" s="186">
        <v>25000.0</v>
      </c>
      <c r="G105" s="186" t="s">
        <v>27</v>
      </c>
      <c r="H105" s="186" t="s">
        <v>27</v>
      </c>
      <c r="I105" s="186" t="s">
        <v>27</v>
      </c>
      <c r="J105" s="186" t="s">
        <v>27</v>
      </c>
      <c r="K105" s="186">
        <v>11.5</v>
      </c>
      <c r="L105" s="186">
        <v>0.9</v>
      </c>
      <c r="M105" s="186">
        <v>7.4</v>
      </c>
      <c r="N105" s="9">
        <v>3.03</v>
      </c>
      <c r="O105" s="9">
        <f>ROUND('FBE Fees'!$N105*4.9,1)</f>
        <v>14.8</v>
      </c>
      <c r="P105" s="3"/>
      <c r="Q105" s="3"/>
      <c r="R105" s="3"/>
      <c r="S105" s="184">
        <f t="shared" ref="S105:U105" si="91">IF(K105&lt;&gt;"",K105/$T$9,"")</f>
        <v>2.328359418</v>
      </c>
      <c r="T105" s="184">
        <f t="shared" si="91"/>
        <v>0.1822194327</v>
      </c>
      <c r="U105" s="184">
        <f t="shared" si="91"/>
        <v>1.498248669</v>
      </c>
      <c r="V105" s="3"/>
      <c r="W105" s="3"/>
      <c r="X105" s="3"/>
      <c r="Y105" s="3"/>
      <c r="Z105" s="3"/>
    </row>
    <row r="106" ht="15.75" hidden="1" customHeight="1">
      <c r="A106" s="3"/>
      <c r="B106" s="3"/>
      <c r="C106" s="3"/>
      <c r="D106" s="183" t="str">
        <f>'FBE Fees'!$E106&amp;'FBE Fees'!$F106</f>
        <v>PLC-330000</v>
      </c>
      <c r="E106" s="185" t="s">
        <v>4548</v>
      </c>
      <c r="F106" s="186">
        <v>30000.0</v>
      </c>
      <c r="G106" s="186" t="s">
        <v>27</v>
      </c>
      <c r="H106" s="186" t="s">
        <v>27</v>
      </c>
      <c r="I106" s="186" t="s">
        <v>27</v>
      </c>
      <c r="J106" s="186" t="s">
        <v>27</v>
      </c>
      <c r="K106" s="186">
        <v>11.5</v>
      </c>
      <c r="L106" s="186">
        <v>0.9</v>
      </c>
      <c r="M106" s="186">
        <v>7.4</v>
      </c>
      <c r="N106" s="9">
        <v>3.03</v>
      </c>
      <c r="O106" s="9">
        <f>ROUND('FBE Fees'!$N106*4.9,1)</f>
        <v>14.8</v>
      </c>
      <c r="P106" s="3"/>
      <c r="Q106" s="3"/>
      <c r="R106" s="3"/>
      <c r="S106" s="176">
        <f t="shared" ref="S106:U106" si="92">IF(K106&lt;&gt;"",K106/$T$9,"")</f>
        <v>2.328359418</v>
      </c>
      <c r="T106" s="176">
        <f t="shared" si="92"/>
        <v>0.1822194327</v>
      </c>
      <c r="U106" s="176">
        <f t="shared" si="92"/>
        <v>1.498248669</v>
      </c>
      <c r="V106" s="3"/>
      <c r="W106" s="3"/>
      <c r="X106" s="3"/>
      <c r="Y106" s="3"/>
      <c r="Z106" s="3"/>
    </row>
    <row r="107" ht="15.75" hidden="1" customHeight="1">
      <c r="A107" s="3"/>
      <c r="B107" s="3"/>
      <c r="C107" s="3"/>
      <c r="D107" s="183" t="str">
        <f>'FBE Fees'!$E107&amp;'FBE Fees'!$F107</f>
        <v>PLC-335000</v>
      </c>
      <c r="E107" s="185" t="s">
        <v>4548</v>
      </c>
      <c r="F107" s="186">
        <v>35000.0</v>
      </c>
      <c r="G107" s="186" t="s">
        <v>27</v>
      </c>
      <c r="H107" s="186" t="s">
        <v>27</v>
      </c>
      <c r="I107" s="186" t="s">
        <v>27</v>
      </c>
      <c r="J107" s="186" t="s">
        <v>27</v>
      </c>
      <c r="K107" s="186">
        <v>11.5</v>
      </c>
      <c r="L107" s="186">
        <v>0.9</v>
      </c>
      <c r="M107" s="186">
        <v>7.4</v>
      </c>
      <c r="N107" s="9">
        <v>3.03</v>
      </c>
      <c r="O107" s="9">
        <f>ROUND('FBE Fees'!$N107*4.9,1)</f>
        <v>14.8</v>
      </c>
      <c r="P107" s="3"/>
      <c r="Q107" s="3"/>
      <c r="R107" s="3"/>
      <c r="S107" s="184">
        <f t="shared" ref="S107:U107" si="93">IF(K107&lt;&gt;"",K107/$T$9,"")</f>
        <v>2.328359418</v>
      </c>
      <c r="T107" s="184">
        <f t="shared" si="93"/>
        <v>0.1822194327</v>
      </c>
      <c r="U107" s="184">
        <f t="shared" si="93"/>
        <v>1.498248669</v>
      </c>
      <c r="V107" s="3"/>
      <c r="W107" s="3"/>
      <c r="X107" s="3"/>
      <c r="Y107" s="3"/>
      <c r="Z107" s="3"/>
    </row>
    <row r="108" ht="15.75" hidden="1" customHeight="1">
      <c r="A108" s="3"/>
      <c r="B108" s="3"/>
      <c r="C108" s="3"/>
      <c r="D108" s="183" t="str">
        <f>'FBE Fees'!$E108&amp;'FBE Fees'!$F108</f>
        <v>PLC-338000</v>
      </c>
      <c r="E108" s="185" t="s">
        <v>4548</v>
      </c>
      <c r="F108" s="186">
        <v>38000.0</v>
      </c>
      <c r="G108" s="186" t="s">
        <v>27</v>
      </c>
      <c r="H108" s="186" t="s">
        <v>27</v>
      </c>
      <c r="I108" s="186" t="s">
        <v>27</v>
      </c>
      <c r="J108" s="186" t="s">
        <v>27</v>
      </c>
      <c r="K108" s="186">
        <v>11.5</v>
      </c>
      <c r="L108" s="186">
        <v>0.9</v>
      </c>
      <c r="M108" s="186">
        <v>7.4</v>
      </c>
      <c r="N108" s="9">
        <v>3.03</v>
      </c>
      <c r="O108" s="9">
        <f>ROUND('FBE Fees'!$N108*4.9,1)</f>
        <v>14.8</v>
      </c>
      <c r="P108" s="3"/>
      <c r="Q108" s="3"/>
      <c r="R108" s="3"/>
      <c r="S108" s="176">
        <f t="shared" ref="S108:U108" si="94">IF(K108&lt;&gt;"",K108/$T$9,"")</f>
        <v>2.328359418</v>
      </c>
      <c r="T108" s="176">
        <f t="shared" si="94"/>
        <v>0.1822194327</v>
      </c>
      <c r="U108" s="176">
        <f t="shared" si="94"/>
        <v>1.498248669</v>
      </c>
      <c r="V108" s="3"/>
      <c r="W108" s="3"/>
      <c r="X108" s="3"/>
      <c r="Y108" s="3"/>
      <c r="Z108" s="3"/>
    </row>
    <row r="109" ht="15.75" hidden="1" customHeight="1">
      <c r="A109" s="3"/>
      <c r="B109" s="3"/>
      <c r="C109" s="3"/>
      <c r="D109" s="183" t="str">
        <f>'FBE Fees'!$E109&amp;'FBE Fees'!$F109</f>
        <v>PLC-340000</v>
      </c>
      <c r="E109" s="185" t="s">
        <v>4548</v>
      </c>
      <c r="F109" s="186">
        <v>40000.0</v>
      </c>
      <c r="G109" s="186" t="s">
        <v>27</v>
      </c>
      <c r="H109" s="186" t="s">
        <v>27</v>
      </c>
      <c r="I109" s="186" t="s">
        <v>27</v>
      </c>
      <c r="J109" s="186" t="s">
        <v>27</v>
      </c>
      <c r="K109" s="186">
        <v>11.5</v>
      </c>
      <c r="L109" s="186">
        <v>0.9</v>
      </c>
      <c r="M109" s="186">
        <v>7.4</v>
      </c>
      <c r="N109" s="9">
        <v>3.03</v>
      </c>
      <c r="O109" s="9">
        <f>ROUND('FBE Fees'!$N109*4.9,1)</f>
        <v>14.8</v>
      </c>
      <c r="P109" s="3"/>
      <c r="Q109" s="3"/>
      <c r="R109" s="3"/>
      <c r="S109" s="184">
        <f t="shared" ref="S109:U109" si="95">IF(K109&lt;&gt;"",K109/$T$9,"")</f>
        <v>2.328359418</v>
      </c>
      <c r="T109" s="184">
        <f t="shared" si="95"/>
        <v>0.1822194327</v>
      </c>
      <c r="U109" s="184">
        <f t="shared" si="95"/>
        <v>1.498248669</v>
      </c>
      <c r="V109" s="3"/>
      <c r="W109" s="3"/>
      <c r="X109" s="3"/>
      <c r="Y109" s="3"/>
      <c r="Z109" s="3"/>
    </row>
    <row r="110" ht="15.75" hidden="1" customHeight="1">
      <c r="A110" s="3"/>
      <c r="B110" s="3"/>
      <c r="C110" s="3"/>
      <c r="D110" s="183" t="str">
        <f>'FBE Fees'!$E110&amp;'FBE Fees'!$F110</f>
        <v>PLC-345000</v>
      </c>
      <c r="E110" s="185" t="s">
        <v>4548</v>
      </c>
      <c r="F110" s="186">
        <v>45000.0</v>
      </c>
      <c r="G110" s="186" t="s">
        <v>27</v>
      </c>
      <c r="H110" s="186" t="s">
        <v>27</v>
      </c>
      <c r="I110" s="186" t="s">
        <v>27</v>
      </c>
      <c r="J110" s="186" t="s">
        <v>27</v>
      </c>
      <c r="K110" s="186">
        <v>11.5</v>
      </c>
      <c r="L110" s="186">
        <v>0.9</v>
      </c>
      <c r="M110" s="186">
        <v>7.4</v>
      </c>
      <c r="N110" s="9">
        <v>3.03</v>
      </c>
      <c r="O110" s="9">
        <f>ROUND('FBE Fees'!$N110*4.9,1)</f>
        <v>14.8</v>
      </c>
      <c r="P110" s="3"/>
      <c r="Q110" s="3"/>
      <c r="R110" s="3"/>
      <c r="S110" s="176">
        <f t="shared" ref="S110:U110" si="96">IF(K110&lt;&gt;"",K110/$T$9,"")</f>
        <v>2.328359418</v>
      </c>
      <c r="T110" s="176">
        <f t="shared" si="96"/>
        <v>0.1822194327</v>
      </c>
      <c r="U110" s="176">
        <f t="shared" si="96"/>
        <v>1.498248669</v>
      </c>
      <c r="V110" s="3"/>
      <c r="W110" s="3"/>
      <c r="X110" s="3"/>
      <c r="Y110" s="3"/>
      <c r="Z110" s="3"/>
    </row>
    <row r="111" ht="15.75" hidden="1" customHeight="1">
      <c r="A111" s="3"/>
      <c r="B111" s="3"/>
      <c r="C111" s="3"/>
      <c r="D111" s="183" t="str">
        <f>'FBE Fees'!$E111&amp;'FBE Fees'!$F111</f>
        <v>PLC-350000</v>
      </c>
      <c r="E111" s="185" t="s">
        <v>4548</v>
      </c>
      <c r="F111" s="186">
        <v>50000.0</v>
      </c>
      <c r="G111" s="186" t="s">
        <v>27</v>
      </c>
      <c r="H111" s="186" t="s">
        <v>27</v>
      </c>
      <c r="I111" s="186" t="s">
        <v>27</v>
      </c>
      <c r="J111" s="186" t="s">
        <v>27</v>
      </c>
      <c r="K111" s="186">
        <v>11.5</v>
      </c>
      <c r="L111" s="186">
        <v>0.9</v>
      </c>
      <c r="M111" s="186">
        <v>7.4</v>
      </c>
      <c r="N111" s="9">
        <v>3.03</v>
      </c>
      <c r="O111" s="9">
        <f>ROUND('FBE Fees'!$N111*4.9,1)</f>
        <v>14.8</v>
      </c>
      <c r="P111" s="3"/>
      <c r="Q111" s="3"/>
      <c r="R111" s="3"/>
      <c r="S111" s="184">
        <f t="shared" ref="S111:U111" si="97">IF(K111&lt;&gt;"",K111/$T$9,"")</f>
        <v>2.328359418</v>
      </c>
      <c r="T111" s="184">
        <f t="shared" si="97"/>
        <v>0.1822194327</v>
      </c>
      <c r="U111" s="184">
        <f t="shared" si="97"/>
        <v>1.498248669</v>
      </c>
      <c r="V111" s="3"/>
      <c r="W111" s="3"/>
      <c r="X111" s="3"/>
      <c r="Y111" s="3"/>
      <c r="Z111" s="3"/>
    </row>
    <row r="112" ht="15.75" hidden="1" customHeight="1">
      <c r="A112" s="3"/>
      <c r="B112" s="3"/>
      <c r="C112" s="3"/>
      <c r="D112" s="183" t="str">
        <f>'FBE Fees'!$E112&amp;'FBE Fees'!$F112</f>
        <v>PLC-355000</v>
      </c>
      <c r="E112" s="185" t="s">
        <v>4548</v>
      </c>
      <c r="F112" s="186">
        <v>55000.0</v>
      </c>
      <c r="G112" s="186" t="s">
        <v>27</v>
      </c>
      <c r="H112" s="186" t="s">
        <v>27</v>
      </c>
      <c r="I112" s="186" t="s">
        <v>27</v>
      </c>
      <c r="J112" s="186" t="s">
        <v>27</v>
      </c>
      <c r="K112" s="186">
        <v>11.5</v>
      </c>
      <c r="L112" s="186">
        <v>0.9</v>
      </c>
      <c r="M112" s="186">
        <v>7.4</v>
      </c>
      <c r="N112" s="9">
        <v>3.03</v>
      </c>
      <c r="O112" s="9">
        <f>ROUND('FBE Fees'!$N112*4.9,1)</f>
        <v>14.8</v>
      </c>
      <c r="P112" s="3"/>
      <c r="Q112" s="3"/>
      <c r="R112" s="3"/>
      <c r="S112" s="176">
        <f t="shared" ref="S112:U112" si="98">IF(K112&lt;&gt;"",K112/$T$9,"")</f>
        <v>2.328359418</v>
      </c>
      <c r="T112" s="176">
        <f t="shared" si="98"/>
        <v>0.1822194327</v>
      </c>
      <c r="U112" s="176">
        <f t="shared" si="98"/>
        <v>1.498248669</v>
      </c>
      <c r="V112" s="3"/>
      <c r="W112" s="3"/>
      <c r="X112" s="3"/>
      <c r="Y112" s="3"/>
      <c r="Z112" s="3"/>
    </row>
    <row r="113" ht="15.75" hidden="1" customHeight="1">
      <c r="A113" s="3"/>
      <c r="B113" s="3"/>
      <c r="C113" s="3"/>
      <c r="D113" s="183" t="str">
        <f>'FBE Fees'!$E113&amp;'FBE Fees'!$F113</f>
        <v>PLC-360000</v>
      </c>
      <c r="E113" s="185" t="s">
        <v>4548</v>
      </c>
      <c r="F113" s="186">
        <v>60000.0</v>
      </c>
      <c r="G113" s="186" t="s">
        <v>27</v>
      </c>
      <c r="H113" s="186" t="s">
        <v>27</v>
      </c>
      <c r="I113" s="186" t="s">
        <v>27</v>
      </c>
      <c r="J113" s="186" t="s">
        <v>27</v>
      </c>
      <c r="K113" s="186">
        <v>11.5</v>
      </c>
      <c r="L113" s="186">
        <v>0.9</v>
      </c>
      <c r="M113" s="186">
        <v>7.4</v>
      </c>
      <c r="N113" s="9">
        <v>3.03</v>
      </c>
      <c r="O113" s="9">
        <f>ROUND('FBE Fees'!$N113*4.9,1)</f>
        <v>14.8</v>
      </c>
      <c r="P113" s="3"/>
      <c r="Q113" s="3"/>
      <c r="R113" s="3"/>
      <c r="S113" s="184">
        <f t="shared" ref="S113:U113" si="99">IF(K113&lt;&gt;"",K113/$T$9,"")</f>
        <v>2.328359418</v>
      </c>
      <c r="T113" s="184">
        <f t="shared" si="99"/>
        <v>0.1822194327</v>
      </c>
      <c r="U113" s="184">
        <f t="shared" si="99"/>
        <v>1.498248669</v>
      </c>
      <c r="V113" s="3"/>
      <c r="W113" s="3"/>
      <c r="X113" s="3"/>
      <c r="Y113" s="3"/>
      <c r="Z113" s="3"/>
    </row>
    <row r="114" ht="15.75" hidden="1" customHeight="1">
      <c r="A114" s="3"/>
      <c r="B114" s="3"/>
      <c r="C114" s="3"/>
      <c r="D114" s="183" t="str">
        <f>'FBE Fees'!$E114&amp;'FBE Fees'!$F114</f>
        <v>PLC-365000</v>
      </c>
      <c r="E114" s="185" t="s">
        <v>4548</v>
      </c>
      <c r="F114" s="186">
        <v>65000.0</v>
      </c>
      <c r="G114" s="186" t="s">
        <v>27</v>
      </c>
      <c r="H114" s="186" t="s">
        <v>27</v>
      </c>
      <c r="I114" s="186" t="s">
        <v>27</v>
      </c>
      <c r="J114" s="186" t="s">
        <v>27</v>
      </c>
      <c r="K114" s="186">
        <v>11.5</v>
      </c>
      <c r="L114" s="186">
        <v>0.9</v>
      </c>
      <c r="M114" s="186">
        <v>7.4</v>
      </c>
      <c r="N114" s="9">
        <v>3.03</v>
      </c>
      <c r="O114" s="9">
        <f>ROUND('FBE Fees'!$N114*4.9,1)</f>
        <v>14.8</v>
      </c>
      <c r="P114" s="3"/>
      <c r="Q114" s="3"/>
      <c r="R114" s="3"/>
      <c r="S114" s="176">
        <f t="shared" ref="S114:U114" si="100">IF(K114&lt;&gt;"",K114/$T$9,"")</f>
        <v>2.328359418</v>
      </c>
      <c r="T114" s="176">
        <f t="shared" si="100"/>
        <v>0.1822194327</v>
      </c>
      <c r="U114" s="176">
        <f t="shared" si="100"/>
        <v>1.498248669</v>
      </c>
      <c r="V114" s="3"/>
      <c r="W114" s="3"/>
      <c r="X114" s="3"/>
      <c r="Y114" s="3"/>
      <c r="Z114" s="3"/>
    </row>
    <row r="115" ht="15.75" hidden="1" customHeight="1">
      <c r="A115" s="3"/>
      <c r="B115" s="3"/>
      <c r="C115" s="3"/>
      <c r="D115" s="183" t="str">
        <f>'FBE Fees'!$E115&amp;'FBE Fees'!$F115</f>
        <v>PLC-370000</v>
      </c>
      <c r="E115" s="185" t="s">
        <v>4548</v>
      </c>
      <c r="F115" s="186">
        <v>70000.0</v>
      </c>
      <c r="G115" s="186" t="s">
        <v>27</v>
      </c>
      <c r="H115" s="186" t="s">
        <v>27</v>
      </c>
      <c r="I115" s="186" t="s">
        <v>27</v>
      </c>
      <c r="J115" s="186" t="s">
        <v>27</v>
      </c>
      <c r="K115" s="186">
        <v>11.5</v>
      </c>
      <c r="L115" s="186">
        <v>0.9</v>
      </c>
      <c r="M115" s="186">
        <v>7.4</v>
      </c>
      <c r="N115" s="9">
        <v>3.03</v>
      </c>
      <c r="O115" s="9">
        <f>ROUND('FBE Fees'!$N115*4.9,1)</f>
        <v>14.8</v>
      </c>
      <c r="P115" s="3"/>
      <c r="Q115" s="3"/>
      <c r="R115" s="3"/>
      <c r="S115" s="184">
        <f t="shared" ref="S115:U115" si="101">IF(K115&lt;&gt;"",K115/$T$9,"")</f>
        <v>2.328359418</v>
      </c>
      <c r="T115" s="184">
        <f t="shared" si="101"/>
        <v>0.1822194327</v>
      </c>
      <c r="U115" s="184">
        <f t="shared" si="101"/>
        <v>1.498248669</v>
      </c>
      <c r="V115" s="3"/>
      <c r="W115" s="3"/>
      <c r="X115" s="3"/>
      <c r="Y115" s="3"/>
      <c r="Z115" s="3"/>
    </row>
    <row r="116" ht="15.75" hidden="1" customHeight="1">
      <c r="A116" s="3"/>
      <c r="B116" s="3"/>
      <c r="C116" s="3"/>
      <c r="D116" s="183" t="str">
        <f>'FBE Fees'!$E116&amp;'FBE Fees'!$F116</f>
        <v>PLC-375000</v>
      </c>
      <c r="E116" s="185" t="s">
        <v>4548</v>
      </c>
      <c r="F116" s="186">
        <v>75000.0</v>
      </c>
      <c r="G116" s="186" t="s">
        <v>27</v>
      </c>
      <c r="H116" s="186" t="s">
        <v>27</v>
      </c>
      <c r="I116" s="186" t="s">
        <v>27</v>
      </c>
      <c r="J116" s="186" t="s">
        <v>27</v>
      </c>
      <c r="K116" s="186">
        <v>11.5</v>
      </c>
      <c r="L116" s="186">
        <v>0.9</v>
      </c>
      <c r="M116" s="186">
        <v>7.4</v>
      </c>
      <c r="N116" s="9">
        <v>3.03</v>
      </c>
      <c r="O116" s="9">
        <f>ROUND('FBE Fees'!$N116*4.9,1)</f>
        <v>14.8</v>
      </c>
      <c r="P116" s="3"/>
      <c r="Q116" s="3"/>
      <c r="R116" s="3"/>
      <c r="S116" s="176">
        <f t="shared" ref="S116:U116" si="102">IF(K116&lt;&gt;"",K116/$T$9,"")</f>
        <v>2.328359418</v>
      </c>
      <c r="T116" s="176">
        <f t="shared" si="102"/>
        <v>0.1822194327</v>
      </c>
      <c r="U116" s="176">
        <f t="shared" si="102"/>
        <v>1.498248669</v>
      </c>
      <c r="V116" s="3"/>
      <c r="W116" s="3"/>
      <c r="X116" s="3"/>
      <c r="Y116" s="3"/>
      <c r="Z116" s="3"/>
    </row>
    <row r="117" ht="15.75" hidden="1" customHeight="1">
      <c r="A117" s="3"/>
      <c r="B117" s="3"/>
      <c r="C117" s="3"/>
      <c r="D117" s="183" t="str">
        <f>'FBE Fees'!$E117&amp;'FBE Fees'!$F117</f>
        <v>PLC-380000</v>
      </c>
      <c r="E117" s="185" t="s">
        <v>4548</v>
      </c>
      <c r="F117" s="186">
        <v>80000.0</v>
      </c>
      <c r="G117" s="186" t="s">
        <v>27</v>
      </c>
      <c r="H117" s="186" t="s">
        <v>27</v>
      </c>
      <c r="I117" s="186" t="s">
        <v>27</v>
      </c>
      <c r="J117" s="186" t="s">
        <v>27</v>
      </c>
      <c r="K117" s="186">
        <v>11.5</v>
      </c>
      <c r="L117" s="186">
        <v>0.9</v>
      </c>
      <c r="M117" s="186">
        <v>7.4</v>
      </c>
      <c r="N117" s="9">
        <v>3.03</v>
      </c>
      <c r="O117" s="9">
        <f>ROUND('FBE Fees'!$N117*4.9,1)</f>
        <v>14.8</v>
      </c>
      <c r="P117" s="3"/>
      <c r="Q117" s="3"/>
      <c r="R117" s="3"/>
      <c r="S117" s="184">
        <f t="shared" ref="S117:U117" si="103">IF(K117&lt;&gt;"",K117/$T$9,"")</f>
        <v>2.328359418</v>
      </c>
      <c r="T117" s="184">
        <f t="shared" si="103"/>
        <v>0.1822194327</v>
      </c>
      <c r="U117" s="184">
        <f t="shared" si="103"/>
        <v>1.498248669</v>
      </c>
      <c r="V117" s="3"/>
      <c r="W117" s="3"/>
      <c r="X117" s="3"/>
      <c r="Y117" s="3"/>
      <c r="Z117" s="3"/>
    </row>
    <row r="118" ht="15.75" hidden="1" customHeight="1">
      <c r="A118" s="3"/>
      <c r="B118" s="3"/>
      <c r="C118" s="3"/>
      <c r="D118" s="183" t="str">
        <f>'FBE Fees'!$E118&amp;'FBE Fees'!$F118</f>
        <v>PLC-385000</v>
      </c>
      <c r="E118" s="185" t="s">
        <v>4548</v>
      </c>
      <c r="F118" s="186">
        <v>85000.0</v>
      </c>
      <c r="G118" s="186" t="s">
        <v>27</v>
      </c>
      <c r="H118" s="186" t="s">
        <v>27</v>
      </c>
      <c r="I118" s="186" t="s">
        <v>27</v>
      </c>
      <c r="J118" s="186" t="s">
        <v>27</v>
      </c>
      <c r="K118" s="186">
        <v>11.5</v>
      </c>
      <c r="L118" s="186">
        <v>0.9</v>
      </c>
      <c r="M118" s="186">
        <v>7.4</v>
      </c>
      <c r="N118" s="9">
        <v>3.03</v>
      </c>
      <c r="O118" s="9">
        <f>ROUND('FBE Fees'!$N118*4.9,1)</f>
        <v>14.8</v>
      </c>
      <c r="P118" s="3"/>
      <c r="Q118" s="3"/>
      <c r="R118" s="3"/>
      <c r="S118" s="176">
        <f t="shared" ref="S118:U118" si="104">IF(K118&lt;&gt;"",K118/$T$9,"")</f>
        <v>2.328359418</v>
      </c>
      <c r="T118" s="176">
        <f t="shared" si="104"/>
        <v>0.1822194327</v>
      </c>
      <c r="U118" s="176">
        <f t="shared" si="104"/>
        <v>1.498248669</v>
      </c>
      <c r="V118" s="3"/>
      <c r="W118" s="3"/>
      <c r="X118" s="3"/>
      <c r="Y118" s="3"/>
      <c r="Z118" s="3"/>
    </row>
    <row r="119" ht="15.75" hidden="1" customHeight="1">
      <c r="A119" s="3"/>
      <c r="B119" s="3"/>
      <c r="C119" s="3"/>
      <c r="D119" s="183" t="str">
        <f>'FBE Fees'!$E119&amp;'FBE Fees'!$F119</f>
        <v>PLC-390000</v>
      </c>
      <c r="E119" s="185" t="s">
        <v>4548</v>
      </c>
      <c r="F119" s="186">
        <v>90000.0</v>
      </c>
      <c r="G119" s="186" t="s">
        <v>27</v>
      </c>
      <c r="H119" s="186" t="s">
        <v>27</v>
      </c>
      <c r="I119" s="186" t="s">
        <v>27</v>
      </c>
      <c r="J119" s="186" t="s">
        <v>27</v>
      </c>
      <c r="K119" s="186">
        <v>11.5</v>
      </c>
      <c r="L119" s="186">
        <v>0.9</v>
      </c>
      <c r="M119" s="186">
        <v>7.4</v>
      </c>
      <c r="N119" s="9">
        <v>3.03</v>
      </c>
      <c r="O119" s="9">
        <f>ROUND('FBE Fees'!$N119*4.9,1)</f>
        <v>14.8</v>
      </c>
      <c r="P119" s="3"/>
      <c r="Q119" s="3"/>
      <c r="R119" s="3"/>
      <c r="S119" s="184">
        <f t="shared" ref="S119:U119" si="105">IF(K119&lt;&gt;"",K119/$T$9,"")</f>
        <v>2.328359418</v>
      </c>
      <c r="T119" s="184">
        <f t="shared" si="105"/>
        <v>0.1822194327</v>
      </c>
      <c r="U119" s="184">
        <f t="shared" si="105"/>
        <v>1.498248669</v>
      </c>
      <c r="V119" s="3"/>
      <c r="W119" s="3"/>
      <c r="X119" s="3"/>
      <c r="Y119" s="3"/>
      <c r="Z119" s="3"/>
    </row>
    <row r="120" ht="15.75" hidden="1" customHeight="1">
      <c r="A120" s="3"/>
      <c r="B120" s="3"/>
      <c r="C120" s="3"/>
      <c r="D120" s="183" t="str">
        <f>'FBE Fees'!$E120&amp;'FBE Fees'!$F120</f>
        <v>PLC-4100</v>
      </c>
      <c r="E120" s="185" t="s">
        <v>4547</v>
      </c>
      <c r="F120" s="186">
        <v>100.0</v>
      </c>
      <c r="G120" s="186" t="s">
        <v>27</v>
      </c>
      <c r="H120" s="186" t="s">
        <v>27</v>
      </c>
      <c r="I120" s="186" t="s">
        <v>27</v>
      </c>
      <c r="J120" s="186" t="s">
        <v>27</v>
      </c>
      <c r="K120" s="186">
        <v>11.5</v>
      </c>
      <c r="L120" s="186">
        <v>0.9</v>
      </c>
      <c r="M120" s="186">
        <v>7.4</v>
      </c>
      <c r="N120" s="9">
        <v>3.03</v>
      </c>
      <c r="O120" s="9">
        <f>ROUND('FBE Fees'!$N120*4.9,1)</f>
        <v>14.8</v>
      </c>
      <c r="P120" s="3"/>
      <c r="Q120" s="3"/>
      <c r="R120" s="3"/>
      <c r="S120" s="176">
        <f t="shared" ref="S120:U120" si="106">IF(K120&lt;&gt;"",K120/$T$9,"")</f>
        <v>2.328359418</v>
      </c>
      <c r="T120" s="176">
        <f t="shared" si="106"/>
        <v>0.1822194327</v>
      </c>
      <c r="U120" s="176">
        <f t="shared" si="106"/>
        <v>1.498248669</v>
      </c>
      <c r="V120" s="3"/>
      <c r="W120" s="3"/>
      <c r="X120" s="3"/>
      <c r="Y120" s="3"/>
      <c r="Z120" s="3"/>
    </row>
    <row r="121" ht="15.75" customHeight="1">
      <c r="A121" s="3"/>
      <c r="B121" s="3"/>
      <c r="C121" s="3"/>
      <c r="D121" s="183" t="str">
        <f>'FBE Fees'!$E121&amp;'FBE Fees'!$F121</f>
        <v>PLC-4250</v>
      </c>
      <c r="E121" s="10" t="s">
        <v>4547</v>
      </c>
      <c r="F121" s="9">
        <v>250.0</v>
      </c>
      <c r="G121" s="9">
        <v>340.0</v>
      </c>
      <c r="H121" s="9">
        <v>170.0</v>
      </c>
      <c r="I121" s="9">
        <v>120.0</v>
      </c>
      <c r="J121" s="9">
        <v>920.0</v>
      </c>
      <c r="K121" s="9">
        <v>6.5</v>
      </c>
      <c r="L121" s="9">
        <v>1.0</v>
      </c>
      <c r="M121" s="9">
        <v>2.47</v>
      </c>
      <c r="N121" s="9">
        <v>3.03</v>
      </c>
      <c r="O121" s="9">
        <f>ROUND('FBE Fees'!$N121*4.9,1)</f>
        <v>14.8</v>
      </c>
      <c r="P121" s="3"/>
      <c r="Q121" s="3"/>
      <c r="R121" s="3"/>
      <c r="S121" s="184">
        <f t="shared" ref="S121:U121" si="107">IF(K121&lt;&gt;"",K121/$T$9,"")</f>
        <v>1.316029236</v>
      </c>
      <c r="T121" s="184">
        <f t="shared" si="107"/>
        <v>0.2024660363</v>
      </c>
      <c r="U121" s="184">
        <f t="shared" si="107"/>
        <v>0.5000911097</v>
      </c>
      <c r="V121" s="3"/>
      <c r="W121" s="3"/>
      <c r="X121" s="3"/>
      <c r="Y121" s="3"/>
      <c r="Z121" s="3"/>
    </row>
    <row r="122" ht="15.75" customHeight="1">
      <c r="A122" s="3"/>
      <c r="B122" s="3"/>
      <c r="C122" s="3"/>
      <c r="D122" s="183" t="str">
        <f>'FBE Fees'!$E122&amp;'FBE Fees'!$F122</f>
        <v>PLC-4500</v>
      </c>
      <c r="E122" s="10" t="s">
        <v>4547</v>
      </c>
      <c r="F122" s="9">
        <v>500.0</v>
      </c>
      <c r="G122" s="9">
        <v>340.0</v>
      </c>
      <c r="H122" s="9">
        <v>170.0</v>
      </c>
      <c r="I122" s="9">
        <v>120.0</v>
      </c>
      <c r="J122" s="9">
        <v>920.0</v>
      </c>
      <c r="K122" s="9">
        <v>7.0</v>
      </c>
      <c r="L122" s="9">
        <v>1.0</v>
      </c>
      <c r="M122" s="9">
        <v>2.47</v>
      </c>
      <c r="N122" s="9">
        <v>3.03</v>
      </c>
      <c r="O122" s="9">
        <f>ROUND('FBE Fees'!$N122*4.9,1)</f>
        <v>14.8</v>
      </c>
      <c r="P122" s="3"/>
      <c r="Q122" s="3"/>
      <c r="R122" s="3"/>
      <c r="S122" s="176">
        <f t="shared" ref="S122:U122" si="108">IF(K122&lt;&gt;"",K122/$T$9,"")</f>
        <v>1.417262254</v>
      </c>
      <c r="T122" s="176">
        <f t="shared" si="108"/>
        <v>0.2024660363</v>
      </c>
      <c r="U122" s="176">
        <f t="shared" si="108"/>
        <v>0.5000911097</v>
      </c>
      <c r="V122" s="3"/>
      <c r="W122" s="3"/>
      <c r="X122" s="3"/>
      <c r="Y122" s="3"/>
      <c r="Z122" s="3"/>
    </row>
    <row r="123" ht="15.75" customHeight="1">
      <c r="A123" s="3"/>
      <c r="B123" s="3"/>
      <c r="C123" s="3"/>
      <c r="D123" s="183" t="str">
        <f>'FBE Fees'!$E123&amp;'FBE Fees'!$F123</f>
        <v>PLC-41000</v>
      </c>
      <c r="E123" s="10" t="s">
        <v>4547</v>
      </c>
      <c r="F123" s="9">
        <v>1000.0</v>
      </c>
      <c r="G123" s="9">
        <v>340.0</v>
      </c>
      <c r="H123" s="9">
        <v>170.0</v>
      </c>
      <c r="I123" s="9">
        <v>120.0</v>
      </c>
      <c r="J123" s="9">
        <v>920.0</v>
      </c>
      <c r="K123" s="9">
        <v>7.5</v>
      </c>
      <c r="L123" s="9">
        <v>1.0</v>
      </c>
      <c r="M123" s="9">
        <v>4.45</v>
      </c>
      <c r="N123" s="9">
        <v>3.03</v>
      </c>
      <c r="O123" s="9">
        <f>ROUND('FBE Fees'!$N123*4.9,1)</f>
        <v>14.8</v>
      </c>
      <c r="P123" s="3"/>
      <c r="Q123" s="3"/>
      <c r="R123" s="3"/>
      <c r="S123" s="184">
        <f t="shared" ref="S123:U123" si="109">IF(K123&lt;&gt;"",K123/$T$9,"")</f>
        <v>1.518495272</v>
      </c>
      <c r="T123" s="184">
        <f t="shared" si="109"/>
        <v>0.2024660363</v>
      </c>
      <c r="U123" s="184">
        <f t="shared" si="109"/>
        <v>0.9009738616</v>
      </c>
      <c r="V123" s="3"/>
      <c r="W123" s="3"/>
      <c r="X123" s="3"/>
      <c r="Y123" s="3"/>
      <c r="Z123" s="3"/>
    </row>
    <row r="124" ht="15.75" hidden="1" customHeight="1">
      <c r="A124" s="3"/>
      <c r="B124" s="3"/>
      <c r="C124" s="3"/>
      <c r="D124" s="183" t="str">
        <f>'FBE Fees'!$E124&amp;'FBE Fees'!$F124</f>
        <v>PLC-41250</v>
      </c>
      <c r="E124" s="185" t="s">
        <v>4547</v>
      </c>
      <c r="F124" s="186">
        <v>1250.0</v>
      </c>
      <c r="G124" s="186" t="s">
        <v>27</v>
      </c>
      <c r="H124" s="186" t="s">
        <v>27</v>
      </c>
      <c r="I124" s="186" t="s">
        <v>27</v>
      </c>
      <c r="J124" s="186" t="s">
        <v>27</v>
      </c>
      <c r="K124" s="186">
        <v>7.5</v>
      </c>
      <c r="L124" s="186">
        <v>1.0</v>
      </c>
      <c r="M124" s="186">
        <v>4.45</v>
      </c>
      <c r="N124" s="9">
        <v>3.03</v>
      </c>
      <c r="O124" s="9">
        <f>ROUND('FBE Fees'!$N124*4.9,1)</f>
        <v>14.8</v>
      </c>
      <c r="P124" s="3"/>
      <c r="Q124" s="3"/>
      <c r="R124" s="3"/>
      <c r="S124" s="176">
        <f t="shared" ref="S124:U124" si="110">IF(K124&lt;&gt;"",K124/$T$9,"")</f>
        <v>1.518495272</v>
      </c>
      <c r="T124" s="176">
        <f t="shared" si="110"/>
        <v>0.2024660363</v>
      </c>
      <c r="U124" s="176">
        <f t="shared" si="110"/>
        <v>0.9009738616</v>
      </c>
      <c r="V124" s="3"/>
      <c r="W124" s="3"/>
      <c r="X124" s="3"/>
      <c r="Y124" s="3"/>
      <c r="Z124" s="3"/>
    </row>
    <row r="125" ht="15.75" customHeight="1">
      <c r="A125" s="3"/>
      <c r="B125" s="3"/>
      <c r="C125" s="3"/>
      <c r="D125" s="183" t="str">
        <f>'FBE Fees'!$E125&amp;'FBE Fees'!$F125</f>
        <v>PLC-41500</v>
      </c>
      <c r="E125" s="10" t="s">
        <v>4547</v>
      </c>
      <c r="F125" s="9">
        <v>1500.0</v>
      </c>
      <c r="G125" s="9">
        <v>340.0</v>
      </c>
      <c r="H125" s="9">
        <v>170.0</v>
      </c>
      <c r="I125" s="9">
        <v>120.0</v>
      </c>
      <c r="J125" s="9">
        <v>920.0</v>
      </c>
      <c r="K125" s="9">
        <v>8.0</v>
      </c>
      <c r="L125" s="9">
        <v>1.0</v>
      </c>
      <c r="M125" s="9">
        <v>5.14</v>
      </c>
      <c r="N125" s="9">
        <v>3.03</v>
      </c>
      <c r="O125" s="9">
        <f>ROUND('FBE Fees'!$N125*4.9,1)</f>
        <v>14.8</v>
      </c>
      <c r="P125" s="3"/>
      <c r="Q125" s="3"/>
      <c r="R125" s="3"/>
      <c r="S125" s="184">
        <f t="shared" ref="S125:U125" si="111">IF(K125&lt;&gt;"",K125/$T$9,"")</f>
        <v>1.619728291</v>
      </c>
      <c r="T125" s="184">
        <f t="shared" si="111"/>
        <v>0.2024660363</v>
      </c>
      <c r="U125" s="184">
        <f t="shared" si="111"/>
        <v>1.040675427</v>
      </c>
      <c r="V125" s="3"/>
      <c r="W125" s="3"/>
      <c r="X125" s="3"/>
      <c r="Y125" s="3"/>
      <c r="Z125" s="3"/>
    </row>
    <row r="126" ht="15.75" hidden="1" customHeight="1">
      <c r="A126" s="3"/>
      <c r="B126" s="3"/>
      <c r="C126" s="3"/>
      <c r="D126" s="183" t="str">
        <f>'FBE Fees'!$E126&amp;'FBE Fees'!$F126</f>
        <v>PLC-41750</v>
      </c>
      <c r="E126" s="185" t="s">
        <v>4547</v>
      </c>
      <c r="F126" s="186">
        <v>1750.0</v>
      </c>
      <c r="G126" s="186" t="s">
        <v>27</v>
      </c>
      <c r="H126" s="186" t="s">
        <v>27</v>
      </c>
      <c r="I126" s="186" t="s">
        <v>27</v>
      </c>
      <c r="J126" s="186" t="s">
        <v>27</v>
      </c>
      <c r="K126" s="186">
        <v>8.0</v>
      </c>
      <c r="L126" s="186">
        <v>1.0</v>
      </c>
      <c r="M126" s="186">
        <v>5.14</v>
      </c>
      <c r="N126" s="9">
        <v>3.03</v>
      </c>
      <c r="O126" s="9">
        <f>ROUND('FBE Fees'!$N126*4.9,1)</f>
        <v>14.8</v>
      </c>
      <c r="P126" s="3"/>
      <c r="Q126" s="3"/>
      <c r="R126" s="3"/>
      <c r="S126" s="176">
        <f t="shared" ref="S126:U126" si="112">IF(K126&lt;&gt;"",K126/$T$9,"")</f>
        <v>1.619728291</v>
      </c>
      <c r="T126" s="176">
        <f t="shared" si="112"/>
        <v>0.2024660363</v>
      </c>
      <c r="U126" s="176">
        <f t="shared" si="112"/>
        <v>1.040675427</v>
      </c>
      <c r="V126" s="3"/>
      <c r="W126" s="3"/>
      <c r="X126" s="3"/>
      <c r="Y126" s="3"/>
      <c r="Z126" s="3"/>
    </row>
    <row r="127" ht="15.75" customHeight="1">
      <c r="A127" s="3"/>
      <c r="B127" s="3"/>
      <c r="C127" s="3"/>
      <c r="D127" s="183" t="str">
        <f>'FBE Fees'!$E127&amp;'FBE Fees'!$F127</f>
        <v>PLC-42000</v>
      </c>
      <c r="E127" s="10" t="s">
        <v>4547</v>
      </c>
      <c r="F127" s="9">
        <v>2000.0</v>
      </c>
      <c r="G127" s="9">
        <v>340.0</v>
      </c>
      <c r="H127" s="9">
        <v>170.0</v>
      </c>
      <c r="I127" s="9">
        <v>120.0</v>
      </c>
      <c r="J127" s="9">
        <v>920.0</v>
      </c>
      <c r="K127" s="9">
        <v>8.5</v>
      </c>
      <c r="L127" s="9">
        <v>1.0</v>
      </c>
      <c r="M127" s="9">
        <v>7.35</v>
      </c>
      <c r="N127" s="9">
        <v>3.03</v>
      </c>
      <c r="O127" s="9">
        <f>ROUND('FBE Fees'!$N127*4.9,1)</f>
        <v>14.8</v>
      </c>
      <c r="P127" s="3"/>
      <c r="Q127" s="3"/>
      <c r="R127" s="3"/>
      <c r="S127" s="184">
        <f t="shared" ref="S127:U127" si="113">IF(K127&lt;&gt;"",K127/$T$9,"")</f>
        <v>1.720961309</v>
      </c>
      <c r="T127" s="184">
        <f t="shared" si="113"/>
        <v>0.2024660363</v>
      </c>
      <c r="U127" s="184">
        <f t="shared" si="113"/>
        <v>1.488125367</v>
      </c>
      <c r="V127" s="3"/>
      <c r="W127" s="3"/>
      <c r="X127" s="3"/>
      <c r="Y127" s="3"/>
      <c r="Z127" s="3"/>
    </row>
    <row r="128" ht="15.75" customHeight="1">
      <c r="A128" s="3"/>
      <c r="B128" s="3"/>
      <c r="C128" s="3"/>
      <c r="D128" s="183" t="str">
        <f>'FBE Fees'!$E128&amp;'FBE Fees'!$F128</f>
        <v>PLC-43000</v>
      </c>
      <c r="E128" s="10" t="s">
        <v>4547</v>
      </c>
      <c r="F128" s="9">
        <v>3000.0</v>
      </c>
      <c r="G128" s="9">
        <v>340.0</v>
      </c>
      <c r="H128" s="9">
        <v>170.0</v>
      </c>
      <c r="I128" s="9">
        <v>120.0</v>
      </c>
      <c r="J128" s="9">
        <v>920.0</v>
      </c>
      <c r="K128" s="9">
        <v>9.5</v>
      </c>
      <c r="L128" s="9">
        <v>1.0</v>
      </c>
      <c r="M128" s="9">
        <v>8.9</v>
      </c>
      <c r="N128" s="9">
        <v>3.03</v>
      </c>
      <c r="O128" s="9">
        <f>ROUND('FBE Fees'!$N128*4.9,1)</f>
        <v>14.8</v>
      </c>
      <c r="P128" s="3"/>
      <c r="Q128" s="3"/>
      <c r="R128" s="3"/>
      <c r="S128" s="176">
        <f t="shared" ref="S128:U128" si="114">IF(K128&lt;&gt;"",K128/$T$9,"")</f>
        <v>1.923427345</v>
      </c>
      <c r="T128" s="176">
        <f t="shared" si="114"/>
        <v>0.2024660363</v>
      </c>
      <c r="U128" s="176">
        <f t="shared" si="114"/>
        <v>1.801947723</v>
      </c>
      <c r="V128" s="3"/>
      <c r="W128" s="3"/>
      <c r="X128" s="3"/>
      <c r="Y128" s="3"/>
      <c r="Z128" s="3"/>
    </row>
    <row r="129" ht="15.75" customHeight="1">
      <c r="A129" s="3"/>
      <c r="B129" s="3"/>
      <c r="C129" s="3"/>
      <c r="D129" s="183" t="str">
        <f>'FBE Fees'!$E129&amp;'FBE Fees'!$F129</f>
        <v>PLC-44000</v>
      </c>
      <c r="E129" s="10" t="s">
        <v>4547</v>
      </c>
      <c r="F129" s="9">
        <v>4000.0</v>
      </c>
      <c r="G129" s="9">
        <v>340.0</v>
      </c>
      <c r="H129" s="9">
        <v>170.0</v>
      </c>
      <c r="I129" s="9">
        <v>120.0</v>
      </c>
      <c r="J129" s="9">
        <v>920.0</v>
      </c>
      <c r="K129" s="9">
        <v>10.5</v>
      </c>
      <c r="L129" s="9">
        <v>1.0</v>
      </c>
      <c r="M129" s="9">
        <v>8.950000000000001</v>
      </c>
      <c r="N129" s="9">
        <v>3.03</v>
      </c>
      <c r="O129" s="9">
        <f>ROUND('FBE Fees'!$N129*4.9,1)</f>
        <v>14.8</v>
      </c>
      <c r="P129" s="3"/>
      <c r="Q129" s="3"/>
      <c r="R129" s="3"/>
      <c r="S129" s="184">
        <f t="shared" ref="S129:U129" si="115">IF(K129&lt;&gt;"",K129/$T$9,"")</f>
        <v>2.125893381</v>
      </c>
      <c r="T129" s="184">
        <f t="shared" si="115"/>
        <v>0.2024660363</v>
      </c>
      <c r="U129" s="184">
        <f t="shared" si="115"/>
        <v>1.812071025</v>
      </c>
      <c r="V129" s="3"/>
      <c r="W129" s="3"/>
      <c r="X129" s="3"/>
      <c r="Y129" s="3"/>
      <c r="Z129" s="3"/>
    </row>
    <row r="130" ht="15.75" customHeight="1">
      <c r="A130" s="3"/>
      <c r="B130" s="3"/>
      <c r="C130" s="3"/>
      <c r="D130" s="183" t="str">
        <f>'FBE Fees'!$E130&amp;'FBE Fees'!$F130</f>
        <v>PLC-45000</v>
      </c>
      <c r="E130" s="10" t="s">
        <v>4547</v>
      </c>
      <c r="F130" s="9">
        <v>5000.0</v>
      </c>
      <c r="G130" s="9">
        <v>340.0</v>
      </c>
      <c r="H130" s="9">
        <v>170.0</v>
      </c>
      <c r="I130" s="9">
        <v>120.0</v>
      </c>
      <c r="J130" s="9">
        <v>920.0</v>
      </c>
      <c r="K130" s="9">
        <v>11.5</v>
      </c>
      <c r="L130" s="9">
        <v>1.0</v>
      </c>
      <c r="M130" s="9">
        <v>9.1</v>
      </c>
      <c r="N130" s="9">
        <v>3.03</v>
      </c>
      <c r="O130" s="9">
        <f>ROUND('FBE Fees'!$N130*4.9,1)</f>
        <v>14.8</v>
      </c>
      <c r="P130" s="3"/>
      <c r="Q130" s="3"/>
      <c r="R130" s="3"/>
      <c r="S130" s="176">
        <f t="shared" ref="S130:U130" si="116">IF(K130&lt;&gt;"",K130/$T$9,"")</f>
        <v>2.328359418</v>
      </c>
      <c r="T130" s="176">
        <f t="shared" si="116"/>
        <v>0.2024660363</v>
      </c>
      <c r="U130" s="176">
        <f t="shared" si="116"/>
        <v>1.842440931</v>
      </c>
      <c r="V130" s="3"/>
      <c r="W130" s="3"/>
      <c r="X130" s="3"/>
      <c r="Y130" s="3"/>
      <c r="Z130" s="3"/>
    </row>
    <row r="131" ht="15.75" customHeight="1">
      <c r="A131" s="3"/>
      <c r="B131" s="3"/>
      <c r="C131" s="3"/>
      <c r="D131" s="183" t="str">
        <f>'FBE Fees'!$E131&amp;'FBE Fees'!$F131</f>
        <v>PLC-46000</v>
      </c>
      <c r="E131" s="10" t="s">
        <v>4547</v>
      </c>
      <c r="F131" s="9">
        <v>6000.0</v>
      </c>
      <c r="G131" s="9">
        <v>340.0</v>
      </c>
      <c r="H131" s="9">
        <v>170.0</v>
      </c>
      <c r="I131" s="9">
        <v>120.0</v>
      </c>
      <c r="J131" s="9">
        <v>920.0</v>
      </c>
      <c r="K131" s="9">
        <v>12.5</v>
      </c>
      <c r="L131" s="9">
        <v>1.0</v>
      </c>
      <c r="M131" s="9">
        <v>9.65</v>
      </c>
      <c r="N131" s="9">
        <v>3.03</v>
      </c>
      <c r="O131" s="9">
        <f>ROUND('FBE Fees'!$N131*4.9,1)</f>
        <v>14.8</v>
      </c>
      <c r="P131" s="3"/>
      <c r="Q131" s="3"/>
      <c r="R131" s="3"/>
      <c r="S131" s="184">
        <f t="shared" ref="S131:U131" si="117">IF(K131&lt;&gt;"",K131/$T$9,"")</f>
        <v>2.530825454</v>
      </c>
      <c r="T131" s="184">
        <f t="shared" si="117"/>
        <v>0.2024660363</v>
      </c>
      <c r="U131" s="184">
        <f t="shared" si="117"/>
        <v>1.953797251</v>
      </c>
      <c r="V131" s="3"/>
      <c r="W131" s="3"/>
      <c r="X131" s="3"/>
      <c r="Y131" s="3"/>
      <c r="Z131" s="3"/>
    </row>
    <row r="132" ht="15.75" customHeight="1">
      <c r="A132" s="3"/>
      <c r="B132" s="3"/>
      <c r="C132" s="3"/>
      <c r="D132" s="183" t="str">
        <f>'FBE Fees'!$E132&amp;'FBE Fees'!$F132</f>
        <v>PLC-47000</v>
      </c>
      <c r="E132" s="10" t="s">
        <v>4547</v>
      </c>
      <c r="F132" s="9">
        <v>7000.0</v>
      </c>
      <c r="G132" s="9">
        <v>340.0</v>
      </c>
      <c r="H132" s="9">
        <v>170.0</v>
      </c>
      <c r="I132" s="9">
        <v>120.0</v>
      </c>
      <c r="J132" s="9">
        <v>920.0</v>
      </c>
      <c r="K132" s="9">
        <v>13.5</v>
      </c>
      <c r="L132" s="9">
        <v>1.0</v>
      </c>
      <c r="M132" s="9">
        <v>9.75</v>
      </c>
      <c r="N132" s="9">
        <v>3.03</v>
      </c>
      <c r="O132" s="9">
        <f>ROUND('FBE Fees'!$N132*4.9,1)</f>
        <v>14.8</v>
      </c>
      <c r="P132" s="3"/>
      <c r="Q132" s="3"/>
      <c r="R132" s="3"/>
      <c r="S132" s="176">
        <f t="shared" ref="S132:U132" si="118">IF(K132&lt;&gt;"",K132/$T$9,"")</f>
        <v>2.73329149</v>
      </c>
      <c r="T132" s="176">
        <f t="shared" si="118"/>
        <v>0.2024660363</v>
      </c>
      <c r="U132" s="176">
        <f t="shared" si="118"/>
        <v>1.974043854</v>
      </c>
      <c r="V132" s="3"/>
      <c r="W132" s="3"/>
      <c r="X132" s="3"/>
      <c r="Y132" s="3"/>
      <c r="Z132" s="3"/>
    </row>
    <row r="133" ht="15.75" customHeight="1">
      <c r="A133" s="3"/>
      <c r="B133" s="3"/>
      <c r="C133" s="3"/>
      <c r="D133" s="183" t="str">
        <f>'FBE Fees'!$E133&amp;'FBE Fees'!$F133</f>
        <v>PLC-48000</v>
      </c>
      <c r="E133" s="10" t="s">
        <v>4547</v>
      </c>
      <c r="F133" s="9">
        <v>8000.0</v>
      </c>
      <c r="G133" s="9">
        <v>340.0</v>
      </c>
      <c r="H133" s="9">
        <v>170.0</v>
      </c>
      <c r="I133" s="9">
        <v>120.0</v>
      </c>
      <c r="J133" s="9">
        <v>920.0</v>
      </c>
      <c r="K133" s="9">
        <v>14.5</v>
      </c>
      <c r="L133" s="9">
        <v>1.0</v>
      </c>
      <c r="M133" s="9">
        <v>9.9</v>
      </c>
      <c r="N133" s="9">
        <v>3.03</v>
      </c>
      <c r="O133" s="9">
        <f>ROUND('FBE Fees'!$N133*4.9,1)</f>
        <v>14.8</v>
      </c>
      <c r="P133" s="3"/>
      <c r="Q133" s="3"/>
      <c r="R133" s="3"/>
      <c r="S133" s="184">
        <f t="shared" ref="S133:U133" si="119">IF(K133&lt;&gt;"",K133/$T$9,"")</f>
        <v>2.935757527</v>
      </c>
      <c r="T133" s="184">
        <f t="shared" si="119"/>
        <v>0.2024660363</v>
      </c>
      <c r="U133" s="184">
        <f t="shared" si="119"/>
        <v>2.00441376</v>
      </c>
      <c r="V133" s="3"/>
      <c r="W133" s="3"/>
      <c r="X133" s="3"/>
      <c r="Y133" s="3"/>
      <c r="Z133" s="3"/>
    </row>
    <row r="134" ht="15.75" customHeight="1">
      <c r="A134" s="3"/>
      <c r="B134" s="3"/>
      <c r="C134" s="3"/>
      <c r="D134" s="183" t="str">
        <f>'FBE Fees'!$E134&amp;'FBE Fees'!$F134</f>
        <v>PLC-49000</v>
      </c>
      <c r="E134" s="10" t="s">
        <v>4547</v>
      </c>
      <c r="F134" s="9">
        <v>9000.0</v>
      </c>
      <c r="G134" s="9">
        <v>340.0</v>
      </c>
      <c r="H134" s="9">
        <v>170.0</v>
      </c>
      <c r="I134" s="9">
        <v>120.0</v>
      </c>
      <c r="J134" s="9">
        <v>920.0</v>
      </c>
      <c r="K134" s="9">
        <v>15.5</v>
      </c>
      <c r="L134" s="9">
        <v>1.0</v>
      </c>
      <c r="M134" s="9">
        <v>10.0</v>
      </c>
      <c r="N134" s="9">
        <v>3.03</v>
      </c>
      <c r="O134" s="9">
        <f>ROUND('FBE Fees'!$N134*4.9,1)</f>
        <v>14.8</v>
      </c>
      <c r="P134" s="3"/>
      <c r="Q134" s="3"/>
      <c r="R134" s="3"/>
      <c r="S134" s="176">
        <f t="shared" ref="S134:U134" si="120">IF(K134&lt;&gt;"",K134/$T$9,"")</f>
        <v>3.138223563</v>
      </c>
      <c r="T134" s="176">
        <f t="shared" si="120"/>
        <v>0.2024660363</v>
      </c>
      <c r="U134" s="176">
        <f t="shared" si="120"/>
        <v>2.024660363</v>
      </c>
      <c r="V134" s="3"/>
      <c r="W134" s="3"/>
      <c r="X134" s="3"/>
      <c r="Y134" s="3"/>
      <c r="Z134" s="3"/>
    </row>
    <row r="135" ht="15.75" customHeight="1">
      <c r="A135" s="3"/>
      <c r="B135" s="3"/>
      <c r="C135" s="3"/>
      <c r="D135" s="183" t="str">
        <f>'FBE Fees'!$E135&amp;'FBE Fees'!$F135</f>
        <v>PLC-410000</v>
      </c>
      <c r="E135" s="10" t="s">
        <v>4547</v>
      </c>
      <c r="F135" s="9">
        <v>10000.0</v>
      </c>
      <c r="G135" s="9">
        <v>340.0</v>
      </c>
      <c r="H135" s="9">
        <v>170.0</v>
      </c>
      <c r="I135" s="9">
        <v>120.0</v>
      </c>
      <c r="J135" s="9">
        <v>920.0</v>
      </c>
      <c r="K135" s="9">
        <v>16.5</v>
      </c>
      <c r="L135" s="9">
        <v>1.0</v>
      </c>
      <c r="M135" s="9">
        <v>10.1</v>
      </c>
      <c r="N135" s="9">
        <v>3.03</v>
      </c>
      <c r="O135" s="9">
        <f>ROUND('FBE Fees'!$N135*4.9,1)</f>
        <v>14.8</v>
      </c>
      <c r="P135" s="3"/>
      <c r="Q135" s="3"/>
      <c r="R135" s="3"/>
      <c r="S135" s="184">
        <f t="shared" ref="S135:U135" si="121">IF(K135&lt;&gt;"",K135/$T$9,"")</f>
        <v>3.340689599</v>
      </c>
      <c r="T135" s="184">
        <f t="shared" si="121"/>
        <v>0.2024660363</v>
      </c>
      <c r="U135" s="184">
        <f t="shared" si="121"/>
        <v>2.044906967</v>
      </c>
      <c r="V135" s="3"/>
      <c r="W135" s="3"/>
      <c r="X135" s="3"/>
      <c r="Y135" s="3"/>
      <c r="Z135" s="3"/>
    </row>
    <row r="136" ht="15.75" hidden="1" customHeight="1">
      <c r="A136" s="3"/>
      <c r="B136" s="3"/>
      <c r="C136" s="3"/>
      <c r="D136" s="183" t="str">
        <f>'FBE Fees'!$E136&amp;'FBE Fees'!$F136</f>
        <v>PLC-411000</v>
      </c>
      <c r="E136" s="185" t="s">
        <v>4547</v>
      </c>
      <c r="F136" s="186">
        <v>11000.0</v>
      </c>
      <c r="G136" s="186" t="s">
        <v>27</v>
      </c>
      <c r="H136" s="186" t="s">
        <v>27</v>
      </c>
      <c r="I136" s="186" t="s">
        <v>27</v>
      </c>
      <c r="J136" s="186" t="s">
        <v>27</v>
      </c>
      <c r="K136" s="186">
        <v>16.5</v>
      </c>
      <c r="L136" s="186">
        <v>1.0</v>
      </c>
      <c r="M136" s="186">
        <v>10.1</v>
      </c>
      <c r="N136" s="9">
        <v>3.03</v>
      </c>
      <c r="O136" s="9">
        <f>ROUND('FBE Fees'!$N136*4.9,1)</f>
        <v>14.8</v>
      </c>
      <c r="P136" s="3"/>
      <c r="Q136" s="3"/>
      <c r="R136" s="3"/>
      <c r="S136" s="176">
        <f t="shared" ref="S136:U136" si="122">IF(K136&lt;&gt;"",K136/$T$9,"")</f>
        <v>3.340689599</v>
      </c>
      <c r="T136" s="176">
        <f t="shared" si="122"/>
        <v>0.2024660363</v>
      </c>
      <c r="U136" s="176">
        <f t="shared" si="122"/>
        <v>2.044906967</v>
      </c>
      <c r="V136" s="3"/>
      <c r="W136" s="3"/>
      <c r="X136" s="3"/>
      <c r="Y136" s="3"/>
      <c r="Z136" s="3"/>
    </row>
    <row r="137" ht="15.75" hidden="1" customHeight="1">
      <c r="A137" s="3"/>
      <c r="B137" s="3"/>
      <c r="C137" s="3"/>
      <c r="D137" s="183" t="str">
        <f>'FBE Fees'!$E137&amp;'FBE Fees'!$F137</f>
        <v>PLC-412000</v>
      </c>
      <c r="E137" s="185" t="s">
        <v>4547</v>
      </c>
      <c r="F137" s="186">
        <v>12000.0</v>
      </c>
      <c r="G137" s="186" t="s">
        <v>27</v>
      </c>
      <c r="H137" s="186" t="s">
        <v>27</v>
      </c>
      <c r="I137" s="186" t="s">
        <v>27</v>
      </c>
      <c r="J137" s="186" t="s">
        <v>27</v>
      </c>
      <c r="K137" s="186">
        <v>16.5</v>
      </c>
      <c r="L137" s="186">
        <v>1.0</v>
      </c>
      <c r="M137" s="186">
        <v>10.1</v>
      </c>
      <c r="N137" s="9">
        <v>3.03</v>
      </c>
      <c r="O137" s="9">
        <f>ROUND('FBE Fees'!$N137*4.9,1)</f>
        <v>14.8</v>
      </c>
      <c r="P137" s="3"/>
      <c r="Q137" s="3"/>
      <c r="R137" s="3"/>
      <c r="S137" s="184">
        <f t="shared" ref="S137:U137" si="123">IF(K137&lt;&gt;"",K137/$T$9,"")</f>
        <v>3.340689599</v>
      </c>
      <c r="T137" s="184">
        <f t="shared" si="123"/>
        <v>0.2024660363</v>
      </c>
      <c r="U137" s="184">
        <f t="shared" si="123"/>
        <v>2.044906967</v>
      </c>
      <c r="V137" s="3"/>
      <c r="W137" s="3"/>
      <c r="X137" s="3"/>
      <c r="Y137" s="3"/>
      <c r="Z137" s="3"/>
    </row>
    <row r="138" ht="15.75" hidden="1" customHeight="1">
      <c r="A138" s="3"/>
      <c r="B138" s="3"/>
      <c r="C138" s="3"/>
      <c r="D138" s="183" t="str">
        <f>'FBE Fees'!$E138&amp;'FBE Fees'!$F138</f>
        <v>PLC-415000</v>
      </c>
      <c r="E138" s="185" t="s">
        <v>4547</v>
      </c>
      <c r="F138" s="186">
        <v>15000.0</v>
      </c>
      <c r="G138" s="186" t="s">
        <v>27</v>
      </c>
      <c r="H138" s="186" t="s">
        <v>27</v>
      </c>
      <c r="I138" s="186" t="s">
        <v>27</v>
      </c>
      <c r="J138" s="186" t="s">
        <v>27</v>
      </c>
      <c r="K138" s="186">
        <v>16.5</v>
      </c>
      <c r="L138" s="186">
        <v>1.0</v>
      </c>
      <c r="M138" s="186">
        <v>10.1</v>
      </c>
      <c r="N138" s="9">
        <v>3.03</v>
      </c>
      <c r="O138" s="9">
        <f>ROUND('FBE Fees'!$N138*4.9,1)</f>
        <v>14.8</v>
      </c>
      <c r="P138" s="3"/>
      <c r="Q138" s="3"/>
      <c r="R138" s="3"/>
      <c r="S138" s="176">
        <f t="shared" ref="S138:U138" si="124">IF(K138&lt;&gt;"",K138/$T$9,"")</f>
        <v>3.340689599</v>
      </c>
      <c r="T138" s="176">
        <f t="shared" si="124"/>
        <v>0.2024660363</v>
      </c>
      <c r="U138" s="176">
        <f t="shared" si="124"/>
        <v>2.044906967</v>
      </c>
      <c r="V138" s="3"/>
      <c r="W138" s="3"/>
      <c r="X138" s="3"/>
      <c r="Y138" s="3"/>
      <c r="Z138" s="3"/>
    </row>
    <row r="139" ht="15.75" hidden="1" customHeight="1">
      <c r="A139" s="3"/>
      <c r="B139" s="3"/>
      <c r="C139" s="3"/>
      <c r="D139" s="183" t="str">
        <f>'FBE Fees'!$E139&amp;'FBE Fees'!$F139</f>
        <v>PLC-420000</v>
      </c>
      <c r="E139" s="185" t="s">
        <v>4547</v>
      </c>
      <c r="F139" s="186">
        <v>20000.0</v>
      </c>
      <c r="G139" s="186" t="s">
        <v>27</v>
      </c>
      <c r="H139" s="186" t="s">
        <v>27</v>
      </c>
      <c r="I139" s="186" t="s">
        <v>27</v>
      </c>
      <c r="J139" s="186" t="s">
        <v>27</v>
      </c>
      <c r="K139" s="186">
        <v>16.5</v>
      </c>
      <c r="L139" s="186">
        <v>1.0</v>
      </c>
      <c r="M139" s="186">
        <v>10.1</v>
      </c>
      <c r="N139" s="9">
        <v>3.03</v>
      </c>
      <c r="O139" s="9">
        <f>ROUND('FBE Fees'!$N139*4.9,1)</f>
        <v>14.8</v>
      </c>
      <c r="P139" s="3"/>
      <c r="Q139" s="3"/>
      <c r="R139" s="3"/>
      <c r="S139" s="184">
        <f t="shared" ref="S139:U139" si="125">IF(K139&lt;&gt;"",K139/$T$9,"")</f>
        <v>3.340689599</v>
      </c>
      <c r="T139" s="184">
        <f t="shared" si="125"/>
        <v>0.2024660363</v>
      </c>
      <c r="U139" s="184">
        <f t="shared" si="125"/>
        <v>2.044906967</v>
      </c>
      <c r="V139" s="3"/>
      <c r="W139" s="3"/>
      <c r="X139" s="3"/>
      <c r="Y139" s="3"/>
      <c r="Z139" s="3"/>
    </row>
    <row r="140" ht="15.75" hidden="1" customHeight="1">
      <c r="A140" s="3"/>
      <c r="B140" s="3"/>
      <c r="C140" s="3"/>
      <c r="D140" s="183" t="str">
        <f>'FBE Fees'!$E140&amp;'FBE Fees'!$F140</f>
        <v>PLC-425000</v>
      </c>
      <c r="E140" s="185" t="s">
        <v>4547</v>
      </c>
      <c r="F140" s="186">
        <v>25000.0</v>
      </c>
      <c r="G140" s="186" t="s">
        <v>27</v>
      </c>
      <c r="H140" s="186" t="s">
        <v>27</v>
      </c>
      <c r="I140" s="186" t="s">
        <v>27</v>
      </c>
      <c r="J140" s="186" t="s">
        <v>27</v>
      </c>
      <c r="K140" s="186">
        <v>16.5</v>
      </c>
      <c r="L140" s="186">
        <v>1.0</v>
      </c>
      <c r="M140" s="186">
        <v>10.1</v>
      </c>
      <c r="N140" s="9">
        <v>3.03</v>
      </c>
      <c r="O140" s="9">
        <f>ROUND('FBE Fees'!$N140*4.9,1)</f>
        <v>14.8</v>
      </c>
      <c r="P140" s="3"/>
      <c r="Q140" s="3"/>
      <c r="R140" s="3"/>
      <c r="S140" s="176">
        <f t="shared" ref="S140:U140" si="126">IF(K140&lt;&gt;"",K140/$T$9,"")</f>
        <v>3.340689599</v>
      </c>
      <c r="T140" s="176">
        <f t="shared" si="126"/>
        <v>0.2024660363</v>
      </c>
      <c r="U140" s="176">
        <f t="shared" si="126"/>
        <v>2.044906967</v>
      </c>
      <c r="V140" s="3"/>
      <c r="W140" s="3"/>
      <c r="X140" s="3"/>
      <c r="Y140" s="3"/>
      <c r="Z140" s="3"/>
    </row>
    <row r="141" ht="15.75" hidden="1" customHeight="1">
      <c r="A141" s="3"/>
      <c r="B141" s="3"/>
      <c r="C141" s="3"/>
      <c r="D141" s="183" t="str">
        <f>'FBE Fees'!$E141&amp;'FBE Fees'!$F141</f>
        <v>PLC-430000</v>
      </c>
      <c r="E141" s="185" t="s">
        <v>4547</v>
      </c>
      <c r="F141" s="186">
        <v>30000.0</v>
      </c>
      <c r="G141" s="186" t="s">
        <v>27</v>
      </c>
      <c r="H141" s="186" t="s">
        <v>27</v>
      </c>
      <c r="I141" s="186" t="s">
        <v>27</v>
      </c>
      <c r="J141" s="186" t="s">
        <v>27</v>
      </c>
      <c r="K141" s="186">
        <v>16.5</v>
      </c>
      <c r="L141" s="186">
        <v>1.0</v>
      </c>
      <c r="M141" s="186">
        <v>10.1</v>
      </c>
      <c r="N141" s="9">
        <v>3.03</v>
      </c>
      <c r="O141" s="9">
        <f>ROUND('FBE Fees'!$N141*4.9,1)</f>
        <v>14.8</v>
      </c>
      <c r="P141" s="3"/>
      <c r="Q141" s="3"/>
      <c r="R141" s="3"/>
      <c r="S141" s="184">
        <f t="shared" ref="S141:U141" si="127">IF(K141&lt;&gt;"",K141/$T$9,"")</f>
        <v>3.340689599</v>
      </c>
      <c r="T141" s="184">
        <f t="shared" si="127"/>
        <v>0.2024660363</v>
      </c>
      <c r="U141" s="184">
        <f t="shared" si="127"/>
        <v>2.044906967</v>
      </c>
      <c r="V141" s="3"/>
      <c r="W141" s="3"/>
      <c r="X141" s="3"/>
      <c r="Y141" s="3"/>
      <c r="Z141" s="3"/>
    </row>
    <row r="142" ht="15.75" hidden="1" customHeight="1">
      <c r="A142" s="3"/>
      <c r="B142" s="3"/>
      <c r="C142" s="3"/>
      <c r="D142" s="183" t="str">
        <f>'FBE Fees'!$E142&amp;'FBE Fees'!$F142</f>
        <v>PLC-435000</v>
      </c>
      <c r="E142" s="185" t="s">
        <v>4547</v>
      </c>
      <c r="F142" s="186">
        <v>35000.0</v>
      </c>
      <c r="G142" s="186" t="s">
        <v>27</v>
      </c>
      <c r="H142" s="186" t="s">
        <v>27</v>
      </c>
      <c r="I142" s="186" t="s">
        <v>27</v>
      </c>
      <c r="J142" s="186" t="s">
        <v>27</v>
      </c>
      <c r="K142" s="186">
        <v>16.5</v>
      </c>
      <c r="L142" s="186">
        <v>1.0</v>
      </c>
      <c r="M142" s="186">
        <v>10.1</v>
      </c>
      <c r="N142" s="9">
        <v>3.03</v>
      </c>
      <c r="O142" s="9">
        <f>ROUND('FBE Fees'!$N142*4.9,1)</f>
        <v>14.8</v>
      </c>
      <c r="P142" s="3"/>
      <c r="Q142" s="3"/>
      <c r="R142" s="3"/>
      <c r="S142" s="176">
        <f t="shared" ref="S142:U142" si="128">IF(K142&lt;&gt;"",K142/$T$9,"")</f>
        <v>3.340689599</v>
      </c>
      <c r="T142" s="176">
        <f t="shared" si="128"/>
        <v>0.2024660363</v>
      </c>
      <c r="U142" s="176">
        <f t="shared" si="128"/>
        <v>2.044906967</v>
      </c>
      <c r="V142" s="3"/>
      <c r="W142" s="3"/>
      <c r="X142" s="3"/>
      <c r="Y142" s="3"/>
      <c r="Z142" s="3"/>
    </row>
    <row r="143" ht="15.75" hidden="1" customHeight="1">
      <c r="A143" s="3"/>
      <c r="B143" s="3"/>
      <c r="C143" s="3"/>
      <c r="D143" s="183" t="str">
        <f>'FBE Fees'!$E143&amp;'FBE Fees'!$F143</f>
        <v>PLC-438000</v>
      </c>
      <c r="E143" s="185" t="s">
        <v>4547</v>
      </c>
      <c r="F143" s="186">
        <v>38000.0</v>
      </c>
      <c r="G143" s="186" t="s">
        <v>27</v>
      </c>
      <c r="H143" s="186" t="s">
        <v>27</v>
      </c>
      <c r="I143" s="186" t="s">
        <v>27</v>
      </c>
      <c r="J143" s="186" t="s">
        <v>27</v>
      </c>
      <c r="K143" s="186">
        <v>16.5</v>
      </c>
      <c r="L143" s="186">
        <v>1.0</v>
      </c>
      <c r="M143" s="186">
        <v>10.1</v>
      </c>
      <c r="N143" s="9">
        <v>3.03</v>
      </c>
      <c r="O143" s="9">
        <f>ROUND('FBE Fees'!$N143*4.9,1)</f>
        <v>14.8</v>
      </c>
      <c r="P143" s="3"/>
      <c r="Q143" s="3"/>
      <c r="R143" s="3"/>
      <c r="S143" s="184">
        <f t="shared" ref="S143:U143" si="129">IF(K143&lt;&gt;"",K143/$T$9,"")</f>
        <v>3.340689599</v>
      </c>
      <c r="T143" s="184">
        <f t="shared" si="129"/>
        <v>0.2024660363</v>
      </c>
      <c r="U143" s="184">
        <f t="shared" si="129"/>
        <v>2.044906967</v>
      </c>
      <c r="V143" s="3"/>
      <c r="W143" s="3"/>
      <c r="X143" s="3"/>
      <c r="Y143" s="3"/>
      <c r="Z143" s="3"/>
    </row>
    <row r="144" ht="15.75" hidden="1" customHeight="1">
      <c r="A144" s="3"/>
      <c r="B144" s="3"/>
      <c r="C144" s="3"/>
      <c r="D144" s="183" t="str">
        <f>'FBE Fees'!$E144&amp;'FBE Fees'!$F144</f>
        <v>PLC-440000</v>
      </c>
      <c r="E144" s="185" t="s">
        <v>4547</v>
      </c>
      <c r="F144" s="186">
        <v>40000.0</v>
      </c>
      <c r="G144" s="186" t="s">
        <v>27</v>
      </c>
      <c r="H144" s="186" t="s">
        <v>27</v>
      </c>
      <c r="I144" s="186" t="s">
        <v>27</v>
      </c>
      <c r="J144" s="186" t="s">
        <v>27</v>
      </c>
      <c r="K144" s="186">
        <v>16.5</v>
      </c>
      <c r="L144" s="186">
        <v>1.0</v>
      </c>
      <c r="M144" s="186">
        <v>10.1</v>
      </c>
      <c r="N144" s="9">
        <v>3.03</v>
      </c>
      <c r="O144" s="9">
        <f>ROUND('FBE Fees'!$N144*4.9,1)</f>
        <v>14.8</v>
      </c>
      <c r="P144" s="3"/>
      <c r="Q144" s="3"/>
      <c r="R144" s="3"/>
      <c r="S144" s="176">
        <f t="shared" ref="S144:U144" si="130">IF(K144&lt;&gt;"",K144/$T$9,"")</f>
        <v>3.340689599</v>
      </c>
      <c r="T144" s="176">
        <f t="shared" si="130"/>
        <v>0.2024660363</v>
      </c>
      <c r="U144" s="176">
        <f t="shared" si="130"/>
        <v>2.044906967</v>
      </c>
      <c r="V144" s="3"/>
      <c r="W144" s="3"/>
      <c r="X144" s="3"/>
      <c r="Y144" s="3"/>
      <c r="Z144" s="3"/>
    </row>
    <row r="145" ht="15.75" hidden="1" customHeight="1">
      <c r="A145" s="3"/>
      <c r="B145" s="3"/>
      <c r="C145" s="3"/>
      <c r="D145" s="183" t="str">
        <f>'FBE Fees'!$E145&amp;'FBE Fees'!$F145</f>
        <v>PLC-445000</v>
      </c>
      <c r="E145" s="185" t="s">
        <v>4547</v>
      </c>
      <c r="F145" s="186">
        <v>45000.0</v>
      </c>
      <c r="G145" s="186" t="s">
        <v>27</v>
      </c>
      <c r="H145" s="186" t="s">
        <v>27</v>
      </c>
      <c r="I145" s="186" t="s">
        <v>27</v>
      </c>
      <c r="J145" s="186" t="s">
        <v>27</v>
      </c>
      <c r="K145" s="186">
        <v>16.5</v>
      </c>
      <c r="L145" s="186">
        <v>1.0</v>
      </c>
      <c r="M145" s="186">
        <v>10.1</v>
      </c>
      <c r="N145" s="9">
        <v>3.03</v>
      </c>
      <c r="O145" s="9">
        <f>ROUND('FBE Fees'!$N145*4.9,1)</f>
        <v>14.8</v>
      </c>
      <c r="P145" s="3"/>
      <c r="Q145" s="3"/>
      <c r="R145" s="3"/>
      <c r="S145" s="184">
        <f t="shared" ref="S145:U145" si="131">IF(K145&lt;&gt;"",K145/$T$9,"")</f>
        <v>3.340689599</v>
      </c>
      <c r="T145" s="184">
        <f t="shared" si="131"/>
        <v>0.2024660363</v>
      </c>
      <c r="U145" s="184">
        <f t="shared" si="131"/>
        <v>2.044906967</v>
      </c>
      <c r="V145" s="3"/>
      <c r="W145" s="3"/>
      <c r="X145" s="3"/>
      <c r="Y145" s="3"/>
      <c r="Z145" s="3"/>
    </row>
    <row r="146" ht="15.75" hidden="1" customHeight="1">
      <c r="A146" s="3"/>
      <c r="B146" s="3"/>
      <c r="C146" s="3"/>
      <c r="D146" s="183" t="str">
        <f>'FBE Fees'!$E146&amp;'FBE Fees'!$F146</f>
        <v>PLC-450000</v>
      </c>
      <c r="E146" s="185" t="s">
        <v>4547</v>
      </c>
      <c r="F146" s="186">
        <v>50000.0</v>
      </c>
      <c r="G146" s="186" t="s">
        <v>27</v>
      </c>
      <c r="H146" s="186" t="s">
        <v>27</v>
      </c>
      <c r="I146" s="186" t="s">
        <v>27</v>
      </c>
      <c r="J146" s="186" t="s">
        <v>27</v>
      </c>
      <c r="K146" s="186">
        <v>16.5</v>
      </c>
      <c r="L146" s="186">
        <v>1.0</v>
      </c>
      <c r="M146" s="186">
        <v>10.1</v>
      </c>
      <c r="N146" s="9">
        <v>3.03</v>
      </c>
      <c r="O146" s="9">
        <f>ROUND('FBE Fees'!$N146*4.9,1)</f>
        <v>14.8</v>
      </c>
      <c r="P146" s="3"/>
      <c r="Q146" s="3"/>
      <c r="R146" s="3"/>
      <c r="S146" s="176">
        <f t="shared" ref="S146:U146" si="132">IF(K146&lt;&gt;"",K146/$T$9,"")</f>
        <v>3.340689599</v>
      </c>
      <c r="T146" s="176">
        <f t="shared" si="132"/>
        <v>0.2024660363</v>
      </c>
      <c r="U146" s="176">
        <f t="shared" si="132"/>
        <v>2.044906967</v>
      </c>
      <c r="V146" s="3"/>
      <c r="W146" s="3"/>
      <c r="X146" s="3"/>
      <c r="Y146" s="3"/>
      <c r="Z146" s="3"/>
    </row>
    <row r="147" ht="15.75" hidden="1" customHeight="1">
      <c r="A147" s="3"/>
      <c r="B147" s="3"/>
      <c r="C147" s="3"/>
      <c r="D147" s="183" t="str">
        <f>'FBE Fees'!$E147&amp;'FBE Fees'!$F147</f>
        <v>PLC-455000</v>
      </c>
      <c r="E147" s="185" t="s">
        <v>4547</v>
      </c>
      <c r="F147" s="186">
        <v>55000.0</v>
      </c>
      <c r="G147" s="186" t="s">
        <v>27</v>
      </c>
      <c r="H147" s="186" t="s">
        <v>27</v>
      </c>
      <c r="I147" s="186" t="s">
        <v>27</v>
      </c>
      <c r="J147" s="186" t="s">
        <v>27</v>
      </c>
      <c r="K147" s="186">
        <v>16.5</v>
      </c>
      <c r="L147" s="186">
        <v>1.0</v>
      </c>
      <c r="M147" s="186">
        <v>10.1</v>
      </c>
      <c r="N147" s="9">
        <v>3.03</v>
      </c>
      <c r="O147" s="9">
        <f>ROUND('FBE Fees'!$N147*4.9,1)</f>
        <v>14.8</v>
      </c>
      <c r="P147" s="3"/>
      <c r="Q147" s="3"/>
      <c r="R147" s="3"/>
      <c r="S147" s="184">
        <f t="shared" ref="S147:U147" si="133">IF(K147&lt;&gt;"",K147/$T$9,"")</f>
        <v>3.340689599</v>
      </c>
      <c r="T147" s="184">
        <f t="shared" si="133"/>
        <v>0.2024660363</v>
      </c>
      <c r="U147" s="184">
        <f t="shared" si="133"/>
        <v>2.044906967</v>
      </c>
      <c r="V147" s="3"/>
      <c r="W147" s="3"/>
      <c r="X147" s="3"/>
      <c r="Y147" s="3"/>
      <c r="Z147" s="3"/>
    </row>
    <row r="148" ht="15.75" hidden="1" customHeight="1">
      <c r="A148" s="3"/>
      <c r="B148" s="3"/>
      <c r="C148" s="3"/>
      <c r="D148" s="183" t="str">
        <f>'FBE Fees'!$E148&amp;'FBE Fees'!$F148</f>
        <v>PLC-460000</v>
      </c>
      <c r="E148" s="185" t="s">
        <v>4547</v>
      </c>
      <c r="F148" s="186">
        <v>60000.0</v>
      </c>
      <c r="G148" s="186" t="s">
        <v>27</v>
      </c>
      <c r="H148" s="186" t="s">
        <v>27</v>
      </c>
      <c r="I148" s="186" t="s">
        <v>27</v>
      </c>
      <c r="J148" s="186" t="s">
        <v>27</v>
      </c>
      <c r="K148" s="186">
        <v>16.5</v>
      </c>
      <c r="L148" s="186">
        <v>1.0</v>
      </c>
      <c r="M148" s="186">
        <v>10.1</v>
      </c>
      <c r="N148" s="9">
        <v>3.03</v>
      </c>
      <c r="O148" s="9">
        <f>ROUND('FBE Fees'!$N148*4.9,1)</f>
        <v>14.8</v>
      </c>
      <c r="P148" s="3"/>
      <c r="Q148" s="3"/>
      <c r="R148" s="3"/>
      <c r="S148" s="176">
        <f t="shared" ref="S148:U148" si="134">IF(K148&lt;&gt;"",K148/$T$9,"")</f>
        <v>3.340689599</v>
      </c>
      <c r="T148" s="176">
        <f t="shared" si="134"/>
        <v>0.2024660363</v>
      </c>
      <c r="U148" s="176">
        <f t="shared" si="134"/>
        <v>2.044906967</v>
      </c>
      <c r="V148" s="3"/>
      <c r="W148" s="3"/>
      <c r="X148" s="3"/>
      <c r="Y148" s="3"/>
      <c r="Z148" s="3"/>
    </row>
    <row r="149" ht="15.75" hidden="1" customHeight="1">
      <c r="A149" s="3"/>
      <c r="B149" s="3"/>
      <c r="C149" s="3"/>
      <c r="D149" s="183" t="str">
        <f>'FBE Fees'!$E149&amp;'FBE Fees'!$F149</f>
        <v>PLC-465000</v>
      </c>
      <c r="E149" s="185" t="s">
        <v>4547</v>
      </c>
      <c r="F149" s="186">
        <v>65000.0</v>
      </c>
      <c r="G149" s="186" t="s">
        <v>27</v>
      </c>
      <c r="H149" s="186" t="s">
        <v>27</v>
      </c>
      <c r="I149" s="186" t="s">
        <v>27</v>
      </c>
      <c r="J149" s="186" t="s">
        <v>27</v>
      </c>
      <c r="K149" s="186">
        <v>16.5</v>
      </c>
      <c r="L149" s="186">
        <v>1.0</v>
      </c>
      <c r="M149" s="186">
        <v>10.1</v>
      </c>
      <c r="N149" s="9">
        <v>3.03</v>
      </c>
      <c r="O149" s="9">
        <f>ROUND('FBE Fees'!$N149*4.9,1)</f>
        <v>14.8</v>
      </c>
      <c r="P149" s="3"/>
      <c r="Q149" s="3"/>
      <c r="R149" s="3"/>
      <c r="S149" s="184">
        <f t="shared" ref="S149:U149" si="135">IF(K149&lt;&gt;"",K149/$T$9,"")</f>
        <v>3.340689599</v>
      </c>
      <c r="T149" s="184">
        <f t="shared" si="135"/>
        <v>0.2024660363</v>
      </c>
      <c r="U149" s="184">
        <f t="shared" si="135"/>
        <v>2.044906967</v>
      </c>
      <c r="V149" s="3"/>
      <c r="W149" s="3"/>
      <c r="X149" s="3"/>
      <c r="Y149" s="3"/>
      <c r="Z149" s="3"/>
    </row>
    <row r="150" ht="15.75" hidden="1" customHeight="1">
      <c r="A150" s="3"/>
      <c r="B150" s="3"/>
      <c r="C150" s="3"/>
      <c r="D150" s="183" t="str">
        <f>'FBE Fees'!$E150&amp;'FBE Fees'!$F150</f>
        <v>PLC-470000</v>
      </c>
      <c r="E150" s="185" t="s">
        <v>4547</v>
      </c>
      <c r="F150" s="186">
        <v>70000.0</v>
      </c>
      <c r="G150" s="186" t="s">
        <v>27</v>
      </c>
      <c r="H150" s="186" t="s">
        <v>27</v>
      </c>
      <c r="I150" s="186" t="s">
        <v>27</v>
      </c>
      <c r="J150" s="186" t="s">
        <v>27</v>
      </c>
      <c r="K150" s="186">
        <v>16.5</v>
      </c>
      <c r="L150" s="186">
        <v>1.0</v>
      </c>
      <c r="M150" s="186">
        <v>10.1</v>
      </c>
      <c r="N150" s="9">
        <v>3.03</v>
      </c>
      <c r="O150" s="9">
        <f>ROUND('FBE Fees'!$N150*4.9,1)</f>
        <v>14.8</v>
      </c>
      <c r="P150" s="3"/>
      <c r="Q150" s="3"/>
      <c r="R150" s="3"/>
      <c r="S150" s="176">
        <f t="shared" ref="S150:U150" si="136">IF(K150&lt;&gt;"",K150/$T$9,"")</f>
        <v>3.340689599</v>
      </c>
      <c r="T150" s="176">
        <f t="shared" si="136"/>
        <v>0.2024660363</v>
      </c>
      <c r="U150" s="176">
        <f t="shared" si="136"/>
        <v>2.044906967</v>
      </c>
      <c r="V150" s="3"/>
      <c r="W150" s="3"/>
      <c r="X150" s="3"/>
      <c r="Y150" s="3"/>
      <c r="Z150" s="3"/>
    </row>
    <row r="151" ht="15.75" hidden="1" customHeight="1">
      <c r="A151" s="3"/>
      <c r="B151" s="3"/>
      <c r="C151" s="3"/>
      <c r="D151" s="183" t="str">
        <f>'FBE Fees'!$E151&amp;'FBE Fees'!$F151</f>
        <v>PLC-475000</v>
      </c>
      <c r="E151" s="185" t="s">
        <v>4547</v>
      </c>
      <c r="F151" s="186">
        <v>75000.0</v>
      </c>
      <c r="G151" s="186" t="s">
        <v>27</v>
      </c>
      <c r="H151" s="186" t="s">
        <v>27</v>
      </c>
      <c r="I151" s="186" t="s">
        <v>27</v>
      </c>
      <c r="J151" s="186" t="s">
        <v>27</v>
      </c>
      <c r="K151" s="186">
        <v>16.5</v>
      </c>
      <c r="L151" s="186">
        <v>1.0</v>
      </c>
      <c r="M151" s="186">
        <v>10.1</v>
      </c>
      <c r="N151" s="9">
        <v>3.03</v>
      </c>
      <c r="O151" s="9">
        <f>ROUND('FBE Fees'!$N151*4.9,1)</f>
        <v>14.8</v>
      </c>
      <c r="P151" s="3"/>
      <c r="Q151" s="3"/>
      <c r="R151" s="3"/>
      <c r="S151" s="184">
        <f t="shared" ref="S151:U151" si="137">IF(K151&lt;&gt;"",K151/$T$9,"")</f>
        <v>3.340689599</v>
      </c>
      <c r="T151" s="184">
        <f t="shared" si="137"/>
        <v>0.2024660363</v>
      </c>
      <c r="U151" s="184">
        <f t="shared" si="137"/>
        <v>2.044906967</v>
      </c>
      <c r="V151" s="3"/>
      <c r="W151" s="3"/>
      <c r="X151" s="3"/>
      <c r="Y151" s="3"/>
      <c r="Z151" s="3"/>
    </row>
    <row r="152" ht="15.75" hidden="1" customHeight="1">
      <c r="A152" s="3"/>
      <c r="B152" s="3"/>
      <c r="C152" s="3"/>
      <c r="D152" s="183" t="str">
        <f>'FBE Fees'!$E152&amp;'FBE Fees'!$F152</f>
        <v>PLC-480000</v>
      </c>
      <c r="E152" s="185" t="s">
        <v>4547</v>
      </c>
      <c r="F152" s="186">
        <v>80000.0</v>
      </c>
      <c r="G152" s="186" t="s">
        <v>27</v>
      </c>
      <c r="H152" s="186" t="s">
        <v>27</v>
      </c>
      <c r="I152" s="186" t="s">
        <v>27</v>
      </c>
      <c r="J152" s="186" t="s">
        <v>27</v>
      </c>
      <c r="K152" s="186">
        <v>16.5</v>
      </c>
      <c r="L152" s="186">
        <v>1.0</v>
      </c>
      <c r="M152" s="186">
        <v>10.1</v>
      </c>
      <c r="N152" s="9">
        <v>3.03</v>
      </c>
      <c r="O152" s="9">
        <f>ROUND('FBE Fees'!$N152*4.9,1)</f>
        <v>14.8</v>
      </c>
      <c r="P152" s="3"/>
      <c r="Q152" s="3"/>
      <c r="R152" s="3"/>
      <c r="S152" s="176">
        <f t="shared" ref="S152:U152" si="138">IF(K152&lt;&gt;"",K152/$T$9,"")</f>
        <v>3.340689599</v>
      </c>
      <c r="T152" s="176">
        <f t="shared" si="138"/>
        <v>0.2024660363</v>
      </c>
      <c r="U152" s="176">
        <f t="shared" si="138"/>
        <v>2.044906967</v>
      </c>
      <c r="V152" s="3"/>
      <c r="W152" s="3"/>
      <c r="X152" s="3"/>
      <c r="Y152" s="3"/>
      <c r="Z152" s="3"/>
    </row>
    <row r="153" ht="15.75" hidden="1" customHeight="1">
      <c r="A153" s="3"/>
      <c r="B153" s="3"/>
      <c r="C153" s="3"/>
      <c r="D153" s="183" t="str">
        <f>'FBE Fees'!$E153&amp;'FBE Fees'!$F153</f>
        <v>PLC-485000</v>
      </c>
      <c r="E153" s="185" t="s">
        <v>4547</v>
      </c>
      <c r="F153" s="186">
        <v>85000.0</v>
      </c>
      <c r="G153" s="186" t="s">
        <v>27</v>
      </c>
      <c r="H153" s="186" t="s">
        <v>27</v>
      </c>
      <c r="I153" s="186" t="s">
        <v>27</v>
      </c>
      <c r="J153" s="186" t="s">
        <v>27</v>
      </c>
      <c r="K153" s="186">
        <v>16.5</v>
      </c>
      <c r="L153" s="186">
        <v>1.0</v>
      </c>
      <c r="M153" s="186">
        <v>10.1</v>
      </c>
      <c r="N153" s="9">
        <v>3.03</v>
      </c>
      <c r="O153" s="9">
        <f>ROUND('FBE Fees'!$N153*4.9,1)</f>
        <v>14.8</v>
      </c>
      <c r="P153" s="3"/>
      <c r="Q153" s="3"/>
      <c r="R153" s="3"/>
      <c r="S153" s="184">
        <f t="shared" ref="S153:U153" si="139">IF(K153&lt;&gt;"",K153/$T$9,"")</f>
        <v>3.340689599</v>
      </c>
      <c r="T153" s="184">
        <f t="shared" si="139"/>
        <v>0.2024660363</v>
      </c>
      <c r="U153" s="184">
        <f t="shared" si="139"/>
        <v>2.044906967</v>
      </c>
      <c r="V153" s="3"/>
      <c r="W153" s="3"/>
      <c r="X153" s="3"/>
      <c r="Y153" s="3"/>
      <c r="Z153" s="3"/>
    </row>
    <row r="154" ht="15.75" hidden="1" customHeight="1">
      <c r="A154" s="3"/>
      <c r="B154" s="3"/>
      <c r="C154" s="3"/>
      <c r="D154" s="183" t="str">
        <f>'FBE Fees'!$E154&amp;'FBE Fees'!$F154</f>
        <v>PLC-490000</v>
      </c>
      <c r="E154" s="185" t="s">
        <v>4547</v>
      </c>
      <c r="F154" s="186">
        <v>90000.0</v>
      </c>
      <c r="G154" s="186" t="s">
        <v>27</v>
      </c>
      <c r="H154" s="186" t="s">
        <v>27</v>
      </c>
      <c r="I154" s="186" t="s">
        <v>27</v>
      </c>
      <c r="J154" s="186" t="s">
        <v>27</v>
      </c>
      <c r="K154" s="186">
        <v>16.5</v>
      </c>
      <c r="L154" s="186">
        <v>1.0</v>
      </c>
      <c r="M154" s="186">
        <v>10.1</v>
      </c>
      <c r="N154" s="9">
        <v>3.03</v>
      </c>
      <c r="O154" s="9">
        <f>ROUND('FBE Fees'!$N154*4.9,1)</f>
        <v>14.8</v>
      </c>
      <c r="P154" s="3"/>
      <c r="Q154" s="3"/>
      <c r="R154" s="3"/>
      <c r="S154" s="176">
        <f t="shared" ref="S154:U154" si="140">IF(K154&lt;&gt;"",K154/$T$9,"")</f>
        <v>3.340689599</v>
      </c>
      <c r="T154" s="176">
        <f t="shared" si="140"/>
        <v>0.2024660363</v>
      </c>
      <c r="U154" s="176">
        <f t="shared" si="140"/>
        <v>2.044906967</v>
      </c>
      <c r="V154" s="3"/>
      <c r="W154" s="3"/>
      <c r="X154" s="3"/>
      <c r="Y154" s="3"/>
      <c r="Z154" s="3"/>
    </row>
    <row r="155" ht="15.75" hidden="1" customHeight="1">
      <c r="A155" s="3"/>
      <c r="B155" s="3"/>
      <c r="C155" s="3"/>
      <c r="D155" s="183" t="str">
        <f>'FBE Fees'!$E155&amp;'FBE Fees'!$F155</f>
        <v>PLC-5100</v>
      </c>
      <c r="E155" s="185" t="s">
        <v>4546</v>
      </c>
      <c r="F155" s="186">
        <v>100.0</v>
      </c>
      <c r="G155" s="186" t="s">
        <v>27</v>
      </c>
      <c r="H155" s="186" t="s">
        <v>27</v>
      </c>
      <c r="I155" s="186" t="s">
        <v>27</v>
      </c>
      <c r="J155" s="186" t="s">
        <v>27</v>
      </c>
      <c r="K155" s="186">
        <v>16.5</v>
      </c>
      <c r="L155" s="186">
        <v>1.0</v>
      </c>
      <c r="M155" s="186">
        <v>10.1</v>
      </c>
      <c r="N155" s="9">
        <v>3.03</v>
      </c>
      <c r="O155" s="9">
        <f>ROUND('FBE Fees'!$N155*4.9,1)</f>
        <v>14.8</v>
      </c>
      <c r="P155" s="3"/>
      <c r="Q155" s="3"/>
      <c r="R155" s="3"/>
      <c r="S155" s="184">
        <f t="shared" ref="S155:U155" si="141">IF(K155&lt;&gt;"",K155/$T$9,"")</f>
        <v>3.340689599</v>
      </c>
      <c r="T155" s="184">
        <f t="shared" si="141"/>
        <v>0.2024660363</v>
      </c>
      <c r="U155" s="184">
        <f t="shared" si="141"/>
        <v>2.044906967</v>
      </c>
      <c r="V155" s="3"/>
      <c r="W155" s="3"/>
      <c r="X155" s="3"/>
      <c r="Y155" s="3"/>
      <c r="Z155" s="3"/>
    </row>
    <row r="156" ht="15.75" customHeight="1">
      <c r="A156" s="3"/>
      <c r="B156" s="3"/>
      <c r="C156" s="3"/>
      <c r="D156" s="183" t="str">
        <f>'FBE Fees'!$E156&amp;'FBE Fees'!$F156</f>
        <v>PLC-5250</v>
      </c>
      <c r="E156" s="10" t="s">
        <v>4546</v>
      </c>
      <c r="F156" s="9">
        <v>250.0</v>
      </c>
      <c r="G156" s="9">
        <v>450.0</v>
      </c>
      <c r="H156" s="9">
        <v>340.0</v>
      </c>
      <c r="I156" s="9">
        <v>260.0</v>
      </c>
      <c r="J156" s="9">
        <v>1650.0</v>
      </c>
      <c r="K156" s="9">
        <v>8.0</v>
      </c>
      <c r="L156" s="9">
        <v>1.0</v>
      </c>
      <c r="M156" s="9">
        <v>2.47</v>
      </c>
      <c r="N156" s="9">
        <v>3.03</v>
      </c>
      <c r="O156" s="9">
        <f>ROUND('FBE Fees'!$N156*4.9,1)</f>
        <v>14.8</v>
      </c>
      <c r="P156" s="3"/>
      <c r="Q156" s="3"/>
      <c r="R156" s="3"/>
      <c r="S156" s="176">
        <f t="shared" ref="S156:U156" si="142">IF(K156&lt;&gt;"",K156/$T$9,"")</f>
        <v>1.619728291</v>
      </c>
      <c r="T156" s="176">
        <f t="shared" si="142"/>
        <v>0.2024660363</v>
      </c>
      <c r="U156" s="176">
        <f t="shared" si="142"/>
        <v>0.5000911097</v>
      </c>
      <c r="V156" s="3"/>
      <c r="W156" s="3"/>
      <c r="X156" s="3"/>
      <c r="Y156" s="3"/>
      <c r="Z156" s="3"/>
    </row>
    <row r="157" ht="15.75" customHeight="1">
      <c r="A157" s="3"/>
      <c r="B157" s="3"/>
      <c r="C157" s="3"/>
      <c r="D157" s="183" t="str">
        <f>'FBE Fees'!$E157&amp;'FBE Fees'!$F157</f>
        <v>PLC-5500</v>
      </c>
      <c r="E157" s="10" t="s">
        <v>4546</v>
      </c>
      <c r="F157" s="9">
        <v>500.0</v>
      </c>
      <c r="G157" s="9">
        <v>450.0</v>
      </c>
      <c r="H157" s="9">
        <v>340.0</v>
      </c>
      <c r="I157" s="9">
        <v>260.0</v>
      </c>
      <c r="J157" s="9">
        <v>1650.0</v>
      </c>
      <c r="K157" s="9">
        <v>8.5</v>
      </c>
      <c r="L157" s="9">
        <v>1.0</v>
      </c>
      <c r="M157" s="9">
        <v>2.47</v>
      </c>
      <c r="N157" s="9">
        <v>3.31</v>
      </c>
      <c r="O157" s="9">
        <f>ROUND('FBE Fees'!$N157*4.9,1)</f>
        <v>16.2</v>
      </c>
      <c r="P157" s="3"/>
      <c r="Q157" s="3"/>
      <c r="R157" s="3"/>
      <c r="S157" s="184">
        <f t="shared" ref="S157:U157" si="143">IF(K157&lt;&gt;"",K157/$T$9,"")</f>
        <v>1.720961309</v>
      </c>
      <c r="T157" s="184">
        <f t="shared" si="143"/>
        <v>0.2024660363</v>
      </c>
      <c r="U157" s="184">
        <f t="shared" si="143"/>
        <v>0.5000911097</v>
      </c>
      <c r="V157" s="3"/>
      <c r="W157" s="3"/>
      <c r="X157" s="3"/>
      <c r="Y157" s="3"/>
      <c r="Z157" s="3"/>
    </row>
    <row r="158" ht="15.75" customHeight="1">
      <c r="A158" s="3"/>
      <c r="B158" s="3"/>
      <c r="C158" s="3"/>
      <c r="D158" s="183" t="str">
        <f>'FBE Fees'!$E158&amp;'FBE Fees'!$F158</f>
        <v>PLC-51000</v>
      </c>
      <c r="E158" s="10" t="s">
        <v>4546</v>
      </c>
      <c r="F158" s="9">
        <v>1000.0</v>
      </c>
      <c r="G158" s="9">
        <v>450.0</v>
      </c>
      <c r="H158" s="9">
        <v>340.0</v>
      </c>
      <c r="I158" s="9">
        <v>260.0</v>
      </c>
      <c r="J158" s="9">
        <v>1650.0</v>
      </c>
      <c r="K158" s="9">
        <v>9.0</v>
      </c>
      <c r="L158" s="9">
        <v>1.0</v>
      </c>
      <c r="M158" s="9">
        <v>4.45</v>
      </c>
      <c r="N158" s="9">
        <v>3.72</v>
      </c>
      <c r="O158" s="9">
        <f>ROUND('FBE Fees'!$N158*4.9,1)</f>
        <v>18.2</v>
      </c>
      <c r="P158" s="3"/>
      <c r="Q158" s="3"/>
      <c r="R158" s="3"/>
      <c r="S158" s="176">
        <f t="shared" ref="S158:U158" si="144">IF(K158&lt;&gt;"",K158/$T$9,"")</f>
        <v>1.822194327</v>
      </c>
      <c r="T158" s="176">
        <f t="shared" si="144"/>
        <v>0.2024660363</v>
      </c>
      <c r="U158" s="176">
        <f t="shared" si="144"/>
        <v>0.9009738616</v>
      </c>
      <c r="V158" s="3"/>
      <c r="W158" s="3"/>
      <c r="X158" s="3"/>
      <c r="Y158" s="3"/>
      <c r="Z158" s="3"/>
    </row>
    <row r="159" ht="15.75" hidden="1" customHeight="1">
      <c r="A159" s="3"/>
      <c r="B159" s="3"/>
      <c r="C159" s="3"/>
      <c r="D159" s="183" t="str">
        <f>'FBE Fees'!$E159&amp;'FBE Fees'!$F159</f>
        <v>PLC-51250</v>
      </c>
      <c r="E159" s="185" t="s">
        <v>4546</v>
      </c>
      <c r="F159" s="186">
        <v>1250.0</v>
      </c>
      <c r="G159" s="186" t="s">
        <v>27</v>
      </c>
      <c r="H159" s="186" t="s">
        <v>27</v>
      </c>
      <c r="I159" s="186" t="s">
        <v>27</v>
      </c>
      <c r="J159" s="186" t="s">
        <v>27</v>
      </c>
      <c r="K159" s="186">
        <v>9.0</v>
      </c>
      <c r="L159" s="186">
        <v>1.0</v>
      </c>
      <c r="M159" s="186">
        <v>4.45</v>
      </c>
      <c r="N159" s="9">
        <v>4.26</v>
      </c>
      <c r="O159" s="9">
        <f>ROUND('FBE Fees'!$N159*4.9,1)</f>
        <v>20.9</v>
      </c>
      <c r="P159" s="3"/>
      <c r="Q159" s="3"/>
      <c r="R159" s="3"/>
      <c r="S159" s="184">
        <f t="shared" ref="S159:U159" si="145">IF(K159&lt;&gt;"",K159/$T$9,"")</f>
        <v>1.822194327</v>
      </c>
      <c r="T159" s="184">
        <f t="shared" si="145"/>
        <v>0.2024660363</v>
      </c>
      <c r="U159" s="184">
        <f t="shared" si="145"/>
        <v>0.9009738616</v>
      </c>
      <c r="V159" s="3"/>
      <c r="W159" s="3"/>
      <c r="X159" s="3"/>
      <c r="Y159" s="3"/>
      <c r="Z159" s="3"/>
    </row>
    <row r="160" ht="15.75" customHeight="1">
      <c r="A160" s="3"/>
      <c r="B160" s="3"/>
      <c r="C160" s="3"/>
      <c r="D160" s="183" t="str">
        <f>'FBE Fees'!$E160&amp;'FBE Fees'!$F160</f>
        <v>PLC-51500</v>
      </c>
      <c r="E160" s="10" t="s">
        <v>4546</v>
      </c>
      <c r="F160" s="9">
        <v>1500.0</v>
      </c>
      <c r="G160" s="9">
        <v>450.0</v>
      </c>
      <c r="H160" s="9">
        <v>340.0</v>
      </c>
      <c r="I160" s="9">
        <v>260.0</v>
      </c>
      <c r="J160" s="9">
        <v>1650.0</v>
      </c>
      <c r="K160" s="9">
        <v>9.5</v>
      </c>
      <c r="L160" s="9">
        <v>1.0</v>
      </c>
      <c r="M160" s="9">
        <v>5.14</v>
      </c>
      <c r="N160" s="9">
        <v>4.26</v>
      </c>
      <c r="O160" s="9">
        <f>ROUND('FBE Fees'!$N160*4.9,1)</f>
        <v>20.9</v>
      </c>
      <c r="P160" s="3"/>
      <c r="Q160" s="3"/>
      <c r="R160" s="3"/>
      <c r="S160" s="176">
        <f t="shared" ref="S160:U160" si="146">IF(K160&lt;&gt;"",K160/$T$9,"")</f>
        <v>1.923427345</v>
      </c>
      <c r="T160" s="176">
        <f t="shared" si="146"/>
        <v>0.2024660363</v>
      </c>
      <c r="U160" s="176">
        <f t="shared" si="146"/>
        <v>1.040675427</v>
      </c>
      <c r="V160" s="3"/>
      <c r="W160" s="3"/>
      <c r="X160" s="3"/>
      <c r="Y160" s="3"/>
      <c r="Z160" s="3"/>
    </row>
    <row r="161" ht="15.75" hidden="1" customHeight="1">
      <c r="A161" s="3"/>
      <c r="B161" s="3"/>
      <c r="C161" s="3"/>
      <c r="D161" s="183" t="str">
        <f>'FBE Fees'!$E161&amp;'FBE Fees'!$F161</f>
        <v>PLC-51750</v>
      </c>
      <c r="E161" s="185" t="s">
        <v>4546</v>
      </c>
      <c r="F161" s="186">
        <v>1750.0</v>
      </c>
      <c r="G161" s="186" t="s">
        <v>27</v>
      </c>
      <c r="H161" s="186" t="s">
        <v>27</v>
      </c>
      <c r="I161" s="186" t="s">
        <v>27</v>
      </c>
      <c r="J161" s="186" t="s">
        <v>27</v>
      </c>
      <c r="K161" s="186">
        <v>9.5</v>
      </c>
      <c r="L161" s="186">
        <v>1.0</v>
      </c>
      <c r="M161" s="186">
        <v>5.14</v>
      </c>
      <c r="N161" s="9">
        <v>4.59</v>
      </c>
      <c r="O161" s="9">
        <f>ROUND('FBE Fees'!$N161*4.9,1)</f>
        <v>22.5</v>
      </c>
      <c r="P161" s="3"/>
      <c r="Q161" s="3"/>
      <c r="R161" s="3"/>
      <c r="S161" s="184">
        <f t="shared" ref="S161:U161" si="147">IF(K161&lt;&gt;"",K161/$T$9,"")</f>
        <v>1.923427345</v>
      </c>
      <c r="T161" s="184">
        <f t="shared" si="147"/>
        <v>0.2024660363</v>
      </c>
      <c r="U161" s="184">
        <f t="shared" si="147"/>
        <v>1.040675427</v>
      </c>
      <c r="V161" s="3"/>
      <c r="W161" s="3"/>
      <c r="X161" s="3"/>
      <c r="Y161" s="3"/>
      <c r="Z161" s="3"/>
    </row>
    <row r="162" ht="15.75" customHeight="1">
      <c r="A162" s="3"/>
      <c r="B162" s="3"/>
      <c r="C162" s="3"/>
      <c r="D162" s="183" t="str">
        <f>'FBE Fees'!$E162&amp;'FBE Fees'!$F162</f>
        <v>PLC-52000</v>
      </c>
      <c r="E162" s="10" t="s">
        <v>4546</v>
      </c>
      <c r="F162" s="9">
        <v>2000.0</v>
      </c>
      <c r="G162" s="9">
        <v>450.0</v>
      </c>
      <c r="H162" s="9">
        <v>340.0</v>
      </c>
      <c r="I162" s="9">
        <v>260.0</v>
      </c>
      <c r="J162" s="9">
        <v>1650.0</v>
      </c>
      <c r="K162" s="9">
        <v>10.0</v>
      </c>
      <c r="L162" s="9">
        <v>1.0</v>
      </c>
      <c r="M162" s="9">
        <v>8.25</v>
      </c>
      <c r="N162" s="9">
        <v>4.59</v>
      </c>
      <c r="O162" s="9">
        <f>ROUND('FBE Fees'!$N162*4.9,1)</f>
        <v>22.5</v>
      </c>
      <c r="P162" s="3"/>
      <c r="Q162" s="3"/>
      <c r="R162" s="3"/>
      <c r="S162" s="176">
        <f t="shared" ref="S162:U162" si="148">IF(K162&lt;&gt;"",K162/$T$9,"")</f>
        <v>2.024660363</v>
      </c>
      <c r="T162" s="176">
        <f t="shared" si="148"/>
        <v>0.2024660363</v>
      </c>
      <c r="U162" s="176">
        <f t="shared" si="148"/>
        <v>1.6703448</v>
      </c>
      <c r="V162" s="3"/>
      <c r="W162" s="3"/>
      <c r="X162" s="3"/>
      <c r="Y162" s="3"/>
      <c r="Z162" s="3"/>
    </row>
    <row r="163" ht="15.75" customHeight="1">
      <c r="A163" s="3"/>
      <c r="B163" s="3"/>
      <c r="C163" s="3"/>
      <c r="D163" s="183" t="str">
        <f>'FBE Fees'!$E163&amp;'FBE Fees'!$F163</f>
        <v>PLC-53000</v>
      </c>
      <c r="E163" s="10" t="s">
        <v>4546</v>
      </c>
      <c r="F163" s="9">
        <v>3000.0</v>
      </c>
      <c r="G163" s="9">
        <v>450.0</v>
      </c>
      <c r="H163" s="9">
        <v>340.0</v>
      </c>
      <c r="I163" s="9">
        <v>260.0</v>
      </c>
      <c r="J163" s="9">
        <v>1650.0</v>
      </c>
      <c r="K163" s="9">
        <v>11.0</v>
      </c>
      <c r="L163" s="9">
        <v>1.0</v>
      </c>
      <c r="M163" s="9">
        <v>9.950000000000001</v>
      </c>
      <c r="N163" s="9">
        <v>5.07</v>
      </c>
      <c r="O163" s="9">
        <f>ROUND('FBE Fees'!$N163*4.9,1)</f>
        <v>24.8</v>
      </c>
      <c r="P163" s="3"/>
      <c r="Q163" s="3"/>
      <c r="R163" s="3"/>
      <c r="S163" s="184">
        <f t="shared" ref="S163:U163" si="149">IF(K163&lt;&gt;"",K163/$T$9,"")</f>
        <v>2.2271264</v>
      </c>
      <c r="T163" s="184">
        <f t="shared" si="149"/>
        <v>0.2024660363</v>
      </c>
      <c r="U163" s="184">
        <f t="shared" si="149"/>
        <v>2.014537061</v>
      </c>
      <c r="V163" s="3"/>
      <c r="W163" s="3"/>
      <c r="X163" s="3"/>
      <c r="Y163" s="3"/>
      <c r="Z163" s="3"/>
    </row>
    <row r="164" ht="15.75" customHeight="1">
      <c r="A164" s="3"/>
      <c r="B164" s="3"/>
      <c r="C164" s="3"/>
      <c r="D164" s="183" t="str">
        <f>'FBE Fees'!$E164&amp;'FBE Fees'!$F164</f>
        <v>PLC-54000</v>
      </c>
      <c r="E164" s="10" t="s">
        <v>4546</v>
      </c>
      <c r="F164" s="9">
        <v>4000.0</v>
      </c>
      <c r="G164" s="9">
        <v>450.0</v>
      </c>
      <c r="H164" s="9">
        <v>340.0</v>
      </c>
      <c r="I164" s="9">
        <v>260.0</v>
      </c>
      <c r="J164" s="9">
        <v>1650.0</v>
      </c>
      <c r="K164" s="9">
        <v>12.0</v>
      </c>
      <c r="L164" s="9">
        <v>1.0</v>
      </c>
      <c r="M164" s="9">
        <v>10.0</v>
      </c>
      <c r="N164" s="9">
        <v>5.45</v>
      </c>
      <c r="O164" s="9">
        <f>ROUND('FBE Fees'!$N164*4.9,1)</f>
        <v>26.7</v>
      </c>
      <c r="P164" s="3"/>
      <c r="Q164" s="3"/>
      <c r="R164" s="3"/>
      <c r="S164" s="176">
        <f t="shared" ref="S164:U164" si="150">IF(K164&lt;&gt;"",K164/$T$9,"")</f>
        <v>2.429592436</v>
      </c>
      <c r="T164" s="176">
        <f t="shared" si="150"/>
        <v>0.2024660363</v>
      </c>
      <c r="U164" s="176">
        <f t="shared" si="150"/>
        <v>2.024660363</v>
      </c>
      <c r="V164" s="3"/>
      <c r="W164" s="3"/>
      <c r="X164" s="3"/>
      <c r="Y164" s="3"/>
      <c r="Z164" s="3"/>
    </row>
    <row r="165" ht="15.75" customHeight="1">
      <c r="A165" s="3"/>
      <c r="B165" s="3"/>
      <c r="C165" s="3"/>
      <c r="D165" s="183" t="str">
        <f>'FBE Fees'!$E165&amp;'FBE Fees'!$F165</f>
        <v>PLC-55000</v>
      </c>
      <c r="E165" s="10" t="s">
        <v>4546</v>
      </c>
      <c r="F165" s="9">
        <v>5000.0</v>
      </c>
      <c r="G165" s="9">
        <v>450.0</v>
      </c>
      <c r="H165" s="9">
        <v>340.0</v>
      </c>
      <c r="I165" s="9">
        <v>260.0</v>
      </c>
      <c r="J165" s="9">
        <v>1650.0</v>
      </c>
      <c r="K165" s="9">
        <v>13.0</v>
      </c>
      <c r="L165" s="9">
        <v>1.0</v>
      </c>
      <c r="M165" s="9">
        <v>10.25</v>
      </c>
      <c r="N165" s="9">
        <v>5.52</v>
      </c>
      <c r="O165" s="9">
        <f>ROUND('FBE Fees'!$N165*4.9,1)</f>
        <v>27</v>
      </c>
      <c r="P165" s="3"/>
      <c r="Q165" s="3"/>
      <c r="R165" s="3"/>
      <c r="S165" s="184">
        <f t="shared" ref="S165:U165" si="151">IF(K165&lt;&gt;"",K165/$T$9,"")</f>
        <v>2.632058472</v>
      </c>
      <c r="T165" s="184">
        <f t="shared" si="151"/>
        <v>0.2024660363</v>
      </c>
      <c r="U165" s="184">
        <f t="shared" si="151"/>
        <v>2.075276872</v>
      </c>
      <c r="V165" s="3"/>
      <c r="W165" s="3"/>
      <c r="X165" s="3"/>
      <c r="Y165" s="3"/>
      <c r="Z165" s="3"/>
    </row>
    <row r="166" ht="15.75" customHeight="1">
      <c r="A166" s="3"/>
      <c r="B166" s="3"/>
      <c r="C166" s="3"/>
      <c r="D166" s="183" t="str">
        <f>'FBE Fees'!$E166&amp;'FBE Fees'!$F166</f>
        <v>PLC-56000</v>
      </c>
      <c r="E166" s="10" t="s">
        <v>4546</v>
      </c>
      <c r="F166" s="9">
        <v>6000.0</v>
      </c>
      <c r="G166" s="9">
        <v>450.0</v>
      </c>
      <c r="H166" s="9">
        <v>340.0</v>
      </c>
      <c r="I166" s="9">
        <v>260.0</v>
      </c>
      <c r="J166" s="9">
        <v>1650.0</v>
      </c>
      <c r="K166" s="9">
        <v>14.0</v>
      </c>
      <c r="L166" s="9">
        <v>1.0</v>
      </c>
      <c r="M166" s="9">
        <v>10.8</v>
      </c>
      <c r="N166" s="9">
        <v>5.91</v>
      </c>
      <c r="O166" s="9">
        <f>ROUND('FBE Fees'!$N166*4.9,1)</f>
        <v>29</v>
      </c>
      <c r="P166" s="3"/>
      <c r="Q166" s="3"/>
      <c r="R166" s="3"/>
      <c r="S166" s="176">
        <f t="shared" ref="S166:U166" si="152">IF(K166&lt;&gt;"",K166/$T$9,"")</f>
        <v>2.834524509</v>
      </c>
      <c r="T166" s="176">
        <f t="shared" si="152"/>
        <v>0.2024660363</v>
      </c>
      <c r="U166" s="176">
        <f t="shared" si="152"/>
        <v>2.186633192</v>
      </c>
      <c r="V166" s="3"/>
      <c r="W166" s="3"/>
      <c r="X166" s="3"/>
      <c r="Y166" s="3"/>
      <c r="Z166" s="3"/>
    </row>
    <row r="167" ht="15.75" customHeight="1">
      <c r="A167" s="3"/>
      <c r="B167" s="3"/>
      <c r="C167" s="3"/>
      <c r="D167" s="183" t="str">
        <f>'FBE Fees'!$E167&amp;'FBE Fees'!$F167</f>
        <v>PLC-57000</v>
      </c>
      <c r="E167" s="10" t="s">
        <v>4546</v>
      </c>
      <c r="F167" s="9">
        <v>7000.0</v>
      </c>
      <c r="G167" s="9">
        <v>450.0</v>
      </c>
      <c r="H167" s="9">
        <v>340.0</v>
      </c>
      <c r="I167" s="9">
        <v>260.0</v>
      </c>
      <c r="J167" s="9">
        <v>1650.0</v>
      </c>
      <c r="K167" s="9">
        <v>15.0</v>
      </c>
      <c r="L167" s="9">
        <v>1.0</v>
      </c>
      <c r="M167" s="9">
        <v>10.95</v>
      </c>
      <c r="N167" s="9">
        <v>5.91</v>
      </c>
      <c r="O167" s="9">
        <f>ROUND('FBE Fees'!$N167*4.9,1)</f>
        <v>29</v>
      </c>
      <c r="P167" s="3"/>
      <c r="Q167" s="3"/>
      <c r="R167" s="3"/>
      <c r="S167" s="184">
        <f t="shared" ref="S167:U167" si="153">IF(K167&lt;&gt;"",K167/$T$9,"")</f>
        <v>3.036990545</v>
      </c>
      <c r="T167" s="184">
        <f t="shared" si="153"/>
        <v>0.2024660363</v>
      </c>
      <c r="U167" s="184">
        <f t="shared" si="153"/>
        <v>2.217003098</v>
      </c>
      <c r="V167" s="3"/>
      <c r="W167" s="3"/>
      <c r="X167" s="3"/>
      <c r="Y167" s="3"/>
      <c r="Z167" s="3"/>
    </row>
    <row r="168" ht="15.75" customHeight="1">
      <c r="A168" s="3"/>
      <c r="B168" s="3"/>
      <c r="C168" s="3"/>
      <c r="D168" s="183" t="str">
        <f>'FBE Fees'!$E168&amp;'FBE Fees'!$F168</f>
        <v>PLC-58000</v>
      </c>
      <c r="E168" s="10" t="s">
        <v>4546</v>
      </c>
      <c r="F168" s="9">
        <v>8000.0</v>
      </c>
      <c r="G168" s="9">
        <v>450.0</v>
      </c>
      <c r="H168" s="9">
        <v>340.0</v>
      </c>
      <c r="I168" s="9">
        <v>260.0</v>
      </c>
      <c r="J168" s="9">
        <v>1650.0</v>
      </c>
      <c r="K168" s="9">
        <v>16.0</v>
      </c>
      <c r="L168" s="9">
        <v>1.0</v>
      </c>
      <c r="M168" s="9">
        <v>11.05</v>
      </c>
      <c r="N168" s="9">
        <v>6.05</v>
      </c>
      <c r="O168" s="9">
        <f>ROUND('FBE Fees'!$N168*4.9,1)</f>
        <v>29.6</v>
      </c>
      <c r="P168" s="3"/>
      <c r="Q168" s="3"/>
      <c r="R168" s="3"/>
      <c r="S168" s="176">
        <f t="shared" ref="S168:U168" si="154">IF(K168&lt;&gt;"",K168/$T$9,"")</f>
        <v>3.239456581</v>
      </c>
      <c r="T168" s="176">
        <f t="shared" si="154"/>
        <v>0.2024660363</v>
      </c>
      <c r="U168" s="176">
        <f t="shared" si="154"/>
        <v>2.237249701</v>
      </c>
      <c r="V168" s="3"/>
      <c r="W168" s="3"/>
      <c r="X168" s="3"/>
      <c r="Y168" s="3"/>
      <c r="Z168" s="3"/>
    </row>
    <row r="169" ht="15.75" customHeight="1">
      <c r="A169" s="3"/>
      <c r="B169" s="3"/>
      <c r="C169" s="3"/>
      <c r="D169" s="183" t="str">
        <f>'FBE Fees'!$E169&amp;'FBE Fees'!$F169</f>
        <v>PLC-59000</v>
      </c>
      <c r="E169" s="10" t="s">
        <v>4546</v>
      </c>
      <c r="F169" s="9">
        <v>9000.0</v>
      </c>
      <c r="G169" s="9">
        <v>450.0</v>
      </c>
      <c r="H169" s="9">
        <v>340.0</v>
      </c>
      <c r="I169" s="9">
        <v>260.0</v>
      </c>
      <c r="J169" s="9">
        <v>1650.0</v>
      </c>
      <c r="K169" s="9">
        <v>17.0</v>
      </c>
      <c r="L169" s="9">
        <v>1.0</v>
      </c>
      <c r="M169" s="9">
        <v>11.25</v>
      </c>
      <c r="N169" s="9">
        <v>6.05</v>
      </c>
      <c r="O169" s="9">
        <f>ROUND('FBE Fees'!$N169*4.9,1)</f>
        <v>29.6</v>
      </c>
      <c r="P169" s="3"/>
      <c r="Q169" s="3"/>
      <c r="R169" s="3"/>
      <c r="S169" s="184">
        <f t="shared" ref="S169:U169" si="155">IF(K169&lt;&gt;"",K169/$T$9,"")</f>
        <v>3.441922617</v>
      </c>
      <c r="T169" s="184">
        <f t="shared" si="155"/>
        <v>0.2024660363</v>
      </c>
      <c r="U169" s="184">
        <f t="shared" si="155"/>
        <v>2.277742909</v>
      </c>
      <c r="V169" s="3"/>
      <c r="W169" s="3"/>
      <c r="X169" s="3"/>
      <c r="Y169" s="3"/>
      <c r="Z169" s="3"/>
    </row>
    <row r="170" ht="15.75" customHeight="1">
      <c r="A170" s="3"/>
      <c r="B170" s="3"/>
      <c r="C170" s="3"/>
      <c r="D170" s="183" t="str">
        <f>'FBE Fees'!$E170&amp;'FBE Fees'!$F170</f>
        <v>PLC-510000</v>
      </c>
      <c r="E170" s="10" t="s">
        <v>4546</v>
      </c>
      <c r="F170" s="9">
        <v>10000.0</v>
      </c>
      <c r="G170" s="9">
        <v>450.0</v>
      </c>
      <c r="H170" s="9">
        <v>340.0</v>
      </c>
      <c r="I170" s="9">
        <v>260.0</v>
      </c>
      <c r="J170" s="9">
        <v>1650.0</v>
      </c>
      <c r="K170" s="9">
        <v>18.0</v>
      </c>
      <c r="L170" s="9">
        <v>1.0</v>
      </c>
      <c r="M170" s="9">
        <v>11.35</v>
      </c>
      <c r="N170" s="9">
        <v>6.05</v>
      </c>
      <c r="O170" s="9">
        <f>ROUND('FBE Fees'!$N170*4.9,1)</f>
        <v>29.6</v>
      </c>
      <c r="P170" s="3"/>
      <c r="Q170" s="3"/>
      <c r="R170" s="3"/>
      <c r="S170" s="176">
        <f t="shared" ref="S170:U170" si="156">IF(K170&lt;&gt;"",K170/$T$9,"")</f>
        <v>3.644388654</v>
      </c>
      <c r="T170" s="176">
        <f t="shared" si="156"/>
        <v>0.2024660363</v>
      </c>
      <c r="U170" s="176">
        <f t="shared" si="156"/>
        <v>2.297989512</v>
      </c>
      <c r="V170" s="3"/>
      <c r="W170" s="3"/>
      <c r="X170" s="3"/>
      <c r="Y170" s="3"/>
      <c r="Z170" s="3"/>
    </row>
    <row r="171" ht="15.75" customHeight="1">
      <c r="A171" s="3"/>
      <c r="B171" s="3"/>
      <c r="C171" s="3"/>
      <c r="D171" s="183" t="str">
        <f>'FBE Fees'!$E171&amp;'FBE Fees'!$F171</f>
        <v>PLC-511000</v>
      </c>
      <c r="E171" s="10" t="s">
        <v>4546</v>
      </c>
      <c r="F171" s="9">
        <v>11000.0</v>
      </c>
      <c r="G171" s="9">
        <v>450.0</v>
      </c>
      <c r="H171" s="9">
        <v>340.0</v>
      </c>
      <c r="I171" s="9">
        <v>260.0</v>
      </c>
      <c r="J171" s="9">
        <v>1650.0</v>
      </c>
      <c r="K171" s="9">
        <v>19.0</v>
      </c>
      <c r="L171" s="9">
        <v>1.0</v>
      </c>
      <c r="M171" s="9">
        <v>11.4</v>
      </c>
      <c r="N171" s="9">
        <v>6.24</v>
      </c>
      <c r="O171" s="9">
        <f>ROUND('FBE Fees'!$N171*4.9,1)</f>
        <v>30.6</v>
      </c>
      <c r="P171" s="3"/>
      <c r="Q171" s="3"/>
      <c r="R171" s="3"/>
      <c r="S171" s="184">
        <f t="shared" ref="S171:U171" si="157">IF(K171&lt;&gt;"",K171/$T$9,"")</f>
        <v>3.84685469</v>
      </c>
      <c r="T171" s="184">
        <f t="shared" si="157"/>
        <v>0.2024660363</v>
      </c>
      <c r="U171" s="184">
        <f t="shared" si="157"/>
        <v>2.308112814</v>
      </c>
      <c r="V171" s="3"/>
      <c r="W171" s="3"/>
      <c r="X171" s="3"/>
      <c r="Y171" s="3"/>
      <c r="Z171" s="3"/>
    </row>
    <row r="172" ht="15.75" customHeight="1">
      <c r="A172" s="3"/>
      <c r="B172" s="3"/>
      <c r="C172" s="3"/>
      <c r="D172" s="183" t="str">
        <f>'FBE Fees'!$E172&amp;'FBE Fees'!$F172</f>
        <v>PLC-512000</v>
      </c>
      <c r="E172" s="10" t="s">
        <v>4546</v>
      </c>
      <c r="F172" s="9">
        <v>12000.0</v>
      </c>
      <c r="G172" s="9">
        <v>450.0</v>
      </c>
      <c r="H172" s="9">
        <v>340.0</v>
      </c>
      <c r="I172" s="9">
        <v>260.0</v>
      </c>
      <c r="J172" s="9">
        <v>1650.0</v>
      </c>
      <c r="K172" s="9">
        <v>20.0</v>
      </c>
      <c r="L172" s="9">
        <v>1.0</v>
      </c>
      <c r="M172" s="9">
        <v>11.45</v>
      </c>
      <c r="N172" s="9">
        <v>6.25</v>
      </c>
      <c r="O172" s="9">
        <f>ROUND('FBE Fees'!$N172*4.9,1)</f>
        <v>30.6</v>
      </c>
      <c r="P172" s="3"/>
      <c r="Q172" s="3"/>
      <c r="R172" s="3"/>
      <c r="S172" s="176">
        <f t="shared" ref="S172:U172" si="158">IF(K172&lt;&gt;"",K172/$T$9,"")</f>
        <v>4.049320726</v>
      </c>
      <c r="T172" s="176">
        <f t="shared" si="158"/>
        <v>0.2024660363</v>
      </c>
      <c r="U172" s="176">
        <f t="shared" si="158"/>
        <v>2.318236116</v>
      </c>
      <c r="V172" s="3"/>
      <c r="W172" s="3"/>
      <c r="X172" s="3"/>
      <c r="Y172" s="3"/>
      <c r="Z172" s="3"/>
    </row>
    <row r="173" ht="15.75" hidden="1" customHeight="1">
      <c r="A173" s="3"/>
      <c r="B173" s="3"/>
      <c r="C173" s="3"/>
      <c r="D173" s="183" t="str">
        <f>'FBE Fees'!$E173&amp;'FBE Fees'!$F173</f>
        <v>PLC-515000</v>
      </c>
      <c r="E173" s="185" t="s">
        <v>4546</v>
      </c>
      <c r="F173" s="186">
        <v>15000.0</v>
      </c>
      <c r="G173" s="186" t="s">
        <v>27</v>
      </c>
      <c r="H173" s="186" t="s">
        <v>27</v>
      </c>
      <c r="I173" s="186" t="s">
        <v>27</v>
      </c>
      <c r="J173" s="186" t="s">
        <v>27</v>
      </c>
      <c r="K173" s="186">
        <v>20.0</v>
      </c>
      <c r="L173" s="186">
        <v>1.0</v>
      </c>
      <c r="M173" s="186">
        <v>11.45</v>
      </c>
      <c r="N173" s="9">
        <v>6.3</v>
      </c>
      <c r="O173" s="9">
        <f>ROUND('FBE Fees'!$N173*4.9,1)</f>
        <v>30.9</v>
      </c>
      <c r="P173" s="3"/>
      <c r="Q173" s="3"/>
      <c r="R173" s="3"/>
      <c r="S173" s="184">
        <f t="shared" ref="S173:U173" si="159">IF(K173&lt;&gt;"",K173/$T$9,"")</f>
        <v>4.049320726</v>
      </c>
      <c r="T173" s="184">
        <f t="shared" si="159"/>
        <v>0.2024660363</v>
      </c>
      <c r="U173" s="184">
        <f t="shared" si="159"/>
        <v>2.318236116</v>
      </c>
      <c r="V173" s="3"/>
      <c r="W173" s="3"/>
      <c r="X173" s="3"/>
      <c r="Y173" s="3"/>
      <c r="Z173" s="3"/>
    </row>
    <row r="174" ht="15.75" hidden="1" customHeight="1">
      <c r="A174" s="3"/>
      <c r="B174" s="3"/>
      <c r="C174" s="3"/>
      <c r="D174" s="183" t="str">
        <f>'FBE Fees'!$E174&amp;'FBE Fees'!$F174</f>
        <v>PLC-520000</v>
      </c>
      <c r="E174" s="185" t="s">
        <v>4546</v>
      </c>
      <c r="F174" s="186">
        <v>20000.0</v>
      </c>
      <c r="G174" s="186" t="s">
        <v>27</v>
      </c>
      <c r="H174" s="186" t="s">
        <v>27</v>
      </c>
      <c r="I174" s="186" t="s">
        <v>27</v>
      </c>
      <c r="J174" s="186" t="s">
        <v>27</v>
      </c>
      <c r="K174" s="186">
        <v>20.0</v>
      </c>
      <c r="L174" s="186">
        <v>1.0</v>
      </c>
      <c r="M174" s="186">
        <v>11.45</v>
      </c>
      <c r="N174" s="9">
        <v>6.3</v>
      </c>
      <c r="O174" s="9">
        <f>ROUND('FBE Fees'!$N174*4.9,1)</f>
        <v>30.9</v>
      </c>
      <c r="P174" s="3"/>
      <c r="Q174" s="3"/>
      <c r="R174" s="3"/>
      <c r="S174" s="176">
        <f t="shared" ref="S174:U174" si="160">IF(K174&lt;&gt;"",K174/$T$9,"")</f>
        <v>4.049320726</v>
      </c>
      <c r="T174" s="176">
        <f t="shared" si="160"/>
        <v>0.2024660363</v>
      </c>
      <c r="U174" s="176">
        <f t="shared" si="160"/>
        <v>2.318236116</v>
      </c>
      <c r="V174" s="3"/>
      <c r="W174" s="3"/>
      <c r="X174" s="3"/>
      <c r="Y174" s="3"/>
      <c r="Z174" s="3"/>
    </row>
    <row r="175" ht="15.75" hidden="1" customHeight="1">
      <c r="A175" s="3"/>
      <c r="B175" s="3"/>
      <c r="C175" s="3"/>
      <c r="D175" s="183" t="str">
        <f>'FBE Fees'!$E175&amp;'FBE Fees'!$F175</f>
        <v>PLC-525000</v>
      </c>
      <c r="E175" s="185" t="s">
        <v>4546</v>
      </c>
      <c r="F175" s="186">
        <v>25000.0</v>
      </c>
      <c r="G175" s="186" t="s">
        <v>27</v>
      </c>
      <c r="H175" s="186" t="s">
        <v>27</v>
      </c>
      <c r="I175" s="186" t="s">
        <v>27</v>
      </c>
      <c r="J175" s="186" t="s">
        <v>27</v>
      </c>
      <c r="K175" s="186">
        <v>20.0</v>
      </c>
      <c r="L175" s="186">
        <v>1.0</v>
      </c>
      <c r="M175" s="186">
        <v>11.45</v>
      </c>
      <c r="N175" s="9">
        <v>6.3</v>
      </c>
      <c r="O175" s="9">
        <f>ROUND('FBE Fees'!$N175*4.9,1)</f>
        <v>30.9</v>
      </c>
      <c r="P175" s="3"/>
      <c r="Q175" s="3"/>
      <c r="R175" s="3"/>
      <c r="S175" s="184">
        <f t="shared" ref="S175:U175" si="161">IF(K175&lt;&gt;"",K175/$T$9,"")</f>
        <v>4.049320726</v>
      </c>
      <c r="T175" s="184">
        <f t="shared" si="161"/>
        <v>0.2024660363</v>
      </c>
      <c r="U175" s="184">
        <f t="shared" si="161"/>
        <v>2.318236116</v>
      </c>
      <c r="V175" s="3"/>
      <c r="W175" s="3"/>
      <c r="X175" s="3"/>
      <c r="Y175" s="3"/>
      <c r="Z175" s="3"/>
    </row>
    <row r="176" ht="15.75" hidden="1" customHeight="1">
      <c r="A176" s="3"/>
      <c r="B176" s="3"/>
      <c r="C176" s="3"/>
      <c r="D176" s="183" t="str">
        <f>'FBE Fees'!$E176&amp;'FBE Fees'!$F176</f>
        <v>PLC-530000</v>
      </c>
      <c r="E176" s="185" t="s">
        <v>4546</v>
      </c>
      <c r="F176" s="186">
        <v>30000.0</v>
      </c>
      <c r="G176" s="186" t="s">
        <v>27</v>
      </c>
      <c r="H176" s="186" t="s">
        <v>27</v>
      </c>
      <c r="I176" s="186" t="s">
        <v>27</v>
      </c>
      <c r="J176" s="186" t="s">
        <v>27</v>
      </c>
      <c r="K176" s="186">
        <v>20.0</v>
      </c>
      <c r="L176" s="186">
        <v>1.0</v>
      </c>
      <c r="M176" s="186">
        <v>11.45</v>
      </c>
      <c r="N176" s="9">
        <v>6.3</v>
      </c>
      <c r="O176" s="9">
        <f>ROUND('FBE Fees'!$N176*4.9,1)</f>
        <v>30.9</v>
      </c>
      <c r="P176" s="3"/>
      <c r="Q176" s="3"/>
      <c r="R176" s="3"/>
      <c r="S176" s="176">
        <f t="shared" ref="S176:U176" si="162">IF(K176&lt;&gt;"",K176/$T$9,"")</f>
        <v>4.049320726</v>
      </c>
      <c r="T176" s="176">
        <f t="shared" si="162"/>
        <v>0.2024660363</v>
      </c>
      <c r="U176" s="176">
        <f t="shared" si="162"/>
        <v>2.318236116</v>
      </c>
      <c r="V176" s="3"/>
      <c r="W176" s="3"/>
      <c r="X176" s="3"/>
      <c r="Y176" s="3"/>
      <c r="Z176" s="3"/>
    </row>
    <row r="177" ht="15.75" hidden="1" customHeight="1">
      <c r="A177" s="3"/>
      <c r="B177" s="3"/>
      <c r="C177" s="3"/>
      <c r="D177" s="183" t="str">
        <f>'FBE Fees'!$E177&amp;'FBE Fees'!$F177</f>
        <v>PLC-535000</v>
      </c>
      <c r="E177" s="185" t="s">
        <v>4546</v>
      </c>
      <c r="F177" s="186">
        <v>35000.0</v>
      </c>
      <c r="G177" s="186" t="s">
        <v>27</v>
      </c>
      <c r="H177" s="186" t="s">
        <v>27</v>
      </c>
      <c r="I177" s="186" t="s">
        <v>27</v>
      </c>
      <c r="J177" s="186" t="s">
        <v>27</v>
      </c>
      <c r="K177" s="186">
        <v>20.0</v>
      </c>
      <c r="L177" s="186">
        <v>1.0</v>
      </c>
      <c r="M177" s="186">
        <v>11.45</v>
      </c>
      <c r="N177" s="9">
        <v>6.3</v>
      </c>
      <c r="O177" s="9">
        <f>ROUND('FBE Fees'!$N177*4.9,1)</f>
        <v>30.9</v>
      </c>
      <c r="P177" s="3"/>
      <c r="Q177" s="3"/>
      <c r="R177" s="3"/>
      <c r="S177" s="184">
        <f t="shared" ref="S177:U177" si="163">IF(K177&lt;&gt;"",K177/$T$9,"")</f>
        <v>4.049320726</v>
      </c>
      <c r="T177" s="184">
        <f t="shared" si="163"/>
        <v>0.2024660363</v>
      </c>
      <c r="U177" s="184">
        <f t="shared" si="163"/>
        <v>2.318236116</v>
      </c>
      <c r="V177" s="3"/>
      <c r="W177" s="3"/>
      <c r="X177" s="3"/>
      <c r="Y177" s="3"/>
      <c r="Z177" s="3"/>
    </row>
    <row r="178" ht="15.75" hidden="1" customHeight="1">
      <c r="A178" s="3"/>
      <c r="B178" s="3"/>
      <c r="C178" s="3"/>
      <c r="D178" s="183" t="str">
        <f>'FBE Fees'!$E178&amp;'FBE Fees'!$F178</f>
        <v>PLC-538000</v>
      </c>
      <c r="E178" s="185" t="s">
        <v>4546</v>
      </c>
      <c r="F178" s="186">
        <v>38000.0</v>
      </c>
      <c r="G178" s="186" t="s">
        <v>27</v>
      </c>
      <c r="H178" s="186" t="s">
        <v>27</v>
      </c>
      <c r="I178" s="186" t="s">
        <v>27</v>
      </c>
      <c r="J178" s="186" t="s">
        <v>27</v>
      </c>
      <c r="K178" s="186">
        <v>20.0</v>
      </c>
      <c r="L178" s="186">
        <v>1.0</v>
      </c>
      <c r="M178" s="186">
        <v>11.45</v>
      </c>
      <c r="N178" s="9">
        <v>6.3</v>
      </c>
      <c r="O178" s="9">
        <f>ROUND('FBE Fees'!$N178*4.9,1)</f>
        <v>30.9</v>
      </c>
      <c r="P178" s="3"/>
      <c r="Q178" s="3"/>
      <c r="R178" s="3"/>
      <c r="S178" s="176">
        <f t="shared" ref="S178:U178" si="164">IF(K178&lt;&gt;"",K178/$T$9,"")</f>
        <v>4.049320726</v>
      </c>
      <c r="T178" s="176">
        <f t="shared" si="164"/>
        <v>0.2024660363</v>
      </c>
      <c r="U178" s="176">
        <f t="shared" si="164"/>
        <v>2.318236116</v>
      </c>
      <c r="V178" s="3"/>
      <c r="W178" s="3"/>
      <c r="X178" s="3"/>
      <c r="Y178" s="3"/>
      <c r="Z178" s="3"/>
    </row>
    <row r="179" ht="15.75" hidden="1" customHeight="1">
      <c r="A179" s="3"/>
      <c r="B179" s="3"/>
      <c r="C179" s="3"/>
      <c r="D179" s="183" t="str">
        <f>'FBE Fees'!$E179&amp;'FBE Fees'!$F179</f>
        <v>PLC-540000</v>
      </c>
      <c r="E179" s="185" t="s">
        <v>4546</v>
      </c>
      <c r="F179" s="186">
        <v>40000.0</v>
      </c>
      <c r="G179" s="186" t="s">
        <v>27</v>
      </c>
      <c r="H179" s="186" t="s">
        <v>27</v>
      </c>
      <c r="I179" s="186" t="s">
        <v>27</v>
      </c>
      <c r="J179" s="186" t="s">
        <v>27</v>
      </c>
      <c r="K179" s="186">
        <v>20.0</v>
      </c>
      <c r="L179" s="186">
        <v>1.0</v>
      </c>
      <c r="M179" s="186">
        <v>11.45</v>
      </c>
      <c r="N179" s="9">
        <v>6.3</v>
      </c>
      <c r="O179" s="9">
        <f>ROUND('FBE Fees'!$N179*4.9,1)</f>
        <v>30.9</v>
      </c>
      <c r="P179" s="3"/>
      <c r="Q179" s="3"/>
      <c r="R179" s="3"/>
      <c r="S179" s="184">
        <f t="shared" ref="S179:U179" si="165">IF(K179&lt;&gt;"",K179/$T$9,"")</f>
        <v>4.049320726</v>
      </c>
      <c r="T179" s="184">
        <f t="shared" si="165"/>
        <v>0.2024660363</v>
      </c>
      <c r="U179" s="184">
        <f t="shared" si="165"/>
        <v>2.318236116</v>
      </c>
      <c r="V179" s="3"/>
      <c r="W179" s="3"/>
      <c r="X179" s="3"/>
      <c r="Y179" s="3"/>
      <c r="Z179" s="3"/>
    </row>
    <row r="180" ht="15.75" hidden="1" customHeight="1">
      <c r="A180" s="3"/>
      <c r="B180" s="3"/>
      <c r="C180" s="3"/>
      <c r="D180" s="183" t="str">
        <f>'FBE Fees'!$E180&amp;'FBE Fees'!$F180</f>
        <v>PLC-545000</v>
      </c>
      <c r="E180" s="185" t="s">
        <v>4546</v>
      </c>
      <c r="F180" s="186">
        <v>45000.0</v>
      </c>
      <c r="G180" s="186" t="s">
        <v>27</v>
      </c>
      <c r="H180" s="186" t="s">
        <v>27</v>
      </c>
      <c r="I180" s="186" t="s">
        <v>27</v>
      </c>
      <c r="J180" s="186" t="s">
        <v>27</v>
      </c>
      <c r="K180" s="186">
        <v>20.0</v>
      </c>
      <c r="L180" s="186">
        <v>1.0</v>
      </c>
      <c r="M180" s="186">
        <v>11.45</v>
      </c>
      <c r="N180" s="9">
        <v>6.3</v>
      </c>
      <c r="O180" s="9">
        <f>ROUND('FBE Fees'!$N180*4.9,1)</f>
        <v>30.9</v>
      </c>
      <c r="P180" s="3"/>
      <c r="Q180" s="3"/>
      <c r="R180" s="3"/>
      <c r="S180" s="176">
        <f t="shared" ref="S180:U180" si="166">IF(K180&lt;&gt;"",K180/$T$9,"")</f>
        <v>4.049320726</v>
      </c>
      <c r="T180" s="176">
        <f t="shared" si="166"/>
        <v>0.2024660363</v>
      </c>
      <c r="U180" s="176">
        <f t="shared" si="166"/>
        <v>2.318236116</v>
      </c>
      <c r="V180" s="3"/>
      <c r="W180" s="3"/>
      <c r="X180" s="3"/>
      <c r="Y180" s="3"/>
      <c r="Z180" s="3"/>
    </row>
    <row r="181" ht="15.75" hidden="1" customHeight="1">
      <c r="A181" s="3"/>
      <c r="B181" s="3"/>
      <c r="C181" s="3"/>
      <c r="D181" s="183" t="str">
        <f>'FBE Fees'!$E181&amp;'FBE Fees'!$F181</f>
        <v>PLC-550000</v>
      </c>
      <c r="E181" s="185" t="s">
        <v>4546</v>
      </c>
      <c r="F181" s="186">
        <v>50000.0</v>
      </c>
      <c r="G181" s="186" t="s">
        <v>27</v>
      </c>
      <c r="H181" s="186" t="s">
        <v>27</v>
      </c>
      <c r="I181" s="186" t="s">
        <v>27</v>
      </c>
      <c r="J181" s="186" t="s">
        <v>27</v>
      </c>
      <c r="K181" s="186">
        <v>20.0</v>
      </c>
      <c r="L181" s="186">
        <v>1.0</v>
      </c>
      <c r="M181" s="186">
        <v>11.45</v>
      </c>
      <c r="N181" s="9">
        <v>6.3</v>
      </c>
      <c r="O181" s="9">
        <f>ROUND('FBE Fees'!$N181*4.9,1)</f>
        <v>30.9</v>
      </c>
      <c r="P181" s="3"/>
      <c r="Q181" s="3"/>
      <c r="R181" s="3"/>
      <c r="S181" s="184">
        <f t="shared" ref="S181:U181" si="167">IF(K181&lt;&gt;"",K181/$T$9,"")</f>
        <v>4.049320726</v>
      </c>
      <c r="T181" s="184">
        <f t="shared" si="167"/>
        <v>0.2024660363</v>
      </c>
      <c r="U181" s="184">
        <f t="shared" si="167"/>
        <v>2.318236116</v>
      </c>
      <c r="V181" s="3"/>
      <c r="W181" s="3"/>
      <c r="X181" s="3"/>
      <c r="Y181" s="3"/>
      <c r="Z181" s="3"/>
    </row>
    <row r="182" ht="15.75" hidden="1" customHeight="1">
      <c r="A182" s="3"/>
      <c r="B182" s="3"/>
      <c r="C182" s="3"/>
      <c r="D182" s="183" t="str">
        <f>'FBE Fees'!$E182&amp;'FBE Fees'!$F182</f>
        <v>PLC-555000</v>
      </c>
      <c r="E182" s="185" t="s">
        <v>4546</v>
      </c>
      <c r="F182" s="186">
        <v>55000.0</v>
      </c>
      <c r="G182" s="186" t="s">
        <v>27</v>
      </c>
      <c r="H182" s="186" t="s">
        <v>27</v>
      </c>
      <c r="I182" s="186" t="s">
        <v>27</v>
      </c>
      <c r="J182" s="186" t="s">
        <v>27</v>
      </c>
      <c r="K182" s="186">
        <v>20.0</v>
      </c>
      <c r="L182" s="186">
        <v>1.0</v>
      </c>
      <c r="M182" s="186">
        <v>11.45</v>
      </c>
      <c r="N182" s="9">
        <v>6.3</v>
      </c>
      <c r="O182" s="9">
        <f>ROUND('FBE Fees'!$N182*4.9,1)</f>
        <v>30.9</v>
      </c>
      <c r="P182" s="3"/>
      <c r="Q182" s="3"/>
      <c r="R182" s="3"/>
      <c r="S182" s="176">
        <f t="shared" ref="S182:U182" si="168">IF(K182&lt;&gt;"",K182/$T$9,"")</f>
        <v>4.049320726</v>
      </c>
      <c r="T182" s="176">
        <f t="shared" si="168"/>
        <v>0.2024660363</v>
      </c>
      <c r="U182" s="176">
        <f t="shared" si="168"/>
        <v>2.318236116</v>
      </c>
      <c r="V182" s="3"/>
      <c r="W182" s="3"/>
      <c r="X182" s="3"/>
      <c r="Y182" s="3"/>
      <c r="Z182" s="3"/>
    </row>
    <row r="183" ht="15.75" hidden="1" customHeight="1">
      <c r="A183" s="3"/>
      <c r="B183" s="3"/>
      <c r="C183" s="3"/>
      <c r="D183" s="183" t="str">
        <f>'FBE Fees'!$E183&amp;'FBE Fees'!$F183</f>
        <v>PLC-560000</v>
      </c>
      <c r="E183" s="185" t="s">
        <v>4546</v>
      </c>
      <c r="F183" s="186">
        <v>60000.0</v>
      </c>
      <c r="G183" s="186" t="s">
        <v>27</v>
      </c>
      <c r="H183" s="186" t="s">
        <v>27</v>
      </c>
      <c r="I183" s="186" t="s">
        <v>27</v>
      </c>
      <c r="J183" s="186" t="s">
        <v>27</v>
      </c>
      <c r="K183" s="186">
        <v>20.0</v>
      </c>
      <c r="L183" s="186">
        <v>1.0</v>
      </c>
      <c r="M183" s="186">
        <v>11.45</v>
      </c>
      <c r="N183" s="9">
        <v>6.3</v>
      </c>
      <c r="O183" s="9">
        <f>ROUND('FBE Fees'!$N183*4.9,1)</f>
        <v>30.9</v>
      </c>
      <c r="P183" s="3"/>
      <c r="Q183" s="3"/>
      <c r="R183" s="3"/>
      <c r="S183" s="184">
        <f t="shared" ref="S183:U183" si="169">IF(K183&lt;&gt;"",K183/$T$9,"")</f>
        <v>4.049320726</v>
      </c>
      <c r="T183" s="184">
        <f t="shared" si="169"/>
        <v>0.2024660363</v>
      </c>
      <c r="U183" s="184">
        <f t="shared" si="169"/>
        <v>2.318236116</v>
      </c>
      <c r="V183" s="3"/>
      <c r="W183" s="3"/>
      <c r="X183" s="3"/>
      <c r="Y183" s="3"/>
      <c r="Z183" s="3"/>
    </row>
    <row r="184" ht="15.75" hidden="1" customHeight="1">
      <c r="A184" s="3"/>
      <c r="B184" s="3"/>
      <c r="C184" s="3"/>
      <c r="D184" s="183" t="str">
        <f>'FBE Fees'!$E184&amp;'FBE Fees'!$F184</f>
        <v>PLC-565000</v>
      </c>
      <c r="E184" s="185" t="s">
        <v>4546</v>
      </c>
      <c r="F184" s="186">
        <v>65000.0</v>
      </c>
      <c r="G184" s="186" t="s">
        <v>27</v>
      </c>
      <c r="H184" s="186" t="s">
        <v>27</v>
      </c>
      <c r="I184" s="186" t="s">
        <v>27</v>
      </c>
      <c r="J184" s="186" t="s">
        <v>27</v>
      </c>
      <c r="K184" s="186">
        <v>20.0</v>
      </c>
      <c r="L184" s="186">
        <v>1.0</v>
      </c>
      <c r="M184" s="186">
        <v>11.45</v>
      </c>
      <c r="N184" s="9">
        <v>6.3</v>
      </c>
      <c r="O184" s="9">
        <f>ROUND('FBE Fees'!$N184*4.9,1)</f>
        <v>30.9</v>
      </c>
      <c r="P184" s="3"/>
      <c r="Q184" s="3"/>
      <c r="R184" s="3"/>
      <c r="S184" s="176">
        <f t="shared" ref="S184:U184" si="170">IF(K184&lt;&gt;"",K184/$T$9,"")</f>
        <v>4.049320726</v>
      </c>
      <c r="T184" s="176">
        <f t="shared" si="170"/>
        <v>0.2024660363</v>
      </c>
      <c r="U184" s="176">
        <f t="shared" si="170"/>
        <v>2.318236116</v>
      </c>
      <c r="V184" s="3"/>
      <c r="W184" s="3"/>
      <c r="X184" s="3"/>
      <c r="Y184" s="3"/>
      <c r="Z184" s="3"/>
    </row>
    <row r="185" ht="15.75" hidden="1" customHeight="1">
      <c r="A185" s="3"/>
      <c r="B185" s="3"/>
      <c r="C185" s="3"/>
      <c r="D185" s="183" t="str">
        <f>'FBE Fees'!$E185&amp;'FBE Fees'!$F185</f>
        <v>PLC-570000</v>
      </c>
      <c r="E185" s="185" t="s">
        <v>4546</v>
      </c>
      <c r="F185" s="186">
        <v>70000.0</v>
      </c>
      <c r="G185" s="186" t="s">
        <v>27</v>
      </c>
      <c r="H185" s="186" t="s">
        <v>27</v>
      </c>
      <c r="I185" s="186" t="s">
        <v>27</v>
      </c>
      <c r="J185" s="186" t="s">
        <v>27</v>
      </c>
      <c r="K185" s="186">
        <v>20.0</v>
      </c>
      <c r="L185" s="186">
        <v>1.0</v>
      </c>
      <c r="M185" s="186">
        <v>11.45</v>
      </c>
      <c r="N185" s="9">
        <v>6.3</v>
      </c>
      <c r="O185" s="9">
        <f>ROUND('FBE Fees'!$N185*4.9,1)</f>
        <v>30.9</v>
      </c>
      <c r="P185" s="3"/>
      <c r="Q185" s="3"/>
      <c r="R185" s="3"/>
      <c r="S185" s="184">
        <f t="shared" ref="S185:U185" si="171">IF(K185&lt;&gt;"",K185/$T$9,"")</f>
        <v>4.049320726</v>
      </c>
      <c r="T185" s="184">
        <f t="shared" si="171"/>
        <v>0.2024660363</v>
      </c>
      <c r="U185" s="184">
        <f t="shared" si="171"/>
        <v>2.318236116</v>
      </c>
      <c r="V185" s="3"/>
      <c r="W185" s="3"/>
      <c r="X185" s="3"/>
      <c r="Y185" s="3"/>
      <c r="Z185" s="3"/>
    </row>
    <row r="186" ht="15.75" hidden="1" customHeight="1">
      <c r="A186" s="3"/>
      <c r="B186" s="3"/>
      <c r="C186" s="3"/>
      <c r="D186" s="183" t="str">
        <f>'FBE Fees'!$E186&amp;'FBE Fees'!$F186</f>
        <v>PLC-575000</v>
      </c>
      <c r="E186" s="185" t="s">
        <v>4546</v>
      </c>
      <c r="F186" s="186">
        <v>75000.0</v>
      </c>
      <c r="G186" s="186" t="s">
        <v>27</v>
      </c>
      <c r="H186" s="186" t="s">
        <v>27</v>
      </c>
      <c r="I186" s="186" t="s">
        <v>27</v>
      </c>
      <c r="J186" s="186" t="s">
        <v>27</v>
      </c>
      <c r="K186" s="186">
        <v>20.0</v>
      </c>
      <c r="L186" s="186">
        <v>1.0</v>
      </c>
      <c r="M186" s="186">
        <v>11.45</v>
      </c>
      <c r="N186" s="9">
        <v>6.3</v>
      </c>
      <c r="O186" s="9">
        <f>ROUND('FBE Fees'!$N186*4.9,1)</f>
        <v>30.9</v>
      </c>
      <c r="P186" s="3"/>
      <c r="Q186" s="3"/>
      <c r="R186" s="3"/>
      <c r="S186" s="176">
        <f t="shared" ref="S186:U186" si="172">IF(K186&lt;&gt;"",K186/$T$9,"")</f>
        <v>4.049320726</v>
      </c>
      <c r="T186" s="176">
        <f t="shared" si="172"/>
        <v>0.2024660363</v>
      </c>
      <c r="U186" s="176">
        <f t="shared" si="172"/>
        <v>2.318236116</v>
      </c>
      <c r="V186" s="3"/>
      <c r="W186" s="3"/>
      <c r="X186" s="3"/>
      <c r="Y186" s="3"/>
      <c r="Z186" s="3"/>
    </row>
    <row r="187" ht="15.75" hidden="1" customHeight="1">
      <c r="A187" s="3"/>
      <c r="B187" s="3"/>
      <c r="C187" s="3"/>
      <c r="D187" s="183" t="str">
        <f>'FBE Fees'!$E187&amp;'FBE Fees'!$F187</f>
        <v>PLC-580000</v>
      </c>
      <c r="E187" s="185" t="s">
        <v>4546</v>
      </c>
      <c r="F187" s="186">
        <v>80000.0</v>
      </c>
      <c r="G187" s="186" t="s">
        <v>27</v>
      </c>
      <c r="H187" s="186" t="s">
        <v>27</v>
      </c>
      <c r="I187" s="186" t="s">
        <v>27</v>
      </c>
      <c r="J187" s="186" t="s">
        <v>27</v>
      </c>
      <c r="K187" s="186">
        <v>20.0</v>
      </c>
      <c r="L187" s="186">
        <v>1.0</v>
      </c>
      <c r="M187" s="186">
        <v>11.45</v>
      </c>
      <c r="N187" s="9">
        <v>6.3</v>
      </c>
      <c r="O187" s="9">
        <f>ROUND('FBE Fees'!$N187*4.9,1)</f>
        <v>30.9</v>
      </c>
      <c r="P187" s="3"/>
      <c r="Q187" s="3"/>
      <c r="R187" s="3"/>
      <c r="S187" s="184">
        <f t="shared" ref="S187:U187" si="173">IF(K187&lt;&gt;"",K187/$T$9,"")</f>
        <v>4.049320726</v>
      </c>
      <c r="T187" s="184">
        <f t="shared" si="173"/>
        <v>0.2024660363</v>
      </c>
      <c r="U187" s="184">
        <f t="shared" si="173"/>
        <v>2.318236116</v>
      </c>
      <c r="V187" s="3"/>
      <c r="W187" s="3"/>
      <c r="X187" s="3"/>
      <c r="Y187" s="3"/>
      <c r="Z187" s="3"/>
    </row>
    <row r="188" ht="15.75" hidden="1" customHeight="1">
      <c r="A188" s="3"/>
      <c r="B188" s="3"/>
      <c r="C188" s="3"/>
      <c r="D188" s="183" t="str">
        <f>'FBE Fees'!$E188&amp;'FBE Fees'!$F188</f>
        <v>PLC-585000</v>
      </c>
      <c r="E188" s="185" t="s">
        <v>4546</v>
      </c>
      <c r="F188" s="186">
        <v>85000.0</v>
      </c>
      <c r="G188" s="186" t="s">
        <v>27</v>
      </c>
      <c r="H188" s="186" t="s">
        <v>27</v>
      </c>
      <c r="I188" s="186" t="s">
        <v>27</v>
      </c>
      <c r="J188" s="186" t="s">
        <v>27</v>
      </c>
      <c r="K188" s="186">
        <v>20.0</v>
      </c>
      <c r="L188" s="186">
        <v>1.0</v>
      </c>
      <c r="M188" s="186">
        <v>11.45</v>
      </c>
      <c r="N188" s="9">
        <v>6.3</v>
      </c>
      <c r="O188" s="9">
        <f>ROUND('FBE Fees'!$N188*4.9,1)</f>
        <v>30.9</v>
      </c>
      <c r="P188" s="3"/>
      <c r="Q188" s="3"/>
      <c r="R188" s="3"/>
      <c r="S188" s="176">
        <f t="shared" ref="S188:U188" si="174">IF(K188&lt;&gt;"",K188/$T$9,"")</f>
        <v>4.049320726</v>
      </c>
      <c r="T188" s="176">
        <f t="shared" si="174"/>
        <v>0.2024660363</v>
      </c>
      <c r="U188" s="176">
        <f t="shared" si="174"/>
        <v>2.318236116</v>
      </c>
      <c r="V188" s="3"/>
      <c r="W188" s="3"/>
      <c r="X188" s="3"/>
      <c r="Y188" s="3"/>
      <c r="Z188" s="3"/>
    </row>
    <row r="189" ht="15.75" hidden="1" customHeight="1">
      <c r="A189" s="3"/>
      <c r="B189" s="3"/>
      <c r="C189" s="3"/>
      <c r="D189" s="183" t="str">
        <f>'FBE Fees'!$E189&amp;'FBE Fees'!$F189</f>
        <v>PLC-590000</v>
      </c>
      <c r="E189" s="185" t="s">
        <v>4546</v>
      </c>
      <c r="F189" s="186">
        <v>90000.0</v>
      </c>
      <c r="G189" s="186" t="s">
        <v>27</v>
      </c>
      <c r="H189" s="186" t="s">
        <v>27</v>
      </c>
      <c r="I189" s="186" t="s">
        <v>27</v>
      </c>
      <c r="J189" s="186" t="s">
        <v>27</v>
      </c>
      <c r="K189" s="186">
        <v>20.0</v>
      </c>
      <c r="L189" s="186">
        <v>1.0</v>
      </c>
      <c r="M189" s="186">
        <v>11.45</v>
      </c>
      <c r="N189" s="9">
        <v>6.3</v>
      </c>
      <c r="O189" s="9">
        <f>ROUND('FBE Fees'!$N189*4.9,1)</f>
        <v>30.9</v>
      </c>
      <c r="P189" s="3"/>
      <c r="Q189" s="3"/>
      <c r="R189" s="3"/>
      <c r="S189" s="184">
        <f t="shared" ref="S189:U189" si="175">IF(K189&lt;&gt;"",K189/$T$9,"")</f>
        <v>4.049320726</v>
      </c>
      <c r="T189" s="184">
        <f t="shared" si="175"/>
        <v>0.2024660363</v>
      </c>
      <c r="U189" s="184">
        <f t="shared" si="175"/>
        <v>2.318236116</v>
      </c>
      <c r="V189" s="3"/>
      <c r="W189" s="3"/>
      <c r="X189" s="3"/>
      <c r="Y189" s="3"/>
      <c r="Z189" s="3"/>
    </row>
    <row r="190" ht="15.75" hidden="1" customHeight="1">
      <c r="A190" s="3"/>
      <c r="B190" s="3"/>
      <c r="C190" s="3"/>
      <c r="D190" s="183" t="str">
        <f>'FBE Fees'!$E190&amp;'FBE Fees'!$F190</f>
        <v>PLC-6100</v>
      </c>
      <c r="E190" s="185" t="s">
        <v>4545</v>
      </c>
      <c r="F190" s="186">
        <v>100.0</v>
      </c>
      <c r="G190" s="186" t="s">
        <v>27</v>
      </c>
      <c r="H190" s="186" t="s">
        <v>27</v>
      </c>
      <c r="I190" s="186" t="s">
        <v>27</v>
      </c>
      <c r="J190" s="186" t="s">
        <v>27</v>
      </c>
      <c r="K190" s="186">
        <v>20.0</v>
      </c>
      <c r="L190" s="186">
        <v>1.0</v>
      </c>
      <c r="M190" s="186">
        <v>11.45</v>
      </c>
      <c r="N190" s="9">
        <v>6.3</v>
      </c>
      <c r="O190" s="9">
        <f>ROUND('FBE Fees'!$N190*4.9,1)</f>
        <v>30.9</v>
      </c>
      <c r="P190" s="3"/>
      <c r="Q190" s="3"/>
      <c r="R190" s="3"/>
      <c r="S190" s="176">
        <f t="shared" ref="S190:U190" si="176">IF(K190&lt;&gt;"",K190/$T$9,"")</f>
        <v>4.049320726</v>
      </c>
      <c r="T190" s="176">
        <f t="shared" si="176"/>
        <v>0.2024660363</v>
      </c>
      <c r="U190" s="176">
        <f t="shared" si="176"/>
        <v>2.318236116</v>
      </c>
      <c r="V190" s="3"/>
      <c r="W190" s="3"/>
      <c r="X190" s="3"/>
      <c r="Y190" s="3"/>
      <c r="Z190" s="3"/>
    </row>
    <row r="191" ht="15.75" hidden="1" customHeight="1">
      <c r="A191" s="3"/>
      <c r="B191" s="3"/>
      <c r="C191" s="3"/>
      <c r="D191" s="183" t="str">
        <f>'FBE Fees'!$E191&amp;'FBE Fees'!$F191</f>
        <v>PLC-6250</v>
      </c>
      <c r="E191" s="185" t="s">
        <v>4545</v>
      </c>
      <c r="F191" s="186">
        <v>250.0</v>
      </c>
      <c r="G191" s="186" t="s">
        <v>27</v>
      </c>
      <c r="H191" s="186" t="s">
        <v>27</v>
      </c>
      <c r="I191" s="186" t="s">
        <v>27</v>
      </c>
      <c r="J191" s="186" t="s">
        <v>27</v>
      </c>
      <c r="K191" s="186">
        <v>20.0</v>
      </c>
      <c r="L191" s="186">
        <v>1.0</v>
      </c>
      <c r="M191" s="186">
        <v>11.45</v>
      </c>
      <c r="N191" s="9">
        <v>6.3</v>
      </c>
      <c r="O191" s="9">
        <f>ROUND('FBE Fees'!$N191*4.9,1)</f>
        <v>30.9</v>
      </c>
      <c r="P191" s="3"/>
      <c r="Q191" s="3"/>
      <c r="R191" s="3"/>
      <c r="S191" s="184">
        <f t="shared" ref="S191:U191" si="177">IF(K191&lt;&gt;"",K191/$T$9,"")</f>
        <v>4.049320726</v>
      </c>
      <c r="T191" s="184">
        <f t="shared" si="177"/>
        <v>0.2024660363</v>
      </c>
      <c r="U191" s="184">
        <f t="shared" si="177"/>
        <v>2.318236116</v>
      </c>
      <c r="V191" s="3"/>
      <c r="W191" s="3"/>
      <c r="X191" s="3"/>
      <c r="Y191" s="3"/>
      <c r="Z191" s="3"/>
    </row>
    <row r="192" ht="15.75" hidden="1" customHeight="1">
      <c r="A192" s="3"/>
      <c r="B192" s="3"/>
      <c r="C192" s="3"/>
      <c r="D192" s="183" t="str">
        <f>'FBE Fees'!$E192&amp;'FBE Fees'!$F192</f>
        <v>PLC-6500</v>
      </c>
      <c r="E192" s="185" t="s">
        <v>4545</v>
      </c>
      <c r="F192" s="186">
        <v>500.0</v>
      </c>
      <c r="G192" s="186" t="s">
        <v>27</v>
      </c>
      <c r="H192" s="186" t="s">
        <v>27</v>
      </c>
      <c r="I192" s="186" t="s">
        <v>27</v>
      </c>
      <c r="J192" s="186" t="s">
        <v>27</v>
      </c>
      <c r="K192" s="186">
        <v>20.0</v>
      </c>
      <c r="L192" s="186">
        <v>1.0</v>
      </c>
      <c r="M192" s="186">
        <v>11.45</v>
      </c>
      <c r="N192" s="9">
        <v>6.3</v>
      </c>
      <c r="O192" s="9">
        <f>ROUND('FBE Fees'!$N192*4.9,1)</f>
        <v>30.9</v>
      </c>
      <c r="P192" s="3"/>
      <c r="Q192" s="3"/>
      <c r="R192" s="3"/>
      <c r="S192" s="176">
        <f t="shared" ref="S192:U192" si="178">IF(K192&lt;&gt;"",K192/$T$9,"")</f>
        <v>4.049320726</v>
      </c>
      <c r="T192" s="176">
        <f t="shared" si="178"/>
        <v>0.2024660363</v>
      </c>
      <c r="U192" s="176">
        <f t="shared" si="178"/>
        <v>2.318236116</v>
      </c>
      <c r="V192" s="3"/>
      <c r="W192" s="3"/>
      <c r="X192" s="3"/>
      <c r="Y192" s="3"/>
      <c r="Z192" s="3"/>
    </row>
    <row r="193" ht="15.75" customHeight="1">
      <c r="A193" s="3"/>
      <c r="B193" s="3"/>
      <c r="C193" s="3"/>
      <c r="D193" s="183" t="str">
        <f>'FBE Fees'!$E193&amp;'FBE Fees'!$F193</f>
        <v>PLC-61000</v>
      </c>
      <c r="E193" s="10" t="s">
        <v>4545</v>
      </c>
      <c r="F193" s="9">
        <v>1000.0</v>
      </c>
      <c r="G193" s="9">
        <v>610.0</v>
      </c>
      <c r="H193" s="9">
        <v>460.0</v>
      </c>
      <c r="I193" s="9">
        <v>460.0</v>
      </c>
      <c r="J193" s="9">
        <v>2450.0</v>
      </c>
      <c r="K193" s="9">
        <v>13.0</v>
      </c>
      <c r="L193" s="9">
        <v>2.1</v>
      </c>
      <c r="M193" s="9">
        <v>4.45</v>
      </c>
      <c r="N193" s="9">
        <v>5.83</v>
      </c>
      <c r="O193" s="9">
        <f>ROUND('FBE Fees'!$N193*4.9,1)</f>
        <v>28.6</v>
      </c>
      <c r="P193" s="3"/>
      <c r="Q193" s="3"/>
      <c r="R193" s="3"/>
      <c r="S193" s="184">
        <f t="shared" ref="S193:U193" si="179">IF(K193&lt;&gt;"",K193/$T$9,"")</f>
        <v>2.632058472</v>
      </c>
      <c r="T193" s="184">
        <f t="shared" si="179"/>
        <v>0.4251786763</v>
      </c>
      <c r="U193" s="184">
        <f t="shared" si="179"/>
        <v>0.9009738616</v>
      </c>
      <c r="V193" s="3"/>
      <c r="W193" s="3"/>
      <c r="X193" s="3"/>
      <c r="Y193" s="3"/>
      <c r="Z193" s="3"/>
    </row>
    <row r="194" ht="15.75" customHeight="1">
      <c r="A194" s="3"/>
      <c r="B194" s="3"/>
      <c r="C194" s="3"/>
      <c r="D194" s="183" t="str">
        <f>'FBE Fees'!$E194&amp;'FBE Fees'!$F194</f>
        <v>PLC-61250</v>
      </c>
      <c r="E194" s="10" t="s">
        <v>4545</v>
      </c>
      <c r="F194" s="9">
        <v>1250.0</v>
      </c>
      <c r="G194" s="9">
        <v>610.0</v>
      </c>
      <c r="H194" s="9">
        <v>460.0</v>
      </c>
      <c r="I194" s="9">
        <v>460.0</v>
      </c>
      <c r="J194" s="9">
        <v>2450.0</v>
      </c>
      <c r="K194" s="9">
        <v>14.0</v>
      </c>
      <c r="L194" s="9">
        <v>2.1</v>
      </c>
      <c r="M194" s="9">
        <v>5.14</v>
      </c>
      <c r="N194" s="9">
        <v>5.95</v>
      </c>
      <c r="O194" s="9">
        <f>ROUND('FBE Fees'!$N194*4.9,1)</f>
        <v>29.2</v>
      </c>
      <c r="P194" s="3"/>
      <c r="Q194" s="3"/>
      <c r="R194" s="3"/>
      <c r="S194" s="176">
        <f t="shared" ref="S194:U194" si="180">IF(K194&lt;&gt;"",K194/$T$9,"")</f>
        <v>2.834524509</v>
      </c>
      <c r="T194" s="176">
        <f t="shared" si="180"/>
        <v>0.4251786763</v>
      </c>
      <c r="U194" s="176">
        <f t="shared" si="180"/>
        <v>1.040675427</v>
      </c>
      <c r="V194" s="3"/>
      <c r="W194" s="3"/>
      <c r="X194" s="3"/>
      <c r="Y194" s="3"/>
      <c r="Z194" s="3"/>
    </row>
    <row r="195" ht="15.75" customHeight="1">
      <c r="A195" s="3"/>
      <c r="B195" s="3"/>
      <c r="C195" s="3"/>
      <c r="D195" s="183" t="str">
        <f>'FBE Fees'!$E195&amp;'FBE Fees'!$F195</f>
        <v>PLC-61500</v>
      </c>
      <c r="E195" s="10" t="s">
        <v>4545</v>
      </c>
      <c r="F195" s="9">
        <v>1500.0</v>
      </c>
      <c r="G195" s="9">
        <v>610.0</v>
      </c>
      <c r="H195" s="9">
        <v>460.0</v>
      </c>
      <c r="I195" s="9">
        <v>460.0</v>
      </c>
      <c r="J195" s="9">
        <v>2450.0</v>
      </c>
      <c r="K195" s="9">
        <v>15.0</v>
      </c>
      <c r="L195" s="9">
        <v>2.1</v>
      </c>
      <c r="M195" s="9">
        <v>5.14</v>
      </c>
      <c r="N195" s="9">
        <v>5.99</v>
      </c>
      <c r="O195" s="9">
        <f>ROUND('FBE Fees'!$N195*4.9,1)</f>
        <v>29.4</v>
      </c>
      <c r="P195" s="3"/>
      <c r="Q195" s="3"/>
      <c r="R195" s="3"/>
      <c r="S195" s="184">
        <f t="shared" ref="S195:U195" si="181">IF(K195&lt;&gt;"",K195/$T$9,"")</f>
        <v>3.036990545</v>
      </c>
      <c r="T195" s="184">
        <f t="shared" si="181"/>
        <v>0.4251786763</v>
      </c>
      <c r="U195" s="184">
        <f t="shared" si="181"/>
        <v>1.040675427</v>
      </c>
      <c r="V195" s="3"/>
      <c r="W195" s="3"/>
      <c r="X195" s="3"/>
      <c r="Y195" s="3"/>
      <c r="Z195" s="3"/>
    </row>
    <row r="196" ht="15.75" customHeight="1">
      <c r="A196" s="3"/>
      <c r="B196" s="3"/>
      <c r="C196" s="3"/>
      <c r="D196" s="183" t="str">
        <f>'FBE Fees'!$E196&amp;'FBE Fees'!$F196</f>
        <v>PLC-61750</v>
      </c>
      <c r="E196" s="10" t="s">
        <v>4545</v>
      </c>
      <c r="F196" s="9">
        <v>1750.0</v>
      </c>
      <c r="G196" s="9">
        <v>610.0</v>
      </c>
      <c r="H196" s="9">
        <v>460.0</v>
      </c>
      <c r="I196" s="9">
        <v>460.0</v>
      </c>
      <c r="J196" s="9">
        <v>2450.0</v>
      </c>
      <c r="K196" s="9">
        <v>16.0</v>
      </c>
      <c r="L196" s="9">
        <v>2.1</v>
      </c>
      <c r="M196" s="9">
        <v>5.14</v>
      </c>
      <c r="N196" s="9">
        <v>5.99</v>
      </c>
      <c r="O196" s="9">
        <f>ROUND('FBE Fees'!$N196*4.9,1)</f>
        <v>29.4</v>
      </c>
      <c r="P196" s="3"/>
      <c r="Q196" s="3"/>
      <c r="R196" s="3"/>
      <c r="S196" s="176">
        <f t="shared" ref="S196:U196" si="182">IF(K196&lt;&gt;"",K196/$T$9,"")</f>
        <v>3.239456581</v>
      </c>
      <c r="T196" s="176">
        <f t="shared" si="182"/>
        <v>0.4251786763</v>
      </c>
      <c r="U196" s="176">
        <f t="shared" si="182"/>
        <v>1.040675427</v>
      </c>
      <c r="V196" s="3"/>
      <c r="W196" s="3"/>
      <c r="X196" s="3"/>
      <c r="Y196" s="3"/>
      <c r="Z196" s="3"/>
    </row>
    <row r="197" ht="15.75" customHeight="1">
      <c r="A197" s="3"/>
      <c r="B197" s="3"/>
      <c r="C197" s="3"/>
      <c r="D197" s="183" t="str">
        <f>'FBE Fees'!$E197&amp;'FBE Fees'!$F197</f>
        <v>PLC-62000</v>
      </c>
      <c r="E197" s="10" t="s">
        <v>4545</v>
      </c>
      <c r="F197" s="9">
        <v>2000.0</v>
      </c>
      <c r="G197" s="9">
        <v>610.0</v>
      </c>
      <c r="H197" s="9">
        <v>460.0</v>
      </c>
      <c r="I197" s="9">
        <v>460.0</v>
      </c>
      <c r="J197" s="9">
        <v>2450.0</v>
      </c>
      <c r="K197" s="9">
        <v>17.0</v>
      </c>
      <c r="L197" s="9">
        <v>2.1</v>
      </c>
      <c r="M197" s="9">
        <v>8.35</v>
      </c>
      <c r="N197" s="9">
        <v>6.07</v>
      </c>
      <c r="O197" s="9">
        <f>ROUND('FBE Fees'!$N197*4.9,1)</f>
        <v>29.7</v>
      </c>
      <c r="P197" s="3"/>
      <c r="Q197" s="3"/>
      <c r="R197" s="3"/>
      <c r="S197" s="184">
        <f t="shared" ref="S197:U197" si="183">IF(K197&lt;&gt;"",K197/$T$9,"")</f>
        <v>3.441922617</v>
      </c>
      <c r="T197" s="184">
        <f t="shared" si="183"/>
        <v>0.4251786763</v>
      </c>
      <c r="U197" s="184">
        <f t="shared" si="183"/>
        <v>1.690591403</v>
      </c>
      <c r="V197" s="3"/>
      <c r="W197" s="3"/>
      <c r="X197" s="3"/>
      <c r="Y197" s="3"/>
      <c r="Z197" s="3"/>
    </row>
    <row r="198" ht="15.75" customHeight="1">
      <c r="A198" s="3"/>
      <c r="B198" s="3"/>
      <c r="C198" s="3"/>
      <c r="D198" s="183" t="str">
        <f>'FBE Fees'!$E198&amp;'FBE Fees'!$F198</f>
        <v>PLC-63000</v>
      </c>
      <c r="E198" s="10" t="s">
        <v>4545</v>
      </c>
      <c r="F198" s="9">
        <v>3000.0</v>
      </c>
      <c r="G198" s="9">
        <v>610.0</v>
      </c>
      <c r="H198" s="9">
        <v>460.0</v>
      </c>
      <c r="I198" s="9">
        <v>460.0</v>
      </c>
      <c r="J198" s="9">
        <v>2450.0</v>
      </c>
      <c r="K198" s="9">
        <v>18.0</v>
      </c>
      <c r="L198" s="9">
        <v>2.2</v>
      </c>
      <c r="M198" s="9">
        <v>11.559999999999999</v>
      </c>
      <c r="N198" s="9">
        <v>6.3</v>
      </c>
      <c r="O198" s="9">
        <f>ROUND('FBE Fees'!$N198*4.9,1)</f>
        <v>30.9</v>
      </c>
      <c r="P198" s="3"/>
      <c r="Q198" s="3"/>
      <c r="R198" s="3"/>
      <c r="S198" s="176">
        <f t="shared" ref="S198:U198" si="184">IF(K198&lt;&gt;"",K198/$T$9,"")</f>
        <v>3.644388654</v>
      </c>
      <c r="T198" s="176">
        <f t="shared" si="184"/>
        <v>0.4454252799</v>
      </c>
      <c r="U198" s="176">
        <f t="shared" si="184"/>
        <v>2.34050738</v>
      </c>
      <c r="V198" s="3"/>
      <c r="W198" s="3"/>
      <c r="X198" s="3"/>
      <c r="Y198" s="3"/>
      <c r="Z198" s="3"/>
    </row>
    <row r="199" ht="15.75" customHeight="1">
      <c r="A199" s="3"/>
      <c r="B199" s="3"/>
      <c r="C199" s="3"/>
      <c r="D199" s="183" t="str">
        <f>'FBE Fees'!$E199&amp;'FBE Fees'!$F199</f>
        <v>PLC-64000</v>
      </c>
      <c r="E199" s="10" t="s">
        <v>4545</v>
      </c>
      <c r="F199" s="9">
        <v>4000.0</v>
      </c>
      <c r="G199" s="9">
        <v>610.0</v>
      </c>
      <c r="H199" s="9">
        <v>460.0</v>
      </c>
      <c r="I199" s="9">
        <v>460.0</v>
      </c>
      <c r="J199" s="9">
        <v>2450.0</v>
      </c>
      <c r="K199" s="9">
        <v>19.0</v>
      </c>
      <c r="L199" s="9">
        <v>2.2</v>
      </c>
      <c r="M199" s="9">
        <v>12.25</v>
      </c>
      <c r="N199" s="9">
        <v>6.3</v>
      </c>
      <c r="O199" s="9">
        <f>ROUND('FBE Fees'!$N199*4.9,1)</f>
        <v>30.9</v>
      </c>
      <c r="P199" s="3"/>
      <c r="Q199" s="3"/>
      <c r="R199" s="3"/>
      <c r="S199" s="184">
        <f t="shared" ref="S199:U199" si="185">IF(K199&lt;&gt;"",K199/$T$9,"")</f>
        <v>3.84685469</v>
      </c>
      <c r="T199" s="184">
        <f t="shared" si="185"/>
        <v>0.4454252799</v>
      </c>
      <c r="U199" s="184">
        <f t="shared" si="185"/>
        <v>2.480208945</v>
      </c>
      <c r="V199" s="3"/>
      <c r="W199" s="3"/>
      <c r="X199" s="3"/>
      <c r="Y199" s="3"/>
      <c r="Z199" s="3"/>
    </row>
    <row r="200" ht="15.75" customHeight="1">
      <c r="A200" s="3"/>
      <c r="B200" s="3"/>
      <c r="C200" s="3"/>
      <c r="D200" s="183" t="str">
        <f>'FBE Fees'!$E200&amp;'FBE Fees'!$F200</f>
        <v>PLC-65000</v>
      </c>
      <c r="E200" s="10" t="s">
        <v>4545</v>
      </c>
      <c r="F200" s="9">
        <v>5000.0</v>
      </c>
      <c r="G200" s="9">
        <v>610.0</v>
      </c>
      <c r="H200" s="9">
        <v>460.0</v>
      </c>
      <c r="I200" s="9">
        <v>460.0</v>
      </c>
      <c r="J200" s="9">
        <v>2450.0</v>
      </c>
      <c r="K200" s="9">
        <v>20.0</v>
      </c>
      <c r="L200" s="9">
        <v>2.2</v>
      </c>
      <c r="M200" s="9">
        <v>12.5</v>
      </c>
      <c r="N200" s="9">
        <v>6.3</v>
      </c>
      <c r="O200" s="9">
        <f>ROUND('FBE Fees'!$N200*4.9,1)</f>
        <v>30.9</v>
      </c>
      <c r="P200" s="3"/>
      <c r="Q200" s="3"/>
      <c r="R200" s="3"/>
      <c r="S200" s="176">
        <f t="shared" ref="S200:U200" si="186">IF(K200&lt;&gt;"",K200/$T$9,"")</f>
        <v>4.049320726</v>
      </c>
      <c r="T200" s="176">
        <f t="shared" si="186"/>
        <v>0.4454252799</v>
      </c>
      <c r="U200" s="176">
        <f t="shared" si="186"/>
        <v>2.530825454</v>
      </c>
      <c r="V200" s="3"/>
      <c r="W200" s="3"/>
      <c r="X200" s="3"/>
      <c r="Y200" s="3"/>
      <c r="Z200" s="3"/>
    </row>
    <row r="201" ht="15.75" customHeight="1">
      <c r="A201" s="3"/>
      <c r="B201" s="3"/>
      <c r="C201" s="3"/>
      <c r="D201" s="183" t="str">
        <f>'FBE Fees'!$E201&amp;'FBE Fees'!$F201</f>
        <v>PLC-66000</v>
      </c>
      <c r="E201" s="10" t="s">
        <v>4545</v>
      </c>
      <c r="F201" s="9">
        <v>6000.0</v>
      </c>
      <c r="G201" s="9">
        <v>610.0</v>
      </c>
      <c r="H201" s="9">
        <v>460.0</v>
      </c>
      <c r="I201" s="9">
        <v>460.0</v>
      </c>
      <c r="J201" s="9">
        <v>2450.0</v>
      </c>
      <c r="K201" s="9">
        <v>21.0</v>
      </c>
      <c r="L201" s="9">
        <v>2.2</v>
      </c>
      <c r="M201" s="9">
        <v>13.15</v>
      </c>
      <c r="N201" s="9">
        <v>6.3</v>
      </c>
      <c r="O201" s="9">
        <f>ROUND('FBE Fees'!$N201*4.9,1)</f>
        <v>30.9</v>
      </c>
      <c r="P201" s="3"/>
      <c r="Q201" s="3"/>
      <c r="R201" s="3"/>
      <c r="S201" s="184">
        <f t="shared" ref="S201:U201" si="187">IF(K201&lt;&gt;"",K201/$T$9,"")</f>
        <v>4.251786763</v>
      </c>
      <c r="T201" s="184">
        <f t="shared" si="187"/>
        <v>0.4454252799</v>
      </c>
      <c r="U201" s="184">
        <f t="shared" si="187"/>
        <v>2.662428378</v>
      </c>
      <c r="V201" s="3"/>
      <c r="W201" s="3"/>
      <c r="X201" s="3"/>
      <c r="Y201" s="3"/>
      <c r="Z201" s="3"/>
    </row>
    <row r="202" ht="15.75" customHeight="1">
      <c r="A202" s="3"/>
      <c r="B202" s="3"/>
      <c r="C202" s="3"/>
      <c r="D202" s="183" t="str">
        <f>'FBE Fees'!$E202&amp;'FBE Fees'!$F202</f>
        <v>PLC-67000</v>
      </c>
      <c r="E202" s="10" t="s">
        <v>4545</v>
      </c>
      <c r="F202" s="9">
        <v>7000.0</v>
      </c>
      <c r="G202" s="9">
        <v>610.0</v>
      </c>
      <c r="H202" s="9">
        <v>460.0</v>
      </c>
      <c r="I202" s="9">
        <v>460.0</v>
      </c>
      <c r="J202" s="9">
        <v>2450.0</v>
      </c>
      <c r="K202" s="9">
        <v>22.0</v>
      </c>
      <c r="L202" s="9">
        <v>2.2</v>
      </c>
      <c r="M202" s="9">
        <v>13.5</v>
      </c>
      <c r="N202" s="9">
        <v>6.3</v>
      </c>
      <c r="O202" s="9">
        <f>ROUND('FBE Fees'!$N202*4.9,1)</f>
        <v>30.9</v>
      </c>
      <c r="P202" s="3"/>
      <c r="Q202" s="3"/>
      <c r="R202" s="3"/>
      <c r="S202" s="176">
        <f t="shared" ref="S202:U202" si="188">IF(K202&lt;&gt;"",K202/$T$9,"")</f>
        <v>4.454252799</v>
      </c>
      <c r="T202" s="176">
        <f t="shared" si="188"/>
        <v>0.4454252799</v>
      </c>
      <c r="U202" s="176">
        <f t="shared" si="188"/>
        <v>2.73329149</v>
      </c>
      <c r="V202" s="3"/>
      <c r="W202" s="3"/>
      <c r="X202" s="3"/>
      <c r="Y202" s="3"/>
      <c r="Z202" s="3"/>
    </row>
    <row r="203" ht="15.75" customHeight="1">
      <c r="A203" s="3"/>
      <c r="B203" s="3"/>
      <c r="C203" s="3"/>
      <c r="D203" s="183" t="str">
        <f>'FBE Fees'!$E203&amp;'FBE Fees'!$F203</f>
        <v>PLC-68000</v>
      </c>
      <c r="E203" s="10" t="s">
        <v>4545</v>
      </c>
      <c r="F203" s="9">
        <v>8000.0</v>
      </c>
      <c r="G203" s="9">
        <v>610.0</v>
      </c>
      <c r="H203" s="9">
        <v>460.0</v>
      </c>
      <c r="I203" s="9">
        <v>460.0</v>
      </c>
      <c r="J203" s="9">
        <v>2450.0</v>
      </c>
      <c r="K203" s="9">
        <v>23.0</v>
      </c>
      <c r="L203" s="9">
        <v>2.2</v>
      </c>
      <c r="M203" s="9">
        <v>13.65</v>
      </c>
      <c r="N203" s="9">
        <v>6.3</v>
      </c>
      <c r="O203" s="9">
        <f>ROUND('FBE Fees'!$N203*4.9,1)</f>
        <v>30.9</v>
      </c>
      <c r="P203" s="3"/>
      <c r="Q203" s="3"/>
      <c r="R203" s="3"/>
      <c r="S203" s="184">
        <f t="shared" ref="S203:U203" si="189">IF(K203&lt;&gt;"",K203/$T$9,"")</f>
        <v>4.656718835</v>
      </c>
      <c r="T203" s="184">
        <f t="shared" si="189"/>
        <v>0.4454252799</v>
      </c>
      <c r="U203" s="184">
        <f t="shared" si="189"/>
        <v>2.763661396</v>
      </c>
      <c r="V203" s="3"/>
      <c r="W203" s="3"/>
      <c r="X203" s="3"/>
      <c r="Y203" s="3"/>
      <c r="Z203" s="3"/>
    </row>
    <row r="204" ht="15.75" customHeight="1">
      <c r="A204" s="3"/>
      <c r="B204" s="3"/>
      <c r="C204" s="3"/>
      <c r="D204" s="183" t="str">
        <f>'FBE Fees'!$E204&amp;'FBE Fees'!$F204</f>
        <v>PLC-69000</v>
      </c>
      <c r="E204" s="10" t="s">
        <v>4545</v>
      </c>
      <c r="F204" s="9">
        <v>9000.0</v>
      </c>
      <c r="G204" s="9">
        <v>610.0</v>
      </c>
      <c r="H204" s="9">
        <v>460.0</v>
      </c>
      <c r="I204" s="9">
        <v>460.0</v>
      </c>
      <c r="J204" s="9">
        <v>2450.0</v>
      </c>
      <c r="K204" s="9">
        <v>24.0</v>
      </c>
      <c r="L204" s="9">
        <v>2.2</v>
      </c>
      <c r="M204" s="9">
        <v>13.700000000000001</v>
      </c>
      <c r="N204" s="9">
        <v>6.3</v>
      </c>
      <c r="O204" s="9">
        <f>ROUND('FBE Fees'!$N204*4.9,1)</f>
        <v>30.9</v>
      </c>
      <c r="P204" s="3"/>
      <c r="Q204" s="3"/>
      <c r="R204" s="3"/>
      <c r="S204" s="176">
        <f t="shared" ref="S204:U204" si="190">IF(K204&lt;&gt;"",K204/$T$9,"")</f>
        <v>4.859184872</v>
      </c>
      <c r="T204" s="176">
        <f t="shared" si="190"/>
        <v>0.4454252799</v>
      </c>
      <c r="U204" s="176">
        <f t="shared" si="190"/>
        <v>2.773784698</v>
      </c>
      <c r="V204" s="3"/>
      <c r="W204" s="3"/>
      <c r="X204" s="3"/>
      <c r="Y204" s="3"/>
      <c r="Z204" s="3"/>
    </row>
    <row r="205" ht="15.75" customHeight="1">
      <c r="A205" s="3"/>
      <c r="B205" s="3"/>
      <c r="C205" s="3"/>
      <c r="D205" s="183" t="str">
        <f>'FBE Fees'!$E205&amp;'FBE Fees'!$F205</f>
        <v>PLC-610000</v>
      </c>
      <c r="E205" s="10" t="s">
        <v>4545</v>
      </c>
      <c r="F205" s="9">
        <v>10000.0</v>
      </c>
      <c r="G205" s="9">
        <v>610.0</v>
      </c>
      <c r="H205" s="9">
        <v>460.0</v>
      </c>
      <c r="I205" s="9">
        <v>460.0</v>
      </c>
      <c r="J205" s="9">
        <v>2450.0</v>
      </c>
      <c r="K205" s="9">
        <v>25.0</v>
      </c>
      <c r="L205" s="9">
        <v>2.2</v>
      </c>
      <c r="M205" s="9">
        <v>13.9</v>
      </c>
      <c r="N205" s="9">
        <v>6.3</v>
      </c>
      <c r="O205" s="9">
        <f>ROUND('FBE Fees'!$N205*4.9,1)</f>
        <v>30.9</v>
      </c>
      <c r="P205" s="3"/>
      <c r="Q205" s="3"/>
      <c r="R205" s="3"/>
      <c r="S205" s="184">
        <f t="shared" ref="S205:U205" si="191">IF(K205&lt;&gt;"",K205/$T$9,"")</f>
        <v>5.061650908</v>
      </c>
      <c r="T205" s="184">
        <f t="shared" si="191"/>
        <v>0.4454252799</v>
      </c>
      <c r="U205" s="184">
        <f t="shared" si="191"/>
        <v>2.814277905</v>
      </c>
      <c r="V205" s="3"/>
      <c r="W205" s="3"/>
      <c r="X205" s="3"/>
      <c r="Y205" s="3"/>
      <c r="Z205" s="3"/>
    </row>
    <row r="206" ht="15.75" hidden="1" customHeight="1">
      <c r="A206" s="3"/>
      <c r="B206" s="3"/>
      <c r="C206" s="3"/>
      <c r="D206" s="183" t="str">
        <f>'FBE Fees'!$E206&amp;'FBE Fees'!$F206</f>
        <v>PLC-611000</v>
      </c>
      <c r="E206" s="185" t="s">
        <v>4545</v>
      </c>
      <c r="F206" s="186">
        <v>11000.0</v>
      </c>
      <c r="G206" s="186" t="s">
        <v>27</v>
      </c>
      <c r="H206" s="186" t="s">
        <v>27</v>
      </c>
      <c r="I206" s="186" t="s">
        <v>27</v>
      </c>
      <c r="J206" s="186" t="s">
        <v>27</v>
      </c>
      <c r="K206" s="186">
        <v>25.0</v>
      </c>
      <c r="L206" s="186">
        <v>2.2</v>
      </c>
      <c r="M206" s="186">
        <v>13.9</v>
      </c>
      <c r="N206" s="9">
        <v>6.3</v>
      </c>
      <c r="O206" s="9">
        <f>ROUND('FBE Fees'!$N206*4.9,1)</f>
        <v>30.9</v>
      </c>
      <c r="P206" s="3"/>
      <c r="Q206" s="3"/>
      <c r="R206" s="3"/>
      <c r="S206" s="176">
        <f t="shared" ref="S206:U206" si="192">IF(K206&lt;&gt;"",K206/$T$9,"")</f>
        <v>5.061650908</v>
      </c>
      <c r="T206" s="176">
        <f t="shared" si="192"/>
        <v>0.4454252799</v>
      </c>
      <c r="U206" s="176">
        <f t="shared" si="192"/>
        <v>2.814277905</v>
      </c>
      <c r="V206" s="3"/>
      <c r="W206" s="3"/>
      <c r="X206" s="3"/>
      <c r="Y206" s="3"/>
      <c r="Z206" s="3"/>
    </row>
    <row r="207" ht="15.75" hidden="1" customHeight="1">
      <c r="A207" s="3"/>
      <c r="B207" s="3"/>
      <c r="C207" s="3"/>
      <c r="D207" s="183" t="str">
        <f>'FBE Fees'!$E207&amp;'FBE Fees'!$F207</f>
        <v>PLC-612000</v>
      </c>
      <c r="E207" s="185" t="s">
        <v>4545</v>
      </c>
      <c r="F207" s="186">
        <v>12000.0</v>
      </c>
      <c r="G207" s="186" t="s">
        <v>27</v>
      </c>
      <c r="H207" s="186" t="s">
        <v>27</v>
      </c>
      <c r="I207" s="186" t="s">
        <v>27</v>
      </c>
      <c r="J207" s="186" t="s">
        <v>27</v>
      </c>
      <c r="K207" s="186">
        <v>25.0</v>
      </c>
      <c r="L207" s="186">
        <v>2.2</v>
      </c>
      <c r="M207" s="186">
        <v>13.9</v>
      </c>
      <c r="N207" s="9">
        <v>6.3</v>
      </c>
      <c r="O207" s="9">
        <f>ROUND('FBE Fees'!$N207*4.9,1)</f>
        <v>30.9</v>
      </c>
      <c r="P207" s="3"/>
      <c r="Q207" s="3"/>
      <c r="R207" s="3"/>
      <c r="S207" s="184">
        <f t="shared" ref="S207:U207" si="193">IF(K207&lt;&gt;"",K207/$T$9,"")</f>
        <v>5.061650908</v>
      </c>
      <c r="T207" s="184">
        <f t="shared" si="193"/>
        <v>0.4454252799</v>
      </c>
      <c r="U207" s="184">
        <f t="shared" si="193"/>
        <v>2.814277905</v>
      </c>
      <c r="V207" s="3"/>
      <c r="W207" s="3"/>
      <c r="X207" s="3"/>
      <c r="Y207" s="3"/>
      <c r="Z207" s="3"/>
    </row>
    <row r="208" ht="15.75" hidden="1" customHeight="1">
      <c r="A208" s="3"/>
      <c r="B208" s="3"/>
      <c r="C208" s="3"/>
      <c r="D208" s="183" t="str">
        <f>'FBE Fees'!$E208&amp;'FBE Fees'!$F208</f>
        <v>PLC-615000</v>
      </c>
      <c r="E208" s="185" t="s">
        <v>4545</v>
      </c>
      <c r="F208" s="186">
        <v>15000.0</v>
      </c>
      <c r="G208" s="186" t="s">
        <v>27</v>
      </c>
      <c r="H208" s="186" t="s">
        <v>27</v>
      </c>
      <c r="I208" s="186" t="s">
        <v>27</v>
      </c>
      <c r="J208" s="186" t="s">
        <v>27</v>
      </c>
      <c r="K208" s="186">
        <v>25.0</v>
      </c>
      <c r="L208" s="186">
        <v>2.2</v>
      </c>
      <c r="M208" s="186">
        <v>13.9</v>
      </c>
      <c r="N208" s="9">
        <v>6.3</v>
      </c>
      <c r="O208" s="9">
        <f>ROUND('FBE Fees'!$N208*4.9,1)</f>
        <v>30.9</v>
      </c>
      <c r="P208" s="3"/>
      <c r="Q208" s="3"/>
      <c r="R208" s="3"/>
      <c r="S208" s="176">
        <f t="shared" ref="S208:U208" si="194">IF(K208&lt;&gt;"",K208/$T$9,"")</f>
        <v>5.061650908</v>
      </c>
      <c r="T208" s="176">
        <f t="shared" si="194"/>
        <v>0.4454252799</v>
      </c>
      <c r="U208" s="176">
        <f t="shared" si="194"/>
        <v>2.814277905</v>
      </c>
      <c r="V208" s="3"/>
      <c r="W208" s="3"/>
      <c r="X208" s="3"/>
      <c r="Y208" s="3"/>
      <c r="Z208" s="3"/>
    </row>
    <row r="209" ht="15.75" customHeight="1">
      <c r="A209" s="3"/>
      <c r="B209" s="3"/>
      <c r="C209" s="3"/>
      <c r="D209" s="183" t="str">
        <f>'FBE Fees'!$E209&amp;'FBE Fees'!$F209</f>
        <v>PLC-620000</v>
      </c>
      <c r="E209" s="10" t="s">
        <v>4545</v>
      </c>
      <c r="F209" s="9">
        <v>20000.0</v>
      </c>
      <c r="G209" s="9">
        <v>610.0</v>
      </c>
      <c r="H209" s="9">
        <v>460.0</v>
      </c>
      <c r="I209" s="9">
        <v>460.0</v>
      </c>
      <c r="J209" s="9">
        <v>2450.0</v>
      </c>
      <c r="K209" s="9">
        <v>26.0</v>
      </c>
      <c r="L209" s="9">
        <v>2.2</v>
      </c>
      <c r="M209" s="9">
        <v>14.8</v>
      </c>
      <c r="N209" s="9">
        <v>6.3</v>
      </c>
      <c r="O209" s="9">
        <f>ROUND('FBE Fees'!$N209*4.9,1)</f>
        <v>30.9</v>
      </c>
      <c r="P209" s="3"/>
      <c r="Q209" s="3"/>
      <c r="R209" s="3"/>
      <c r="S209" s="184">
        <f t="shared" ref="S209:U209" si="195">IF(K209&lt;&gt;"",K209/$T$9,"")</f>
        <v>5.264116944</v>
      </c>
      <c r="T209" s="184">
        <f t="shared" si="195"/>
        <v>0.4454252799</v>
      </c>
      <c r="U209" s="184">
        <f t="shared" si="195"/>
        <v>2.996497338</v>
      </c>
      <c r="V209" s="3"/>
      <c r="W209" s="3"/>
      <c r="X209" s="3"/>
      <c r="Y209" s="3"/>
      <c r="Z209" s="3"/>
    </row>
    <row r="210" ht="15.75" hidden="1" customHeight="1">
      <c r="A210" s="3"/>
      <c r="B210" s="3"/>
      <c r="C210" s="3"/>
      <c r="D210" s="183" t="str">
        <f>'FBE Fees'!$E210&amp;'FBE Fees'!$F210</f>
        <v>PLC-625000</v>
      </c>
      <c r="E210" s="185" t="s">
        <v>4545</v>
      </c>
      <c r="F210" s="186">
        <v>25000.0</v>
      </c>
      <c r="G210" s="186" t="s">
        <v>27</v>
      </c>
      <c r="H210" s="186" t="s">
        <v>27</v>
      </c>
      <c r="I210" s="186" t="s">
        <v>27</v>
      </c>
      <c r="J210" s="186" t="s">
        <v>27</v>
      </c>
      <c r="K210" s="186">
        <v>26.0</v>
      </c>
      <c r="L210" s="186">
        <v>2.2</v>
      </c>
      <c r="M210" s="186">
        <v>14.8</v>
      </c>
      <c r="N210" s="9">
        <v>6.3</v>
      </c>
      <c r="O210" s="9">
        <f>ROUND('FBE Fees'!$N210*4.9,1)</f>
        <v>30.9</v>
      </c>
      <c r="P210" s="3"/>
      <c r="Q210" s="3"/>
      <c r="R210" s="3"/>
      <c r="S210" s="176">
        <f t="shared" ref="S210:U210" si="196">IF(K210&lt;&gt;"",K210/$T$9,"")</f>
        <v>5.264116944</v>
      </c>
      <c r="T210" s="176">
        <f t="shared" si="196"/>
        <v>0.4454252799</v>
      </c>
      <c r="U210" s="176">
        <f t="shared" si="196"/>
        <v>2.996497338</v>
      </c>
      <c r="V210" s="3"/>
      <c r="W210" s="3"/>
      <c r="X210" s="3"/>
      <c r="Y210" s="3"/>
      <c r="Z210" s="3"/>
    </row>
    <row r="211" ht="15.75" customHeight="1">
      <c r="A211" s="3"/>
      <c r="B211" s="3"/>
      <c r="C211" s="3"/>
      <c r="D211" s="183" t="str">
        <f>'FBE Fees'!$E211&amp;'FBE Fees'!$F211</f>
        <v>PLC-630000</v>
      </c>
      <c r="E211" s="10" t="s">
        <v>4545</v>
      </c>
      <c r="F211" s="9">
        <v>30000.0</v>
      </c>
      <c r="G211" s="9">
        <v>610.0</v>
      </c>
      <c r="H211" s="9">
        <v>460.0</v>
      </c>
      <c r="I211" s="9">
        <v>460.0</v>
      </c>
      <c r="J211" s="9">
        <v>2450.0</v>
      </c>
      <c r="K211" s="9">
        <v>27.0</v>
      </c>
      <c r="L211" s="9">
        <v>2.2</v>
      </c>
      <c r="M211" s="9">
        <v>17.65</v>
      </c>
      <c r="N211" s="9">
        <v>6.3</v>
      </c>
      <c r="O211" s="9">
        <f>ROUND('FBE Fees'!$N211*4.9,1)</f>
        <v>30.9</v>
      </c>
      <c r="P211" s="3"/>
      <c r="Q211" s="3"/>
      <c r="R211" s="3"/>
      <c r="S211" s="184">
        <f t="shared" ref="S211:U211" si="197">IF(K211&lt;&gt;"",K211/$T$9,"")</f>
        <v>5.466582981</v>
      </c>
      <c r="T211" s="184">
        <f t="shared" si="197"/>
        <v>0.4454252799</v>
      </c>
      <c r="U211" s="184">
        <f t="shared" si="197"/>
        <v>3.573525541</v>
      </c>
      <c r="V211" s="3"/>
      <c r="W211" s="3"/>
      <c r="X211" s="3"/>
      <c r="Y211" s="3"/>
      <c r="Z211" s="3"/>
    </row>
    <row r="212" ht="15.75" hidden="1" customHeight="1">
      <c r="A212" s="3"/>
      <c r="B212" s="3"/>
      <c r="C212" s="3"/>
      <c r="D212" s="183" t="str">
        <f>'FBE Fees'!$E212&amp;'FBE Fees'!$F212</f>
        <v>PLC-635000</v>
      </c>
      <c r="E212" s="185" t="s">
        <v>4545</v>
      </c>
      <c r="F212" s="186">
        <v>35000.0</v>
      </c>
      <c r="G212" s="186" t="s">
        <v>27</v>
      </c>
      <c r="H212" s="186" t="s">
        <v>27</v>
      </c>
      <c r="I212" s="186" t="s">
        <v>27</v>
      </c>
      <c r="J212" s="186" t="s">
        <v>27</v>
      </c>
      <c r="K212" s="186">
        <v>27.0</v>
      </c>
      <c r="L212" s="186">
        <v>2.2</v>
      </c>
      <c r="M212" s="186">
        <v>17.65</v>
      </c>
      <c r="N212" s="9">
        <v>6.3</v>
      </c>
      <c r="O212" s="9">
        <f>ROUND('FBE Fees'!$N212*4.9,1)</f>
        <v>30.9</v>
      </c>
      <c r="P212" s="3"/>
      <c r="Q212" s="3"/>
      <c r="R212" s="3"/>
      <c r="S212" s="176">
        <f t="shared" ref="S212:U212" si="198">IF(K212&lt;&gt;"",K212/$T$9,"")</f>
        <v>5.466582981</v>
      </c>
      <c r="T212" s="176">
        <f t="shared" si="198"/>
        <v>0.4454252799</v>
      </c>
      <c r="U212" s="176">
        <f t="shared" si="198"/>
        <v>3.573525541</v>
      </c>
      <c r="V212" s="3"/>
      <c r="W212" s="3"/>
      <c r="X212" s="3"/>
      <c r="Y212" s="3"/>
      <c r="Z212" s="3"/>
    </row>
    <row r="213" ht="15.75" customHeight="1">
      <c r="A213" s="3"/>
      <c r="B213" s="3"/>
      <c r="C213" s="3"/>
      <c r="D213" s="183" t="str">
        <f>'FBE Fees'!$E213&amp;'FBE Fees'!$F213</f>
        <v>PLC-638000</v>
      </c>
      <c r="E213" s="10" t="s">
        <v>4545</v>
      </c>
      <c r="F213" s="9">
        <v>38000.0</v>
      </c>
      <c r="G213" s="9">
        <v>610.0</v>
      </c>
      <c r="H213" s="9">
        <v>460.0</v>
      </c>
      <c r="I213" s="9">
        <v>460.0</v>
      </c>
      <c r="J213" s="9">
        <v>2450.0</v>
      </c>
      <c r="K213" s="9">
        <v>28.0</v>
      </c>
      <c r="L213" s="9">
        <v>2.2</v>
      </c>
      <c r="M213" s="9">
        <v>20.5</v>
      </c>
      <c r="N213" s="9">
        <v>6.3</v>
      </c>
      <c r="O213" s="9">
        <f>ROUND('FBE Fees'!$N213*4.9,1)</f>
        <v>30.9</v>
      </c>
      <c r="P213" s="3"/>
      <c r="Q213" s="3"/>
      <c r="R213" s="3"/>
      <c r="S213" s="184">
        <f t="shared" ref="S213:U213" si="199">IF(K213&lt;&gt;"",K213/$T$9,"")</f>
        <v>5.669049017</v>
      </c>
      <c r="T213" s="184">
        <f t="shared" si="199"/>
        <v>0.4454252799</v>
      </c>
      <c r="U213" s="184">
        <f t="shared" si="199"/>
        <v>4.150553745</v>
      </c>
      <c r="V213" s="3"/>
      <c r="W213" s="3"/>
      <c r="X213" s="3"/>
      <c r="Y213" s="3"/>
      <c r="Z213" s="3"/>
    </row>
    <row r="214" ht="15.75" hidden="1" customHeight="1">
      <c r="A214" s="3"/>
      <c r="B214" s="3"/>
      <c r="C214" s="3"/>
      <c r="D214" s="183" t="str">
        <f>'FBE Fees'!$E214&amp;'FBE Fees'!$F214</f>
        <v>PLC-640000</v>
      </c>
      <c r="E214" s="185" t="s">
        <v>4545</v>
      </c>
      <c r="F214" s="186">
        <v>40000.0</v>
      </c>
      <c r="G214" s="186" t="s">
        <v>27</v>
      </c>
      <c r="H214" s="186" t="s">
        <v>27</v>
      </c>
      <c r="I214" s="186" t="s">
        <v>27</v>
      </c>
      <c r="J214" s="186" t="s">
        <v>27</v>
      </c>
      <c r="K214" s="186">
        <v>28.0</v>
      </c>
      <c r="L214" s="186">
        <v>2.2</v>
      </c>
      <c r="M214" s="186">
        <v>20.5</v>
      </c>
      <c r="N214" s="9">
        <v>6.3</v>
      </c>
      <c r="O214" s="9">
        <f>ROUND('FBE Fees'!$N214*4.9,1)</f>
        <v>30.9</v>
      </c>
      <c r="P214" s="3"/>
      <c r="Q214" s="3"/>
      <c r="R214" s="3"/>
      <c r="S214" s="176">
        <f t="shared" ref="S214:U214" si="200">IF(K214&lt;&gt;"",K214/$T$9,"")</f>
        <v>5.669049017</v>
      </c>
      <c r="T214" s="176">
        <f t="shared" si="200"/>
        <v>0.4454252799</v>
      </c>
      <c r="U214" s="176">
        <f t="shared" si="200"/>
        <v>4.150553745</v>
      </c>
      <c r="V214" s="3"/>
      <c r="W214" s="3"/>
      <c r="X214" s="3"/>
      <c r="Y214" s="3"/>
      <c r="Z214" s="3"/>
    </row>
    <row r="215" ht="15.75" hidden="1" customHeight="1">
      <c r="A215" s="3"/>
      <c r="B215" s="3"/>
      <c r="C215" s="3"/>
      <c r="D215" s="183" t="str">
        <f>'FBE Fees'!$E215&amp;'FBE Fees'!$F215</f>
        <v>PLC-645000</v>
      </c>
      <c r="E215" s="185" t="s">
        <v>4545</v>
      </c>
      <c r="F215" s="186">
        <v>45000.0</v>
      </c>
      <c r="G215" s="186" t="s">
        <v>27</v>
      </c>
      <c r="H215" s="186" t="s">
        <v>27</v>
      </c>
      <c r="I215" s="186" t="s">
        <v>27</v>
      </c>
      <c r="J215" s="186" t="s">
        <v>27</v>
      </c>
      <c r="K215" s="186">
        <v>28.0</v>
      </c>
      <c r="L215" s="186">
        <v>2.2</v>
      </c>
      <c r="M215" s="186">
        <v>20.5</v>
      </c>
      <c r="N215" s="9">
        <v>6.3</v>
      </c>
      <c r="O215" s="9">
        <f>ROUND('FBE Fees'!$N215*4.9,1)</f>
        <v>30.9</v>
      </c>
      <c r="P215" s="3"/>
      <c r="Q215" s="3"/>
      <c r="R215" s="3"/>
      <c r="S215" s="184">
        <f t="shared" ref="S215:U215" si="201">IF(K215&lt;&gt;"",K215/$T$9,"")</f>
        <v>5.669049017</v>
      </c>
      <c r="T215" s="184">
        <f t="shared" si="201"/>
        <v>0.4454252799</v>
      </c>
      <c r="U215" s="184">
        <f t="shared" si="201"/>
        <v>4.150553745</v>
      </c>
      <c r="V215" s="3"/>
      <c r="W215" s="3"/>
      <c r="X215" s="3"/>
      <c r="Y215" s="3"/>
      <c r="Z215" s="3"/>
    </row>
    <row r="216" ht="15.75" hidden="1" customHeight="1">
      <c r="A216" s="3"/>
      <c r="B216" s="3"/>
      <c r="C216" s="3"/>
      <c r="D216" s="183" t="str">
        <f>'FBE Fees'!$E216&amp;'FBE Fees'!$F216</f>
        <v>PLC-650000</v>
      </c>
      <c r="E216" s="185" t="s">
        <v>4545</v>
      </c>
      <c r="F216" s="186">
        <v>50000.0</v>
      </c>
      <c r="G216" s="186" t="s">
        <v>27</v>
      </c>
      <c r="H216" s="186" t="s">
        <v>27</v>
      </c>
      <c r="I216" s="186" t="s">
        <v>27</v>
      </c>
      <c r="J216" s="186" t="s">
        <v>27</v>
      </c>
      <c r="K216" s="186">
        <v>28.0</v>
      </c>
      <c r="L216" s="186">
        <v>2.2</v>
      </c>
      <c r="M216" s="186">
        <v>20.5</v>
      </c>
      <c r="N216" s="9">
        <v>6.3</v>
      </c>
      <c r="O216" s="9">
        <f>ROUND('FBE Fees'!$N216*4.9,1)</f>
        <v>30.9</v>
      </c>
      <c r="P216" s="3"/>
      <c r="Q216" s="3"/>
      <c r="R216" s="3"/>
      <c r="S216" s="176">
        <f t="shared" ref="S216:U216" si="202">IF(K216&lt;&gt;"",K216/$T$9,"")</f>
        <v>5.669049017</v>
      </c>
      <c r="T216" s="176">
        <f t="shared" si="202"/>
        <v>0.4454252799</v>
      </c>
      <c r="U216" s="176">
        <f t="shared" si="202"/>
        <v>4.150553745</v>
      </c>
      <c r="V216" s="3"/>
      <c r="W216" s="3"/>
      <c r="X216" s="3"/>
      <c r="Y216" s="3"/>
      <c r="Z216" s="3"/>
    </row>
    <row r="217" ht="15.75" hidden="1" customHeight="1">
      <c r="A217" s="3"/>
      <c r="B217" s="3"/>
      <c r="C217" s="3"/>
      <c r="D217" s="183" t="str">
        <f>'FBE Fees'!$E217&amp;'FBE Fees'!$F217</f>
        <v>PLC-655000</v>
      </c>
      <c r="E217" s="185" t="s">
        <v>4545</v>
      </c>
      <c r="F217" s="186">
        <v>55000.0</v>
      </c>
      <c r="G217" s="186" t="s">
        <v>27</v>
      </c>
      <c r="H217" s="186" t="s">
        <v>27</v>
      </c>
      <c r="I217" s="186" t="s">
        <v>27</v>
      </c>
      <c r="J217" s="186" t="s">
        <v>27</v>
      </c>
      <c r="K217" s="186">
        <v>28.0</v>
      </c>
      <c r="L217" s="186">
        <v>2.2</v>
      </c>
      <c r="M217" s="186">
        <v>20.5</v>
      </c>
      <c r="N217" s="9">
        <v>6.3</v>
      </c>
      <c r="O217" s="9">
        <f>ROUND('FBE Fees'!$N217*4.9,1)</f>
        <v>30.9</v>
      </c>
      <c r="P217" s="3"/>
      <c r="Q217" s="3"/>
      <c r="R217" s="3"/>
      <c r="S217" s="184">
        <f t="shared" ref="S217:U217" si="203">IF(K217&lt;&gt;"",K217/$T$9,"")</f>
        <v>5.669049017</v>
      </c>
      <c r="T217" s="184">
        <f t="shared" si="203"/>
        <v>0.4454252799</v>
      </c>
      <c r="U217" s="184">
        <f t="shared" si="203"/>
        <v>4.150553745</v>
      </c>
      <c r="V217" s="3"/>
      <c r="W217" s="3"/>
      <c r="X217" s="3"/>
      <c r="Y217" s="3"/>
      <c r="Z217" s="3"/>
    </row>
    <row r="218" ht="15.75" hidden="1" customHeight="1">
      <c r="A218" s="3"/>
      <c r="B218" s="3"/>
      <c r="C218" s="3"/>
      <c r="D218" s="183" t="str">
        <f>'FBE Fees'!$E218&amp;'FBE Fees'!$F218</f>
        <v>PLC-660000</v>
      </c>
      <c r="E218" s="185" t="s">
        <v>4545</v>
      </c>
      <c r="F218" s="186">
        <v>60000.0</v>
      </c>
      <c r="G218" s="186" t="s">
        <v>27</v>
      </c>
      <c r="H218" s="186" t="s">
        <v>27</v>
      </c>
      <c r="I218" s="186" t="s">
        <v>27</v>
      </c>
      <c r="J218" s="186" t="s">
        <v>27</v>
      </c>
      <c r="K218" s="186">
        <v>28.0</v>
      </c>
      <c r="L218" s="186">
        <v>2.2</v>
      </c>
      <c r="M218" s="186">
        <v>20.5</v>
      </c>
      <c r="N218" s="9">
        <v>6.3</v>
      </c>
      <c r="O218" s="9">
        <f>ROUND('FBE Fees'!$N218*4.9,1)</f>
        <v>30.9</v>
      </c>
      <c r="P218" s="3"/>
      <c r="Q218" s="3"/>
      <c r="R218" s="3"/>
      <c r="S218" s="176">
        <f t="shared" ref="S218:U218" si="204">IF(K218&lt;&gt;"",K218/$T$9,"")</f>
        <v>5.669049017</v>
      </c>
      <c r="T218" s="176">
        <f t="shared" si="204"/>
        <v>0.4454252799</v>
      </c>
      <c r="U218" s="176">
        <f t="shared" si="204"/>
        <v>4.150553745</v>
      </c>
      <c r="V218" s="3"/>
      <c r="W218" s="3"/>
      <c r="X218" s="3"/>
      <c r="Y218" s="3"/>
      <c r="Z218" s="3"/>
    </row>
    <row r="219" ht="15.75" hidden="1" customHeight="1">
      <c r="A219" s="3"/>
      <c r="B219" s="3"/>
      <c r="C219" s="3"/>
      <c r="D219" s="183" t="str">
        <f>'FBE Fees'!$E219&amp;'FBE Fees'!$F219</f>
        <v>PLC-665000</v>
      </c>
      <c r="E219" s="185" t="s">
        <v>4545</v>
      </c>
      <c r="F219" s="186">
        <v>65000.0</v>
      </c>
      <c r="G219" s="186" t="s">
        <v>27</v>
      </c>
      <c r="H219" s="186" t="s">
        <v>27</v>
      </c>
      <c r="I219" s="186" t="s">
        <v>27</v>
      </c>
      <c r="J219" s="186" t="s">
        <v>27</v>
      </c>
      <c r="K219" s="186">
        <v>28.0</v>
      </c>
      <c r="L219" s="186">
        <v>2.2</v>
      </c>
      <c r="M219" s="186">
        <v>20.5</v>
      </c>
      <c r="N219" s="9">
        <v>6.3</v>
      </c>
      <c r="O219" s="9">
        <f>ROUND('FBE Fees'!$N219*4.9,1)</f>
        <v>30.9</v>
      </c>
      <c r="P219" s="3"/>
      <c r="Q219" s="3"/>
      <c r="R219" s="3"/>
      <c r="S219" s="184">
        <f t="shared" ref="S219:U219" si="205">IF(K219&lt;&gt;"",K219/$T$9,"")</f>
        <v>5.669049017</v>
      </c>
      <c r="T219" s="184">
        <f t="shared" si="205"/>
        <v>0.4454252799</v>
      </c>
      <c r="U219" s="184">
        <f t="shared" si="205"/>
        <v>4.150553745</v>
      </c>
      <c r="V219" s="3"/>
      <c r="W219" s="3"/>
      <c r="X219" s="3"/>
      <c r="Y219" s="3"/>
      <c r="Z219" s="3"/>
    </row>
    <row r="220" ht="15.75" hidden="1" customHeight="1">
      <c r="A220" s="3"/>
      <c r="B220" s="3"/>
      <c r="C220" s="3"/>
      <c r="D220" s="183" t="str">
        <f>'FBE Fees'!$E220&amp;'FBE Fees'!$F220</f>
        <v>PLC-670000</v>
      </c>
      <c r="E220" s="185" t="s">
        <v>4545</v>
      </c>
      <c r="F220" s="186">
        <v>70000.0</v>
      </c>
      <c r="G220" s="186" t="s">
        <v>27</v>
      </c>
      <c r="H220" s="186" t="s">
        <v>27</v>
      </c>
      <c r="I220" s="186" t="s">
        <v>27</v>
      </c>
      <c r="J220" s="186" t="s">
        <v>27</v>
      </c>
      <c r="K220" s="186">
        <v>28.0</v>
      </c>
      <c r="L220" s="186">
        <v>2.2</v>
      </c>
      <c r="M220" s="186">
        <v>20.5</v>
      </c>
      <c r="N220" s="9">
        <v>6.3</v>
      </c>
      <c r="O220" s="9">
        <f>ROUND('FBE Fees'!$N220*4.9,1)</f>
        <v>30.9</v>
      </c>
      <c r="P220" s="3"/>
      <c r="Q220" s="3"/>
      <c r="R220" s="3"/>
      <c r="S220" s="176">
        <f t="shared" ref="S220:U220" si="206">IF(K220&lt;&gt;"",K220/$T$9,"")</f>
        <v>5.669049017</v>
      </c>
      <c r="T220" s="176">
        <f t="shared" si="206"/>
        <v>0.4454252799</v>
      </c>
      <c r="U220" s="176">
        <f t="shared" si="206"/>
        <v>4.150553745</v>
      </c>
      <c r="V220" s="3"/>
      <c r="W220" s="3"/>
      <c r="X220" s="3"/>
      <c r="Y220" s="3"/>
      <c r="Z220" s="3"/>
    </row>
    <row r="221" ht="15.75" hidden="1" customHeight="1">
      <c r="A221" s="3"/>
      <c r="B221" s="3"/>
      <c r="C221" s="3"/>
      <c r="D221" s="183" t="str">
        <f>'FBE Fees'!$E221&amp;'FBE Fees'!$F221</f>
        <v>PLC-675000</v>
      </c>
      <c r="E221" s="185" t="s">
        <v>4545</v>
      </c>
      <c r="F221" s="186">
        <v>75000.0</v>
      </c>
      <c r="G221" s="186" t="s">
        <v>27</v>
      </c>
      <c r="H221" s="186" t="s">
        <v>27</v>
      </c>
      <c r="I221" s="186" t="s">
        <v>27</v>
      </c>
      <c r="J221" s="186" t="s">
        <v>27</v>
      </c>
      <c r="K221" s="186">
        <v>28.0</v>
      </c>
      <c r="L221" s="186">
        <v>2.2</v>
      </c>
      <c r="M221" s="186">
        <v>20.5</v>
      </c>
      <c r="N221" s="9">
        <v>6.3</v>
      </c>
      <c r="O221" s="9">
        <f>ROUND('FBE Fees'!$N221*4.9,1)</f>
        <v>30.9</v>
      </c>
      <c r="P221" s="3"/>
      <c r="Q221" s="3"/>
      <c r="R221" s="3"/>
      <c r="S221" s="184">
        <f t="shared" ref="S221:U221" si="207">IF(K221&lt;&gt;"",K221/$T$9,"")</f>
        <v>5.669049017</v>
      </c>
      <c r="T221" s="184">
        <f t="shared" si="207"/>
        <v>0.4454252799</v>
      </c>
      <c r="U221" s="184">
        <f t="shared" si="207"/>
        <v>4.150553745</v>
      </c>
      <c r="V221" s="3"/>
      <c r="W221" s="3"/>
      <c r="X221" s="3"/>
      <c r="Y221" s="3"/>
      <c r="Z221" s="3"/>
    </row>
    <row r="222" ht="15.75" hidden="1" customHeight="1">
      <c r="A222" s="3"/>
      <c r="B222" s="3"/>
      <c r="C222" s="3"/>
      <c r="D222" s="183" t="str">
        <f>'FBE Fees'!$E222&amp;'FBE Fees'!$F222</f>
        <v>PLC-680000</v>
      </c>
      <c r="E222" s="185" t="s">
        <v>4545</v>
      </c>
      <c r="F222" s="186">
        <v>80000.0</v>
      </c>
      <c r="G222" s="186" t="s">
        <v>27</v>
      </c>
      <c r="H222" s="186" t="s">
        <v>27</v>
      </c>
      <c r="I222" s="186" t="s">
        <v>27</v>
      </c>
      <c r="J222" s="186" t="s">
        <v>27</v>
      </c>
      <c r="K222" s="186">
        <v>28.0</v>
      </c>
      <c r="L222" s="186">
        <v>2.2</v>
      </c>
      <c r="M222" s="186">
        <v>20.5</v>
      </c>
      <c r="N222" s="9">
        <v>6.3</v>
      </c>
      <c r="O222" s="9">
        <f>ROUND('FBE Fees'!$N222*4.9,1)</f>
        <v>30.9</v>
      </c>
      <c r="P222" s="3"/>
      <c r="Q222" s="3"/>
      <c r="R222" s="3"/>
      <c r="S222" s="176">
        <f t="shared" ref="S222:U222" si="208">IF(K222&lt;&gt;"",K222/$T$9,"")</f>
        <v>5.669049017</v>
      </c>
      <c r="T222" s="176">
        <f t="shared" si="208"/>
        <v>0.4454252799</v>
      </c>
      <c r="U222" s="176">
        <f t="shared" si="208"/>
        <v>4.150553745</v>
      </c>
      <c r="V222" s="3"/>
      <c r="W222" s="3"/>
      <c r="X222" s="3"/>
      <c r="Y222" s="3"/>
      <c r="Z222" s="3"/>
    </row>
    <row r="223" ht="15.75" hidden="1" customHeight="1">
      <c r="A223" s="3"/>
      <c r="B223" s="3"/>
      <c r="C223" s="3"/>
      <c r="D223" s="183" t="str">
        <f>'FBE Fees'!$E223&amp;'FBE Fees'!$F223</f>
        <v>PLC-685000</v>
      </c>
      <c r="E223" s="185" t="s">
        <v>4545</v>
      </c>
      <c r="F223" s="186">
        <v>85000.0</v>
      </c>
      <c r="G223" s="186" t="s">
        <v>27</v>
      </c>
      <c r="H223" s="186" t="s">
        <v>27</v>
      </c>
      <c r="I223" s="186" t="s">
        <v>27</v>
      </c>
      <c r="J223" s="186" t="s">
        <v>27</v>
      </c>
      <c r="K223" s="186">
        <v>28.0</v>
      </c>
      <c r="L223" s="186">
        <v>2.2</v>
      </c>
      <c r="M223" s="186">
        <v>20.5</v>
      </c>
      <c r="N223" s="9">
        <v>6.3</v>
      </c>
      <c r="O223" s="9">
        <f>ROUND('FBE Fees'!$N223*4.9,1)</f>
        <v>30.9</v>
      </c>
      <c r="P223" s="3"/>
      <c r="Q223" s="3"/>
      <c r="R223" s="3"/>
      <c r="S223" s="184">
        <f t="shared" ref="S223:U223" si="209">IF(K223&lt;&gt;"",K223/$T$9,"")</f>
        <v>5.669049017</v>
      </c>
      <c r="T223" s="184">
        <f t="shared" si="209"/>
        <v>0.4454252799</v>
      </c>
      <c r="U223" s="184">
        <f t="shared" si="209"/>
        <v>4.150553745</v>
      </c>
      <c r="V223" s="3"/>
      <c r="W223" s="3"/>
      <c r="X223" s="3"/>
      <c r="Y223" s="3"/>
      <c r="Z223" s="3"/>
    </row>
    <row r="224" ht="15.75" hidden="1" customHeight="1">
      <c r="A224" s="3"/>
      <c r="B224" s="3"/>
      <c r="C224" s="3"/>
      <c r="D224" s="183" t="str">
        <f>'FBE Fees'!$E224&amp;'FBE Fees'!$F224</f>
        <v>PLC-690000</v>
      </c>
      <c r="E224" s="185" t="s">
        <v>4545</v>
      </c>
      <c r="F224" s="186">
        <v>90000.0</v>
      </c>
      <c r="G224" s="186" t="s">
        <v>27</v>
      </c>
      <c r="H224" s="186" t="s">
        <v>27</v>
      </c>
      <c r="I224" s="186" t="s">
        <v>27</v>
      </c>
      <c r="J224" s="186" t="s">
        <v>27</v>
      </c>
      <c r="K224" s="186">
        <v>28.0</v>
      </c>
      <c r="L224" s="186">
        <v>2.2</v>
      </c>
      <c r="M224" s="186">
        <v>20.5</v>
      </c>
      <c r="N224" s="9">
        <v>6.3</v>
      </c>
      <c r="O224" s="9">
        <f>ROUND('FBE Fees'!$N224*4.9,1)</f>
        <v>30.9</v>
      </c>
      <c r="P224" s="3"/>
      <c r="Q224" s="3"/>
      <c r="R224" s="3"/>
      <c r="S224" s="176">
        <f t="shared" ref="S224:U224" si="210">IF(K224&lt;&gt;"",K224/$T$9,"")</f>
        <v>5.669049017</v>
      </c>
      <c r="T224" s="176">
        <f t="shared" si="210"/>
        <v>0.4454252799</v>
      </c>
      <c r="U224" s="176">
        <f t="shared" si="210"/>
        <v>4.150553745</v>
      </c>
      <c r="V224" s="3"/>
      <c r="W224" s="3"/>
      <c r="X224" s="3"/>
      <c r="Y224" s="3"/>
      <c r="Z224" s="3"/>
    </row>
    <row r="225" ht="15.75" hidden="1" customHeight="1">
      <c r="A225" s="3"/>
      <c r="B225" s="3"/>
      <c r="C225" s="3"/>
      <c r="D225" s="183" t="str">
        <f>'FBE Fees'!$E225&amp;'FBE Fees'!$F225</f>
        <v>PLC-7100</v>
      </c>
      <c r="E225" s="185" t="s">
        <v>4544</v>
      </c>
      <c r="F225" s="186">
        <v>100.0</v>
      </c>
      <c r="G225" s="186" t="s">
        <v>27</v>
      </c>
      <c r="H225" s="186" t="s">
        <v>27</v>
      </c>
      <c r="I225" s="186" t="s">
        <v>27</v>
      </c>
      <c r="J225" s="186" t="s">
        <v>27</v>
      </c>
      <c r="K225" s="186">
        <v>28.0</v>
      </c>
      <c r="L225" s="186">
        <v>2.2</v>
      </c>
      <c r="M225" s="186">
        <v>20.5</v>
      </c>
      <c r="N225" s="9">
        <v>6.3</v>
      </c>
      <c r="O225" s="9">
        <f>ROUND('FBE Fees'!$N225*4.9,1)</f>
        <v>30.9</v>
      </c>
      <c r="P225" s="3"/>
      <c r="Q225" s="3"/>
      <c r="R225" s="3"/>
      <c r="S225" s="184">
        <f t="shared" ref="S225:U225" si="211">IF(K225&lt;&gt;"",K225/$T$9,"")</f>
        <v>5.669049017</v>
      </c>
      <c r="T225" s="184">
        <f t="shared" si="211"/>
        <v>0.4454252799</v>
      </c>
      <c r="U225" s="184">
        <f t="shared" si="211"/>
        <v>4.150553745</v>
      </c>
      <c r="V225" s="3"/>
      <c r="W225" s="3"/>
      <c r="X225" s="3"/>
      <c r="Y225" s="3"/>
      <c r="Z225" s="3"/>
    </row>
    <row r="226" ht="15.75" hidden="1" customHeight="1">
      <c r="A226" s="3"/>
      <c r="B226" s="3"/>
      <c r="C226" s="3"/>
      <c r="D226" s="183" t="str">
        <f>'FBE Fees'!$E226&amp;'FBE Fees'!$F226</f>
        <v>PLC-7250</v>
      </c>
      <c r="E226" s="185" t="s">
        <v>4544</v>
      </c>
      <c r="F226" s="186">
        <v>250.0</v>
      </c>
      <c r="G226" s="186" t="s">
        <v>27</v>
      </c>
      <c r="H226" s="186" t="s">
        <v>27</v>
      </c>
      <c r="I226" s="186" t="s">
        <v>27</v>
      </c>
      <c r="J226" s="186" t="s">
        <v>27</v>
      </c>
      <c r="K226" s="186">
        <v>28.0</v>
      </c>
      <c r="L226" s="186">
        <v>2.2</v>
      </c>
      <c r="M226" s="186">
        <v>20.5</v>
      </c>
      <c r="N226" s="9">
        <v>6.3</v>
      </c>
      <c r="O226" s="9">
        <f>ROUND('FBE Fees'!$N226*4.9,1)</f>
        <v>30.9</v>
      </c>
      <c r="P226" s="3"/>
      <c r="Q226" s="3"/>
      <c r="R226" s="3"/>
      <c r="S226" s="176">
        <f t="shared" ref="S226:U226" si="212">IF(K226&lt;&gt;"",K226/$T$9,"")</f>
        <v>5.669049017</v>
      </c>
      <c r="T226" s="176">
        <f t="shared" si="212"/>
        <v>0.4454252799</v>
      </c>
      <c r="U226" s="176">
        <f t="shared" si="212"/>
        <v>4.150553745</v>
      </c>
      <c r="V226" s="3"/>
      <c r="W226" s="3"/>
      <c r="X226" s="3"/>
      <c r="Y226" s="3"/>
      <c r="Z226" s="3"/>
    </row>
    <row r="227" ht="15.75" hidden="1" customHeight="1">
      <c r="A227" s="3"/>
      <c r="B227" s="3"/>
      <c r="C227" s="3"/>
      <c r="D227" s="183" t="str">
        <f>'FBE Fees'!$E227&amp;'FBE Fees'!$F227</f>
        <v>PLC-7500</v>
      </c>
      <c r="E227" s="185" t="s">
        <v>4544</v>
      </c>
      <c r="F227" s="186">
        <v>500.0</v>
      </c>
      <c r="G227" s="186" t="s">
        <v>27</v>
      </c>
      <c r="H227" s="186" t="s">
        <v>27</v>
      </c>
      <c r="I227" s="186" t="s">
        <v>27</v>
      </c>
      <c r="J227" s="186" t="s">
        <v>27</v>
      </c>
      <c r="K227" s="186">
        <v>28.0</v>
      </c>
      <c r="L227" s="186">
        <v>2.2</v>
      </c>
      <c r="M227" s="186">
        <v>20.5</v>
      </c>
      <c r="N227" s="9">
        <v>6.3</v>
      </c>
      <c r="O227" s="9">
        <f>ROUND('FBE Fees'!$N227*4.9,1)</f>
        <v>30.9</v>
      </c>
      <c r="P227" s="3"/>
      <c r="Q227" s="3"/>
      <c r="R227" s="3"/>
      <c r="S227" s="184">
        <f t="shared" ref="S227:U227" si="213">IF(K227&lt;&gt;"",K227/$T$9,"")</f>
        <v>5.669049017</v>
      </c>
      <c r="T227" s="184">
        <f t="shared" si="213"/>
        <v>0.4454252799</v>
      </c>
      <c r="U227" s="184">
        <f t="shared" si="213"/>
        <v>4.150553745</v>
      </c>
      <c r="V227" s="3"/>
      <c r="W227" s="3"/>
      <c r="X227" s="3"/>
      <c r="Y227" s="3"/>
      <c r="Z227" s="3"/>
    </row>
    <row r="228" ht="15.75" customHeight="1">
      <c r="A228" s="3"/>
      <c r="B228" s="3"/>
      <c r="C228" s="3"/>
      <c r="D228" s="183" t="str">
        <f>'FBE Fees'!$E228&amp;'FBE Fees'!$F228</f>
        <v>PLC-71000</v>
      </c>
      <c r="E228" s="10" t="s">
        <v>4544</v>
      </c>
      <c r="F228" s="9">
        <v>1000.0</v>
      </c>
      <c r="G228" s="9">
        <v>1200.0</v>
      </c>
      <c r="H228" s="9">
        <v>600.0</v>
      </c>
      <c r="I228" s="9">
        <v>600.0</v>
      </c>
      <c r="J228" s="9">
        <v>3600.0</v>
      </c>
      <c r="K228" s="9">
        <v>14.0</v>
      </c>
      <c r="L228" s="9">
        <v>2.2</v>
      </c>
      <c r="M228" s="9">
        <v>4.45</v>
      </c>
      <c r="N228" s="9">
        <v>5.83</v>
      </c>
      <c r="O228" s="9">
        <f>ROUND('FBE Fees'!$N228*4.9,1)</f>
        <v>28.6</v>
      </c>
      <c r="P228" s="3"/>
      <c r="Q228" s="3"/>
      <c r="R228" s="3"/>
      <c r="S228" s="176">
        <f t="shared" ref="S228:U228" si="214">IF(K228&lt;&gt;"",K228/$T$9,"")</f>
        <v>2.834524509</v>
      </c>
      <c r="T228" s="176">
        <f t="shared" si="214"/>
        <v>0.4454252799</v>
      </c>
      <c r="U228" s="176">
        <f t="shared" si="214"/>
        <v>0.9009738616</v>
      </c>
      <c r="V228" s="3"/>
      <c r="W228" s="3"/>
      <c r="X228" s="3"/>
      <c r="Y228" s="3"/>
      <c r="Z228" s="3"/>
    </row>
    <row r="229" ht="15.75" hidden="1" customHeight="1">
      <c r="A229" s="3"/>
      <c r="B229" s="3"/>
      <c r="C229" s="3"/>
      <c r="D229" s="183" t="str">
        <f>'FBE Fees'!$E229&amp;'FBE Fees'!$F229</f>
        <v>PLC-71250</v>
      </c>
      <c r="E229" s="185" t="s">
        <v>4544</v>
      </c>
      <c r="F229" s="186">
        <v>1250.0</v>
      </c>
      <c r="G229" s="186" t="s">
        <v>27</v>
      </c>
      <c r="H229" s="186" t="s">
        <v>27</v>
      </c>
      <c r="I229" s="186" t="s">
        <v>27</v>
      </c>
      <c r="J229" s="186" t="s">
        <v>27</v>
      </c>
      <c r="K229" s="186">
        <v>14.0</v>
      </c>
      <c r="L229" s="186">
        <v>2.2</v>
      </c>
      <c r="M229" s="186">
        <v>4.45</v>
      </c>
      <c r="N229" s="9">
        <v>6.07</v>
      </c>
      <c r="O229" s="9">
        <f>ROUND('FBE Fees'!$N229*4.9,1)</f>
        <v>29.7</v>
      </c>
      <c r="P229" s="3"/>
      <c r="Q229" s="3"/>
      <c r="R229" s="3"/>
      <c r="S229" s="184">
        <f t="shared" ref="S229:U229" si="215">IF(K229&lt;&gt;"",K229/$T$9,"")</f>
        <v>2.834524509</v>
      </c>
      <c r="T229" s="184">
        <f t="shared" si="215"/>
        <v>0.4454252799</v>
      </c>
      <c r="U229" s="184">
        <f t="shared" si="215"/>
        <v>0.9009738616</v>
      </c>
      <c r="V229" s="3"/>
      <c r="W229" s="3"/>
      <c r="X229" s="3"/>
      <c r="Y229" s="3"/>
      <c r="Z229" s="3"/>
    </row>
    <row r="230" ht="15.75" hidden="1" customHeight="1">
      <c r="A230" s="3"/>
      <c r="B230" s="3"/>
      <c r="C230" s="3"/>
      <c r="D230" s="183" t="str">
        <f>'FBE Fees'!$E230&amp;'FBE Fees'!$F230</f>
        <v>PLC-71500</v>
      </c>
      <c r="E230" s="185" t="s">
        <v>4544</v>
      </c>
      <c r="F230" s="186">
        <v>1500.0</v>
      </c>
      <c r="G230" s="186" t="s">
        <v>27</v>
      </c>
      <c r="H230" s="186" t="s">
        <v>27</v>
      </c>
      <c r="I230" s="186" t="s">
        <v>27</v>
      </c>
      <c r="J230" s="186" t="s">
        <v>27</v>
      </c>
      <c r="K230" s="186">
        <v>14.0</v>
      </c>
      <c r="L230" s="186">
        <v>2.2</v>
      </c>
      <c r="M230" s="186">
        <v>4.45</v>
      </c>
      <c r="N230" s="9">
        <v>6.07</v>
      </c>
      <c r="O230" s="9">
        <f>ROUND('FBE Fees'!$N230*4.9,1)</f>
        <v>29.7</v>
      </c>
      <c r="P230" s="3"/>
      <c r="Q230" s="3"/>
      <c r="R230" s="3"/>
      <c r="S230" s="176">
        <f t="shared" ref="S230:U230" si="216">IF(K230&lt;&gt;"",K230/$T$9,"")</f>
        <v>2.834524509</v>
      </c>
      <c r="T230" s="176">
        <f t="shared" si="216"/>
        <v>0.4454252799</v>
      </c>
      <c r="U230" s="176">
        <f t="shared" si="216"/>
        <v>0.9009738616</v>
      </c>
      <c r="V230" s="3"/>
      <c r="W230" s="3"/>
      <c r="X230" s="3"/>
      <c r="Y230" s="3"/>
      <c r="Z230" s="3"/>
    </row>
    <row r="231" ht="15.75" hidden="1" customHeight="1">
      <c r="A231" s="3"/>
      <c r="B231" s="3"/>
      <c r="C231" s="3"/>
      <c r="D231" s="183" t="str">
        <f>'FBE Fees'!$E231&amp;'FBE Fees'!$F231</f>
        <v>PLC-71750</v>
      </c>
      <c r="E231" s="185" t="s">
        <v>4544</v>
      </c>
      <c r="F231" s="186">
        <v>1750.0</v>
      </c>
      <c r="G231" s="186" t="s">
        <v>27</v>
      </c>
      <c r="H231" s="186" t="s">
        <v>27</v>
      </c>
      <c r="I231" s="186" t="s">
        <v>27</v>
      </c>
      <c r="J231" s="186" t="s">
        <v>27</v>
      </c>
      <c r="K231" s="186">
        <v>14.0</v>
      </c>
      <c r="L231" s="186">
        <v>2.2</v>
      </c>
      <c r="M231" s="186">
        <v>4.45</v>
      </c>
      <c r="N231" s="9">
        <v>6.07</v>
      </c>
      <c r="O231" s="9">
        <f>ROUND('FBE Fees'!$N231*4.9,1)</f>
        <v>29.7</v>
      </c>
      <c r="P231" s="3"/>
      <c r="Q231" s="3"/>
      <c r="R231" s="3"/>
      <c r="S231" s="184">
        <f t="shared" ref="S231:U231" si="217">IF(K231&lt;&gt;"",K231/$T$9,"")</f>
        <v>2.834524509</v>
      </c>
      <c r="T231" s="184">
        <f t="shared" si="217"/>
        <v>0.4454252799</v>
      </c>
      <c r="U231" s="184">
        <f t="shared" si="217"/>
        <v>0.9009738616</v>
      </c>
      <c r="V231" s="3"/>
      <c r="W231" s="3"/>
      <c r="X231" s="3"/>
      <c r="Y231" s="3"/>
      <c r="Z231" s="3"/>
    </row>
    <row r="232" ht="15.75" customHeight="1">
      <c r="A232" s="3"/>
      <c r="B232" s="3"/>
      <c r="C232" s="3"/>
      <c r="D232" s="183" t="str">
        <f>'FBE Fees'!$E232&amp;'FBE Fees'!$F232</f>
        <v>PLC-72000</v>
      </c>
      <c r="E232" s="10" t="s">
        <v>4544</v>
      </c>
      <c r="F232" s="9">
        <v>2000.0</v>
      </c>
      <c r="G232" s="9">
        <v>1200.0</v>
      </c>
      <c r="H232" s="9">
        <v>600.0</v>
      </c>
      <c r="I232" s="9">
        <v>600.0</v>
      </c>
      <c r="J232" s="9">
        <v>3600.0</v>
      </c>
      <c r="K232" s="9">
        <v>15.0</v>
      </c>
      <c r="L232" s="9">
        <v>2.2</v>
      </c>
      <c r="M232" s="9">
        <v>8.35</v>
      </c>
      <c r="N232" s="9">
        <v>6.07</v>
      </c>
      <c r="O232" s="9">
        <f>ROUND('FBE Fees'!$N232*4.9,1)</f>
        <v>29.7</v>
      </c>
      <c r="P232" s="3"/>
      <c r="Q232" s="3"/>
      <c r="R232" s="3"/>
      <c r="S232" s="176">
        <f t="shared" ref="S232:U232" si="218">IF(K232&lt;&gt;"",K232/$T$9,"")</f>
        <v>3.036990545</v>
      </c>
      <c r="T232" s="176">
        <f t="shared" si="218"/>
        <v>0.4454252799</v>
      </c>
      <c r="U232" s="176">
        <f t="shared" si="218"/>
        <v>1.690591403</v>
      </c>
      <c r="V232" s="3"/>
      <c r="W232" s="3"/>
      <c r="X232" s="3"/>
      <c r="Y232" s="3"/>
      <c r="Z232" s="3"/>
    </row>
    <row r="233" ht="15.75" customHeight="1">
      <c r="A233" s="3"/>
      <c r="B233" s="3"/>
      <c r="C233" s="3"/>
      <c r="D233" s="183" t="str">
        <f>'FBE Fees'!$E233&amp;'FBE Fees'!$F233</f>
        <v>PLC-73000</v>
      </c>
      <c r="E233" s="10" t="s">
        <v>4544</v>
      </c>
      <c r="F233" s="9">
        <v>3000.0</v>
      </c>
      <c r="G233" s="9">
        <v>1200.0</v>
      </c>
      <c r="H233" s="9">
        <v>600.0</v>
      </c>
      <c r="I233" s="9">
        <v>600.0</v>
      </c>
      <c r="J233" s="9">
        <v>3600.0</v>
      </c>
      <c r="K233" s="9">
        <v>16.0</v>
      </c>
      <c r="L233" s="9">
        <v>2.2</v>
      </c>
      <c r="M233" s="9">
        <v>11.559999999999999</v>
      </c>
      <c r="N233" s="9">
        <v>7.0</v>
      </c>
      <c r="O233" s="9">
        <f>ROUND('FBE Fees'!$N233*4.9,1)</f>
        <v>34.3</v>
      </c>
      <c r="P233" s="3"/>
      <c r="Q233" s="3"/>
      <c r="R233" s="3"/>
      <c r="S233" s="184">
        <f t="shared" ref="S233:U233" si="219">IF(K233&lt;&gt;"",K233/$T$9,"")</f>
        <v>3.239456581</v>
      </c>
      <c r="T233" s="184">
        <f t="shared" si="219"/>
        <v>0.4454252799</v>
      </c>
      <c r="U233" s="184">
        <f t="shared" si="219"/>
        <v>2.34050738</v>
      </c>
      <c r="V233" s="3"/>
      <c r="W233" s="3"/>
      <c r="X233" s="3"/>
      <c r="Y233" s="3"/>
      <c r="Z233" s="3"/>
    </row>
    <row r="234" ht="15.75" customHeight="1">
      <c r="A234" s="3"/>
      <c r="B234" s="3"/>
      <c r="C234" s="3"/>
      <c r="D234" s="183" t="str">
        <f>'FBE Fees'!$E234&amp;'FBE Fees'!$F234</f>
        <v>PLC-74000</v>
      </c>
      <c r="E234" s="10" t="s">
        <v>4544</v>
      </c>
      <c r="F234" s="9">
        <v>4000.0</v>
      </c>
      <c r="G234" s="9">
        <v>1200.0</v>
      </c>
      <c r="H234" s="9">
        <v>600.0</v>
      </c>
      <c r="I234" s="9">
        <v>600.0</v>
      </c>
      <c r="J234" s="9">
        <v>3600.0</v>
      </c>
      <c r="K234" s="9">
        <v>17.0</v>
      </c>
      <c r="L234" s="9">
        <v>2.2</v>
      </c>
      <c r="M234" s="9">
        <v>13.25</v>
      </c>
      <c r="N234" s="9">
        <v>7.05</v>
      </c>
      <c r="O234" s="9">
        <f>ROUND('FBE Fees'!$N234*4.9,1)</f>
        <v>34.5</v>
      </c>
      <c r="P234" s="3"/>
      <c r="Q234" s="3"/>
      <c r="R234" s="3"/>
      <c r="S234" s="176">
        <f t="shared" ref="S234:U234" si="220">IF(K234&lt;&gt;"",K234/$T$9,"")</f>
        <v>3.441922617</v>
      </c>
      <c r="T234" s="176">
        <f t="shared" si="220"/>
        <v>0.4454252799</v>
      </c>
      <c r="U234" s="176">
        <f t="shared" si="220"/>
        <v>2.682674981</v>
      </c>
      <c r="V234" s="3"/>
      <c r="W234" s="3"/>
      <c r="X234" s="3"/>
      <c r="Y234" s="3"/>
      <c r="Z234" s="3"/>
    </row>
    <row r="235" ht="15.75" customHeight="1">
      <c r="A235" s="3"/>
      <c r="B235" s="3"/>
      <c r="C235" s="3"/>
      <c r="D235" s="183" t="str">
        <f>'FBE Fees'!$E235&amp;'FBE Fees'!$F235</f>
        <v>PLC-75000</v>
      </c>
      <c r="E235" s="10" t="s">
        <v>4544</v>
      </c>
      <c r="F235" s="9">
        <v>5000.0</v>
      </c>
      <c r="G235" s="9">
        <v>1200.0</v>
      </c>
      <c r="H235" s="9">
        <v>600.0</v>
      </c>
      <c r="I235" s="9">
        <v>600.0</v>
      </c>
      <c r="J235" s="9">
        <v>3600.0</v>
      </c>
      <c r="K235" s="9">
        <v>18.0</v>
      </c>
      <c r="L235" s="9">
        <v>2.2</v>
      </c>
      <c r="M235" s="9">
        <v>13.35</v>
      </c>
      <c r="N235" s="9">
        <v>7.05</v>
      </c>
      <c r="O235" s="9">
        <f>ROUND('FBE Fees'!$N235*4.9,1)</f>
        <v>34.5</v>
      </c>
      <c r="P235" s="3"/>
      <c r="Q235" s="3"/>
      <c r="R235" s="3"/>
      <c r="S235" s="184">
        <f t="shared" ref="S235:U235" si="221">IF(K235&lt;&gt;"",K235/$T$9,"")</f>
        <v>3.644388654</v>
      </c>
      <c r="T235" s="184">
        <f t="shared" si="221"/>
        <v>0.4454252799</v>
      </c>
      <c r="U235" s="184">
        <f t="shared" si="221"/>
        <v>2.702921585</v>
      </c>
      <c r="V235" s="3"/>
      <c r="W235" s="3"/>
      <c r="X235" s="3"/>
      <c r="Y235" s="3"/>
      <c r="Z235" s="3"/>
    </row>
    <row r="236" ht="15.75" customHeight="1">
      <c r="A236" s="3"/>
      <c r="B236" s="3"/>
      <c r="C236" s="3"/>
      <c r="D236" s="183" t="str">
        <f>'FBE Fees'!$E236&amp;'FBE Fees'!$F236</f>
        <v>PLC-76000</v>
      </c>
      <c r="E236" s="10" t="s">
        <v>4544</v>
      </c>
      <c r="F236" s="9">
        <v>6000.0</v>
      </c>
      <c r="G236" s="9">
        <v>1200.0</v>
      </c>
      <c r="H236" s="9">
        <v>600.0</v>
      </c>
      <c r="I236" s="9">
        <v>600.0</v>
      </c>
      <c r="J236" s="9">
        <v>3600.0</v>
      </c>
      <c r="K236" s="9">
        <v>19.0</v>
      </c>
      <c r="L236" s="9">
        <v>2.2</v>
      </c>
      <c r="M236" s="9">
        <v>13.5</v>
      </c>
      <c r="N236" s="9">
        <v>7.26</v>
      </c>
      <c r="O236" s="9">
        <f>ROUND('FBE Fees'!$N236*4.9,1)</f>
        <v>35.6</v>
      </c>
      <c r="P236" s="3"/>
      <c r="Q236" s="3"/>
      <c r="R236" s="3"/>
      <c r="S236" s="176">
        <f t="shared" ref="S236:U236" si="222">IF(K236&lt;&gt;"",K236/$T$9,"")</f>
        <v>3.84685469</v>
      </c>
      <c r="T236" s="176">
        <f t="shared" si="222"/>
        <v>0.4454252799</v>
      </c>
      <c r="U236" s="176">
        <f t="shared" si="222"/>
        <v>2.73329149</v>
      </c>
      <c r="V236" s="3"/>
      <c r="W236" s="3"/>
      <c r="X236" s="3"/>
      <c r="Y236" s="3"/>
      <c r="Z236" s="3"/>
    </row>
    <row r="237" ht="15.75" customHeight="1">
      <c r="A237" s="3"/>
      <c r="B237" s="3"/>
      <c r="C237" s="3"/>
      <c r="D237" s="183" t="str">
        <f>'FBE Fees'!$E237&amp;'FBE Fees'!$F237</f>
        <v>PLC-77000</v>
      </c>
      <c r="E237" s="10" t="s">
        <v>4544</v>
      </c>
      <c r="F237" s="9">
        <v>7000.0</v>
      </c>
      <c r="G237" s="9">
        <v>1200.0</v>
      </c>
      <c r="H237" s="9">
        <v>600.0</v>
      </c>
      <c r="I237" s="9">
        <v>600.0</v>
      </c>
      <c r="J237" s="9">
        <v>3600.0</v>
      </c>
      <c r="K237" s="9">
        <v>20.0</v>
      </c>
      <c r="L237" s="9">
        <v>2.2</v>
      </c>
      <c r="M237" s="9">
        <v>13.65</v>
      </c>
      <c r="N237" s="9">
        <v>7.36</v>
      </c>
      <c r="O237" s="9">
        <f>ROUND('FBE Fees'!$N237*4.9,1)</f>
        <v>36.1</v>
      </c>
      <c r="P237" s="3"/>
      <c r="Q237" s="3"/>
      <c r="R237" s="3"/>
      <c r="S237" s="184">
        <f t="shared" ref="S237:U237" si="223">IF(K237&lt;&gt;"",K237/$T$9,"")</f>
        <v>4.049320726</v>
      </c>
      <c r="T237" s="184">
        <f t="shared" si="223"/>
        <v>0.4454252799</v>
      </c>
      <c r="U237" s="184">
        <f t="shared" si="223"/>
        <v>2.763661396</v>
      </c>
      <c r="V237" s="3"/>
      <c r="W237" s="3"/>
      <c r="X237" s="3"/>
      <c r="Y237" s="3"/>
      <c r="Z237" s="3"/>
    </row>
    <row r="238" ht="15.75" customHeight="1">
      <c r="A238" s="3"/>
      <c r="B238" s="3"/>
      <c r="C238" s="3"/>
      <c r="D238" s="183" t="str">
        <f>'FBE Fees'!$E238&amp;'FBE Fees'!$F238</f>
        <v>PLC-78000</v>
      </c>
      <c r="E238" s="10" t="s">
        <v>4544</v>
      </c>
      <c r="F238" s="9">
        <v>8000.0</v>
      </c>
      <c r="G238" s="9">
        <v>1200.0</v>
      </c>
      <c r="H238" s="9">
        <v>600.0</v>
      </c>
      <c r="I238" s="9">
        <v>600.0</v>
      </c>
      <c r="J238" s="9">
        <v>3600.0</v>
      </c>
      <c r="K238" s="9">
        <v>21.0</v>
      </c>
      <c r="L238" s="9">
        <v>2.2</v>
      </c>
      <c r="M238" s="9">
        <v>13.700000000000001</v>
      </c>
      <c r="N238" s="9">
        <v>7.41</v>
      </c>
      <c r="O238" s="9">
        <f>ROUND('FBE Fees'!$N238*4.9,1)</f>
        <v>36.3</v>
      </c>
      <c r="P238" s="3"/>
      <c r="Q238" s="3"/>
      <c r="R238" s="3"/>
      <c r="S238" s="176">
        <f t="shared" ref="S238:U238" si="224">IF(K238&lt;&gt;"",K238/$T$9,"")</f>
        <v>4.251786763</v>
      </c>
      <c r="T238" s="176">
        <f t="shared" si="224"/>
        <v>0.4454252799</v>
      </c>
      <c r="U238" s="176">
        <f t="shared" si="224"/>
        <v>2.773784698</v>
      </c>
      <c r="V238" s="3"/>
      <c r="W238" s="3"/>
      <c r="X238" s="3"/>
      <c r="Y238" s="3"/>
      <c r="Z238" s="3"/>
    </row>
    <row r="239" ht="15.75" customHeight="1">
      <c r="A239" s="3"/>
      <c r="B239" s="3"/>
      <c r="C239" s="3"/>
      <c r="D239" s="183" t="str">
        <f>'FBE Fees'!$E239&amp;'FBE Fees'!$F239</f>
        <v>PLC-79000</v>
      </c>
      <c r="E239" s="10" t="s">
        <v>4544</v>
      </c>
      <c r="F239" s="9">
        <v>9000.0</v>
      </c>
      <c r="G239" s="9">
        <v>1200.0</v>
      </c>
      <c r="H239" s="9">
        <v>600.0</v>
      </c>
      <c r="I239" s="9">
        <v>600.0</v>
      </c>
      <c r="J239" s="9">
        <v>3600.0</v>
      </c>
      <c r="K239" s="9">
        <v>22.0</v>
      </c>
      <c r="L239" s="9">
        <v>2.2</v>
      </c>
      <c r="M239" s="9">
        <v>13.8</v>
      </c>
      <c r="N239" s="9">
        <v>7.41</v>
      </c>
      <c r="O239" s="9">
        <f>ROUND('FBE Fees'!$N239*4.9,1)</f>
        <v>36.3</v>
      </c>
      <c r="P239" s="3"/>
      <c r="Q239" s="3"/>
      <c r="R239" s="3"/>
      <c r="S239" s="184">
        <f t="shared" ref="S239:U239" si="225">IF(K239&lt;&gt;"",K239/$T$9,"")</f>
        <v>4.454252799</v>
      </c>
      <c r="T239" s="184">
        <f t="shared" si="225"/>
        <v>0.4454252799</v>
      </c>
      <c r="U239" s="184">
        <f t="shared" si="225"/>
        <v>2.794031301</v>
      </c>
      <c r="V239" s="3"/>
      <c r="W239" s="3"/>
      <c r="X239" s="3"/>
      <c r="Y239" s="3"/>
      <c r="Z239" s="3"/>
    </row>
    <row r="240" ht="15.75" customHeight="1">
      <c r="A240" s="3"/>
      <c r="B240" s="3"/>
      <c r="C240" s="3"/>
      <c r="D240" s="183" t="str">
        <f>'FBE Fees'!$E240&amp;'FBE Fees'!$F240</f>
        <v>PLC-710000</v>
      </c>
      <c r="E240" s="10" t="s">
        <v>4544</v>
      </c>
      <c r="F240" s="9">
        <v>10000.0</v>
      </c>
      <c r="G240" s="9">
        <v>1200.0</v>
      </c>
      <c r="H240" s="9">
        <v>600.0</v>
      </c>
      <c r="I240" s="9">
        <v>600.0</v>
      </c>
      <c r="J240" s="9">
        <v>3600.0</v>
      </c>
      <c r="K240" s="9">
        <v>23.0</v>
      </c>
      <c r="L240" s="9">
        <v>2.2</v>
      </c>
      <c r="M240" s="9">
        <v>13.9</v>
      </c>
      <c r="N240" s="9">
        <v>7.44</v>
      </c>
      <c r="O240" s="9">
        <f>ROUND('FBE Fees'!$N240*4.9,1)</f>
        <v>36.5</v>
      </c>
      <c r="P240" s="3"/>
      <c r="Q240" s="3"/>
      <c r="R240" s="3"/>
      <c r="S240" s="176">
        <f t="shared" ref="S240:U240" si="226">IF(K240&lt;&gt;"",K240/$T$9,"")</f>
        <v>4.656718835</v>
      </c>
      <c r="T240" s="176">
        <f t="shared" si="226"/>
        <v>0.4454252799</v>
      </c>
      <c r="U240" s="176">
        <f t="shared" si="226"/>
        <v>2.814277905</v>
      </c>
      <c r="V240" s="3"/>
      <c r="W240" s="3"/>
      <c r="X240" s="3"/>
      <c r="Y240" s="3"/>
      <c r="Z240" s="3"/>
    </row>
    <row r="241" ht="15.75" hidden="1" customHeight="1">
      <c r="A241" s="3"/>
      <c r="B241" s="3"/>
      <c r="C241" s="3"/>
      <c r="D241" s="183" t="str">
        <f>'FBE Fees'!$E241&amp;'FBE Fees'!$F241</f>
        <v>PLC-711000</v>
      </c>
      <c r="E241" s="185" t="s">
        <v>4544</v>
      </c>
      <c r="F241" s="186">
        <v>11000.0</v>
      </c>
      <c r="G241" s="186" t="s">
        <v>27</v>
      </c>
      <c r="H241" s="186" t="s">
        <v>27</v>
      </c>
      <c r="I241" s="186" t="s">
        <v>27</v>
      </c>
      <c r="J241" s="186" t="s">
        <v>27</v>
      </c>
      <c r="K241" s="186">
        <v>23.0</v>
      </c>
      <c r="L241" s="186">
        <v>2.2</v>
      </c>
      <c r="M241" s="186">
        <v>13.9</v>
      </c>
      <c r="N241" s="9">
        <v>8.03</v>
      </c>
      <c r="O241" s="9">
        <f>ROUND('FBE Fees'!$N241*4.9,1)</f>
        <v>39.3</v>
      </c>
      <c r="P241" s="3"/>
      <c r="Q241" s="3"/>
      <c r="R241" s="3"/>
      <c r="S241" s="184">
        <f t="shared" ref="S241:U241" si="227">IF(K241&lt;&gt;"",K241/$T$9,"")</f>
        <v>4.656718835</v>
      </c>
      <c r="T241" s="184">
        <f t="shared" si="227"/>
        <v>0.4454252799</v>
      </c>
      <c r="U241" s="184">
        <f t="shared" si="227"/>
        <v>2.814277905</v>
      </c>
      <c r="V241" s="3"/>
      <c r="W241" s="3"/>
      <c r="X241" s="3"/>
      <c r="Y241" s="3"/>
      <c r="Z241" s="3"/>
    </row>
    <row r="242" ht="15.75" hidden="1" customHeight="1">
      <c r="A242" s="3"/>
      <c r="B242" s="3"/>
      <c r="C242" s="3"/>
      <c r="D242" s="183" t="str">
        <f>'FBE Fees'!$E242&amp;'FBE Fees'!$F242</f>
        <v>PLC-712000</v>
      </c>
      <c r="E242" s="185" t="s">
        <v>4544</v>
      </c>
      <c r="F242" s="186">
        <v>12000.0</v>
      </c>
      <c r="G242" s="186" t="s">
        <v>27</v>
      </c>
      <c r="H242" s="186" t="s">
        <v>27</v>
      </c>
      <c r="I242" s="186" t="s">
        <v>27</v>
      </c>
      <c r="J242" s="186" t="s">
        <v>27</v>
      </c>
      <c r="K242" s="186">
        <v>23.0</v>
      </c>
      <c r="L242" s="186">
        <v>2.2</v>
      </c>
      <c r="M242" s="186">
        <v>13.9</v>
      </c>
      <c r="N242" s="9">
        <v>8.03</v>
      </c>
      <c r="O242" s="9">
        <f>ROUND('FBE Fees'!$N242*4.9,1)</f>
        <v>39.3</v>
      </c>
      <c r="P242" s="3"/>
      <c r="Q242" s="3"/>
      <c r="R242" s="3"/>
      <c r="S242" s="176">
        <f t="shared" ref="S242:U242" si="228">IF(K242&lt;&gt;"",K242/$T$9,"")</f>
        <v>4.656718835</v>
      </c>
      <c r="T242" s="176">
        <f t="shared" si="228"/>
        <v>0.4454252799</v>
      </c>
      <c r="U242" s="176">
        <f t="shared" si="228"/>
        <v>2.814277905</v>
      </c>
      <c r="V242" s="3"/>
      <c r="W242" s="3"/>
      <c r="X242" s="3"/>
      <c r="Y242" s="3"/>
      <c r="Z242" s="3"/>
    </row>
    <row r="243" ht="15.75" customHeight="1">
      <c r="A243" s="3"/>
      <c r="B243" s="3"/>
      <c r="C243" s="3"/>
      <c r="D243" s="183" t="str">
        <f>'FBE Fees'!$E243&amp;'FBE Fees'!$F243</f>
        <v>PLC-715000</v>
      </c>
      <c r="E243" s="10" t="s">
        <v>4544</v>
      </c>
      <c r="F243" s="9">
        <v>15000.0</v>
      </c>
      <c r="G243" s="9">
        <v>1200.0</v>
      </c>
      <c r="H243" s="9">
        <v>600.0</v>
      </c>
      <c r="I243" s="9">
        <v>600.0</v>
      </c>
      <c r="J243" s="9">
        <v>3600.0</v>
      </c>
      <c r="K243" s="9">
        <v>24.0</v>
      </c>
      <c r="L243" s="9">
        <v>2.2</v>
      </c>
      <c r="M243" s="9">
        <v>14.8</v>
      </c>
      <c r="N243" s="9">
        <v>8.03</v>
      </c>
      <c r="O243" s="9">
        <f>ROUND('FBE Fees'!$N243*4.9,1)</f>
        <v>39.3</v>
      </c>
      <c r="P243" s="3"/>
      <c r="Q243" s="3"/>
      <c r="R243" s="3"/>
      <c r="S243" s="184">
        <f t="shared" ref="S243:U243" si="229">IF(K243&lt;&gt;"",K243/$T$9,"")</f>
        <v>4.859184872</v>
      </c>
      <c r="T243" s="184">
        <f t="shared" si="229"/>
        <v>0.4454252799</v>
      </c>
      <c r="U243" s="184">
        <f t="shared" si="229"/>
        <v>2.996497338</v>
      </c>
      <c r="V243" s="3"/>
      <c r="W243" s="3"/>
      <c r="X243" s="3"/>
      <c r="Y243" s="3"/>
      <c r="Z243" s="3"/>
    </row>
    <row r="244" ht="15.75" customHeight="1">
      <c r="A244" s="3"/>
      <c r="B244" s="3"/>
      <c r="C244" s="3"/>
      <c r="D244" s="183" t="str">
        <f>'FBE Fees'!$E244&amp;'FBE Fees'!$F244</f>
        <v>PLC-720000</v>
      </c>
      <c r="E244" s="10" t="s">
        <v>4544</v>
      </c>
      <c r="F244" s="9">
        <v>20000.0</v>
      </c>
      <c r="G244" s="9">
        <v>1200.0</v>
      </c>
      <c r="H244" s="9">
        <v>600.0</v>
      </c>
      <c r="I244" s="9">
        <v>600.0</v>
      </c>
      <c r="J244" s="9">
        <v>3600.0</v>
      </c>
      <c r="K244" s="9">
        <v>30.0</v>
      </c>
      <c r="L244" s="9">
        <v>2.2</v>
      </c>
      <c r="M244" s="9">
        <v>15.8</v>
      </c>
      <c r="N244" s="9">
        <v>8.5</v>
      </c>
      <c r="O244" s="9">
        <f>ROUND('FBE Fees'!$N244*4.9,1)</f>
        <v>41.7</v>
      </c>
      <c r="P244" s="3"/>
      <c r="Q244" s="3"/>
      <c r="R244" s="3"/>
      <c r="S244" s="176">
        <f t="shared" ref="S244:U244" si="230">IF(K244&lt;&gt;"",K244/$T$9,"")</f>
        <v>6.07398109</v>
      </c>
      <c r="T244" s="176">
        <f t="shared" si="230"/>
        <v>0.4454252799</v>
      </c>
      <c r="U244" s="176">
        <f t="shared" si="230"/>
        <v>3.198963374</v>
      </c>
      <c r="V244" s="3"/>
      <c r="W244" s="3"/>
      <c r="X244" s="3"/>
      <c r="Y244" s="3"/>
      <c r="Z244" s="3"/>
    </row>
    <row r="245" ht="15.75" customHeight="1">
      <c r="A245" s="3"/>
      <c r="B245" s="3"/>
      <c r="C245" s="3"/>
      <c r="D245" s="183" t="str">
        <f>'FBE Fees'!$E245&amp;'FBE Fees'!$F245</f>
        <v>PLC-725000</v>
      </c>
      <c r="E245" s="10" t="s">
        <v>4544</v>
      </c>
      <c r="F245" s="9">
        <v>25000.0</v>
      </c>
      <c r="G245" s="9">
        <v>1200.0</v>
      </c>
      <c r="H245" s="9">
        <v>600.0</v>
      </c>
      <c r="I245" s="9">
        <v>600.0</v>
      </c>
      <c r="J245" s="9">
        <v>3600.0</v>
      </c>
      <c r="K245" s="9">
        <v>34.0</v>
      </c>
      <c r="L245" s="9">
        <v>2.2</v>
      </c>
      <c r="M245" s="9">
        <v>16.55</v>
      </c>
      <c r="N245" s="9">
        <v>9.56</v>
      </c>
      <c r="O245" s="9">
        <f>ROUND('FBE Fees'!$N245*4.9,1)</f>
        <v>46.8</v>
      </c>
      <c r="P245" s="3"/>
      <c r="Q245" s="3"/>
      <c r="R245" s="3"/>
      <c r="S245" s="184">
        <f t="shared" ref="S245:U245" si="231">IF(K245&lt;&gt;"",K245/$T$9,"")</f>
        <v>6.883845235</v>
      </c>
      <c r="T245" s="184">
        <f t="shared" si="231"/>
        <v>0.4454252799</v>
      </c>
      <c r="U245" s="184">
        <f t="shared" si="231"/>
        <v>3.350812901</v>
      </c>
      <c r="V245" s="3"/>
      <c r="W245" s="3"/>
      <c r="X245" s="3"/>
      <c r="Y245" s="3"/>
      <c r="Z245" s="3"/>
    </row>
    <row r="246" ht="15.75" customHeight="1">
      <c r="A246" s="3"/>
      <c r="B246" s="3"/>
      <c r="C246" s="3"/>
      <c r="D246" s="183" t="str">
        <f>'FBE Fees'!$E246&amp;'FBE Fees'!$F246</f>
        <v>PLC-730000</v>
      </c>
      <c r="E246" s="10" t="s">
        <v>4544</v>
      </c>
      <c r="F246" s="9">
        <v>30000.0</v>
      </c>
      <c r="G246" s="9">
        <v>1200.0</v>
      </c>
      <c r="H246" s="9">
        <v>600.0</v>
      </c>
      <c r="I246" s="9">
        <v>600.0</v>
      </c>
      <c r="J246" s="9">
        <v>3600.0</v>
      </c>
      <c r="K246" s="9">
        <v>38.0</v>
      </c>
      <c r="L246" s="9">
        <v>2.2</v>
      </c>
      <c r="M246" s="9">
        <v>18.8</v>
      </c>
      <c r="N246" s="9">
        <v>9.56</v>
      </c>
      <c r="O246" s="9">
        <f>ROUND('FBE Fees'!$N246*4.9,1)</f>
        <v>46.8</v>
      </c>
      <c r="P246" s="3"/>
      <c r="Q246" s="3"/>
      <c r="R246" s="3"/>
      <c r="S246" s="176">
        <f t="shared" ref="S246:U246" si="232">IF(K246&lt;&gt;"",K246/$T$9,"")</f>
        <v>7.69370938</v>
      </c>
      <c r="T246" s="176">
        <f t="shared" si="232"/>
        <v>0.4454252799</v>
      </c>
      <c r="U246" s="176">
        <f t="shared" si="232"/>
        <v>3.806361483</v>
      </c>
      <c r="V246" s="3"/>
      <c r="W246" s="3"/>
      <c r="X246" s="3"/>
      <c r="Y246" s="3"/>
      <c r="Z246" s="3"/>
    </row>
    <row r="247" ht="15.75" customHeight="1">
      <c r="A247" s="3"/>
      <c r="B247" s="3"/>
      <c r="C247" s="3"/>
      <c r="D247" s="183" t="str">
        <f>'FBE Fees'!$E247&amp;'FBE Fees'!$F247</f>
        <v>PLC-735000</v>
      </c>
      <c r="E247" s="10" t="s">
        <v>4544</v>
      </c>
      <c r="F247" s="9">
        <v>35000.0</v>
      </c>
      <c r="G247" s="9">
        <v>1200.0</v>
      </c>
      <c r="H247" s="9">
        <v>600.0</v>
      </c>
      <c r="I247" s="9">
        <v>600.0</v>
      </c>
      <c r="J247" s="9">
        <v>3600.0</v>
      </c>
      <c r="K247" s="9">
        <v>42.0</v>
      </c>
      <c r="L247" s="9">
        <v>2.2</v>
      </c>
      <c r="M247" s="9">
        <v>21.05</v>
      </c>
      <c r="N247" s="9">
        <v>9.6</v>
      </c>
      <c r="O247" s="9">
        <f>ROUND('FBE Fees'!$N247*4.9,1)</f>
        <v>47</v>
      </c>
      <c r="P247" s="3"/>
      <c r="Q247" s="3"/>
      <c r="R247" s="3"/>
      <c r="S247" s="184">
        <f t="shared" ref="S247:U247" si="233">IF(K247&lt;&gt;"",K247/$T$9,"")</f>
        <v>8.503573526</v>
      </c>
      <c r="T247" s="184">
        <f t="shared" si="233"/>
        <v>0.4454252799</v>
      </c>
      <c r="U247" s="184">
        <f t="shared" si="233"/>
        <v>4.261910065</v>
      </c>
      <c r="V247" s="3"/>
      <c r="W247" s="3"/>
      <c r="X247" s="3"/>
      <c r="Y247" s="3"/>
      <c r="Z247" s="3"/>
    </row>
    <row r="248" ht="15.75" hidden="1" customHeight="1">
      <c r="A248" s="3"/>
      <c r="B248" s="3"/>
      <c r="C248" s="3"/>
      <c r="D248" s="183" t="str">
        <f>'FBE Fees'!$E248&amp;'FBE Fees'!$F248</f>
        <v>PLC-738000</v>
      </c>
      <c r="E248" s="185" t="s">
        <v>4544</v>
      </c>
      <c r="F248" s="186">
        <v>38000.0</v>
      </c>
      <c r="G248" s="186" t="s">
        <v>27</v>
      </c>
      <c r="H248" s="186" t="s">
        <v>27</v>
      </c>
      <c r="I248" s="186" t="s">
        <v>27</v>
      </c>
      <c r="J248" s="186" t="s">
        <v>27</v>
      </c>
      <c r="K248" s="186">
        <v>42.0</v>
      </c>
      <c r="L248" s="186">
        <v>2.2</v>
      </c>
      <c r="M248" s="186">
        <v>21.05</v>
      </c>
      <c r="N248" s="9">
        <v>9.6</v>
      </c>
      <c r="O248" s="9">
        <f>ROUND('FBE Fees'!$N248*4.9,1)</f>
        <v>47</v>
      </c>
      <c r="P248" s="3"/>
      <c r="Q248" s="3"/>
      <c r="R248" s="3"/>
      <c r="S248" s="176">
        <f t="shared" ref="S248:U248" si="234">IF(K248&lt;&gt;"",K248/$T$9,"")</f>
        <v>8.503573526</v>
      </c>
      <c r="T248" s="176">
        <f t="shared" si="234"/>
        <v>0.4454252799</v>
      </c>
      <c r="U248" s="176">
        <f t="shared" si="234"/>
        <v>4.261910065</v>
      </c>
      <c r="V248" s="3"/>
      <c r="W248" s="3"/>
      <c r="X248" s="3"/>
      <c r="Y248" s="3"/>
      <c r="Z248" s="3"/>
    </row>
    <row r="249" ht="15.75" customHeight="1">
      <c r="A249" s="3"/>
      <c r="B249" s="3"/>
      <c r="C249" s="3"/>
      <c r="D249" s="183" t="str">
        <f>'FBE Fees'!$E249&amp;'FBE Fees'!$F249</f>
        <v>PLC-740000</v>
      </c>
      <c r="E249" s="10" t="s">
        <v>4544</v>
      </c>
      <c r="F249" s="9">
        <v>40000.0</v>
      </c>
      <c r="G249" s="9">
        <v>1200.0</v>
      </c>
      <c r="H249" s="9">
        <v>600.0</v>
      </c>
      <c r="I249" s="9">
        <v>600.0</v>
      </c>
      <c r="J249" s="9">
        <v>3600.0</v>
      </c>
      <c r="K249" s="9">
        <v>46.0</v>
      </c>
      <c r="L249" s="9">
        <v>2.2</v>
      </c>
      <c r="M249" s="9">
        <v>23.4</v>
      </c>
      <c r="N249" s="9">
        <v>9.6</v>
      </c>
      <c r="O249" s="9">
        <f>ROUND('FBE Fees'!$N249*4.9,1)</f>
        <v>47</v>
      </c>
      <c r="P249" s="3"/>
      <c r="Q249" s="3"/>
      <c r="R249" s="3"/>
      <c r="S249" s="184">
        <f t="shared" ref="S249:U249" si="235">IF(K249&lt;&gt;"",K249/$T$9,"")</f>
        <v>9.313437671</v>
      </c>
      <c r="T249" s="184">
        <f t="shared" si="235"/>
        <v>0.4454252799</v>
      </c>
      <c r="U249" s="184">
        <f t="shared" si="235"/>
        <v>4.73770525</v>
      </c>
      <c r="V249" s="3"/>
      <c r="W249" s="3"/>
      <c r="X249" s="3"/>
      <c r="Y249" s="3"/>
      <c r="Z249" s="3"/>
    </row>
    <row r="250" ht="15.75" customHeight="1">
      <c r="A250" s="3"/>
      <c r="B250" s="3"/>
      <c r="C250" s="3"/>
      <c r="D250" s="183" t="str">
        <f>'FBE Fees'!$E250&amp;'FBE Fees'!$F250</f>
        <v>PLC-745000</v>
      </c>
      <c r="E250" s="10" t="s">
        <v>4544</v>
      </c>
      <c r="F250" s="9">
        <v>45000.0</v>
      </c>
      <c r="G250" s="9">
        <v>1200.0</v>
      </c>
      <c r="H250" s="9">
        <v>600.0</v>
      </c>
      <c r="I250" s="9">
        <v>600.0</v>
      </c>
      <c r="J250" s="9">
        <v>3600.0</v>
      </c>
      <c r="K250" s="9">
        <v>50.0</v>
      </c>
      <c r="L250" s="9">
        <v>2.5</v>
      </c>
      <c r="M250" s="9">
        <v>25.599999999999998</v>
      </c>
      <c r="N250" s="9">
        <v>9.6</v>
      </c>
      <c r="O250" s="9">
        <f>ROUND('FBE Fees'!$N250*4.9,1)</f>
        <v>47</v>
      </c>
      <c r="P250" s="3"/>
      <c r="Q250" s="3"/>
      <c r="R250" s="3"/>
      <c r="S250" s="176">
        <f t="shared" ref="S250:U250" si="236">IF(K250&lt;&gt;"",K250/$T$9,"")</f>
        <v>10.12330182</v>
      </c>
      <c r="T250" s="176">
        <f t="shared" si="236"/>
        <v>0.5061650908</v>
      </c>
      <c r="U250" s="176">
        <f t="shared" si="236"/>
        <v>5.18313053</v>
      </c>
      <c r="V250" s="3"/>
      <c r="W250" s="3"/>
      <c r="X250" s="3"/>
      <c r="Y250" s="3"/>
      <c r="Z250" s="3"/>
    </row>
    <row r="251" ht="15.75" customHeight="1">
      <c r="A251" s="3"/>
      <c r="B251" s="3"/>
      <c r="C251" s="3"/>
      <c r="D251" s="183" t="str">
        <f>'FBE Fees'!$E251&amp;'FBE Fees'!$F251</f>
        <v>PLC-750000</v>
      </c>
      <c r="E251" s="10" t="s">
        <v>4544</v>
      </c>
      <c r="F251" s="9">
        <v>50000.0</v>
      </c>
      <c r="G251" s="9">
        <v>1200.0</v>
      </c>
      <c r="H251" s="9">
        <v>600.0</v>
      </c>
      <c r="I251" s="9">
        <v>600.0</v>
      </c>
      <c r="J251" s="9">
        <v>3600.0</v>
      </c>
      <c r="K251" s="9">
        <v>54.0</v>
      </c>
      <c r="L251" s="9">
        <v>2.5</v>
      </c>
      <c r="M251" s="9">
        <v>27.799999999999997</v>
      </c>
      <c r="N251" s="9">
        <v>9.6</v>
      </c>
      <c r="O251" s="9">
        <f>ROUND('FBE Fees'!$N251*4.9,1)</f>
        <v>47</v>
      </c>
      <c r="P251" s="3"/>
      <c r="Q251" s="3"/>
      <c r="R251" s="3"/>
      <c r="S251" s="184">
        <f t="shared" ref="S251:U251" si="237">IF(K251&lt;&gt;"",K251/$T$9,"")</f>
        <v>10.93316596</v>
      </c>
      <c r="T251" s="184">
        <f t="shared" si="237"/>
        <v>0.5061650908</v>
      </c>
      <c r="U251" s="184">
        <f t="shared" si="237"/>
        <v>5.62855581</v>
      </c>
      <c r="V251" s="3"/>
      <c r="W251" s="3"/>
      <c r="X251" s="3"/>
      <c r="Y251" s="3"/>
      <c r="Z251" s="3"/>
    </row>
    <row r="252" ht="15.75" customHeight="1">
      <c r="A252" s="3"/>
      <c r="B252" s="3"/>
      <c r="C252" s="3"/>
      <c r="D252" s="183" t="str">
        <f>'FBE Fees'!$E252&amp;'FBE Fees'!$F252</f>
        <v>PLC-755000</v>
      </c>
      <c r="E252" s="10" t="s">
        <v>4544</v>
      </c>
      <c r="F252" s="9">
        <v>55000.0</v>
      </c>
      <c r="G252" s="9">
        <v>1200.0</v>
      </c>
      <c r="H252" s="9">
        <v>600.0</v>
      </c>
      <c r="I252" s="9">
        <v>600.0</v>
      </c>
      <c r="J252" s="9">
        <v>3600.0</v>
      </c>
      <c r="K252" s="9">
        <v>58.0</v>
      </c>
      <c r="L252" s="9">
        <v>2.5</v>
      </c>
      <c r="M252" s="9">
        <v>29.999999999999996</v>
      </c>
      <c r="N252" s="9">
        <v>9.6</v>
      </c>
      <c r="O252" s="9">
        <f>ROUND('FBE Fees'!$N252*4.9,1)</f>
        <v>47</v>
      </c>
      <c r="P252" s="3"/>
      <c r="Q252" s="3"/>
      <c r="R252" s="3"/>
      <c r="S252" s="176">
        <f t="shared" ref="S252:U252" si="238">IF(K252&lt;&gt;"",K252/$T$9,"")</f>
        <v>11.74303011</v>
      </c>
      <c r="T252" s="176">
        <f t="shared" si="238"/>
        <v>0.5061650908</v>
      </c>
      <c r="U252" s="176">
        <f t="shared" si="238"/>
        <v>6.07398109</v>
      </c>
      <c r="V252" s="3"/>
      <c r="W252" s="3"/>
      <c r="X252" s="3"/>
      <c r="Y252" s="3"/>
      <c r="Z252" s="3"/>
    </row>
    <row r="253" ht="15.75" customHeight="1">
      <c r="A253" s="3"/>
      <c r="B253" s="3"/>
      <c r="C253" s="3"/>
      <c r="D253" s="183" t="str">
        <f>'FBE Fees'!$E253&amp;'FBE Fees'!$F253</f>
        <v>PLC-760000</v>
      </c>
      <c r="E253" s="10" t="s">
        <v>4544</v>
      </c>
      <c r="F253" s="9">
        <v>60000.0</v>
      </c>
      <c r="G253" s="9">
        <v>1200.0</v>
      </c>
      <c r="H253" s="9">
        <v>600.0</v>
      </c>
      <c r="I253" s="9">
        <v>600.0</v>
      </c>
      <c r="J253" s="9">
        <v>3600.0</v>
      </c>
      <c r="K253" s="9">
        <v>62.0</v>
      </c>
      <c r="L253" s="9">
        <v>2.5</v>
      </c>
      <c r="M253" s="9">
        <v>32.199999999999996</v>
      </c>
      <c r="N253" s="9">
        <v>9.6</v>
      </c>
      <c r="O253" s="9">
        <f>ROUND('FBE Fees'!$N253*4.9,1)</f>
        <v>47</v>
      </c>
      <c r="P253" s="3"/>
      <c r="Q253" s="3"/>
      <c r="R253" s="3"/>
      <c r="S253" s="184">
        <f t="shared" ref="S253:U253" si="239">IF(K253&lt;&gt;"",K253/$T$9,"")</f>
        <v>12.55289425</v>
      </c>
      <c r="T253" s="184">
        <f t="shared" si="239"/>
        <v>0.5061650908</v>
      </c>
      <c r="U253" s="184">
        <f t="shared" si="239"/>
        <v>6.51940637</v>
      </c>
      <c r="V253" s="3"/>
      <c r="W253" s="3"/>
      <c r="X253" s="3"/>
      <c r="Y253" s="3"/>
      <c r="Z253" s="3"/>
    </row>
    <row r="254" ht="15.75" hidden="1" customHeight="1">
      <c r="A254" s="3"/>
      <c r="B254" s="3"/>
      <c r="C254" s="3"/>
      <c r="D254" s="183" t="str">
        <f>'FBE Fees'!$E254&amp;'FBE Fees'!$F254</f>
        <v>PLC-765000</v>
      </c>
      <c r="E254" s="185" t="s">
        <v>4544</v>
      </c>
      <c r="F254" s="186">
        <v>65000.0</v>
      </c>
      <c r="G254" s="186" t="s">
        <v>27</v>
      </c>
      <c r="H254" s="186" t="s">
        <v>27</v>
      </c>
      <c r="I254" s="186" t="s">
        <v>27</v>
      </c>
      <c r="J254" s="186" t="s">
        <v>27</v>
      </c>
      <c r="K254" s="186">
        <v>62.0</v>
      </c>
      <c r="L254" s="186">
        <v>2.5</v>
      </c>
      <c r="M254" s="186">
        <v>32.199999999999996</v>
      </c>
      <c r="N254" s="9">
        <v>9.6</v>
      </c>
      <c r="O254" s="9">
        <f>ROUND('FBE Fees'!$N254*4.9,1)</f>
        <v>47</v>
      </c>
      <c r="P254" s="3"/>
      <c r="Q254" s="3"/>
      <c r="R254" s="3"/>
      <c r="S254" s="176">
        <f t="shared" ref="S254:U254" si="240">IF(K254&lt;&gt;"",K254/$T$9,"")</f>
        <v>12.55289425</v>
      </c>
      <c r="T254" s="176">
        <f t="shared" si="240"/>
        <v>0.5061650908</v>
      </c>
      <c r="U254" s="176">
        <f t="shared" si="240"/>
        <v>6.51940637</v>
      </c>
      <c r="V254" s="3"/>
      <c r="W254" s="3"/>
      <c r="X254" s="3"/>
      <c r="Y254" s="3"/>
      <c r="Z254" s="3"/>
    </row>
    <row r="255" ht="15.75" hidden="1" customHeight="1">
      <c r="A255" s="3"/>
      <c r="B255" s="3"/>
      <c r="C255" s="3"/>
      <c r="D255" s="183" t="str">
        <f>'FBE Fees'!$E255&amp;'FBE Fees'!$F255</f>
        <v>PLC-770000</v>
      </c>
      <c r="E255" s="185" t="s">
        <v>4544</v>
      </c>
      <c r="F255" s="186">
        <v>70000.0</v>
      </c>
      <c r="G255" s="186" t="s">
        <v>27</v>
      </c>
      <c r="H255" s="186" t="s">
        <v>27</v>
      </c>
      <c r="I255" s="186" t="s">
        <v>27</v>
      </c>
      <c r="J255" s="186" t="s">
        <v>27</v>
      </c>
      <c r="K255" s="186">
        <v>62.0</v>
      </c>
      <c r="L255" s="186">
        <v>2.5</v>
      </c>
      <c r="M255" s="186">
        <v>32.199999999999996</v>
      </c>
      <c r="N255" s="9">
        <v>9.6</v>
      </c>
      <c r="O255" s="9">
        <f>ROUND('FBE Fees'!$N255*4.9,1)</f>
        <v>47</v>
      </c>
      <c r="P255" s="3"/>
      <c r="Q255" s="3"/>
      <c r="R255" s="3"/>
      <c r="S255" s="184">
        <f t="shared" ref="S255:U255" si="241">IF(K255&lt;&gt;"",K255/$T$9,"")</f>
        <v>12.55289425</v>
      </c>
      <c r="T255" s="184">
        <f t="shared" si="241"/>
        <v>0.5061650908</v>
      </c>
      <c r="U255" s="184">
        <f t="shared" si="241"/>
        <v>6.51940637</v>
      </c>
      <c r="V255" s="3"/>
      <c r="W255" s="3"/>
      <c r="X255" s="3"/>
      <c r="Y255" s="3"/>
      <c r="Z255" s="3"/>
    </row>
    <row r="256" ht="15.75" hidden="1" customHeight="1">
      <c r="A256" s="3"/>
      <c r="B256" s="3"/>
      <c r="C256" s="3"/>
      <c r="D256" s="183" t="str">
        <f>'FBE Fees'!$E256&amp;'FBE Fees'!$F256</f>
        <v>PLC-775000</v>
      </c>
      <c r="E256" s="185" t="s">
        <v>4544</v>
      </c>
      <c r="F256" s="186">
        <v>75000.0</v>
      </c>
      <c r="G256" s="186" t="s">
        <v>27</v>
      </c>
      <c r="H256" s="186" t="s">
        <v>27</v>
      </c>
      <c r="I256" s="186" t="s">
        <v>27</v>
      </c>
      <c r="J256" s="186" t="s">
        <v>27</v>
      </c>
      <c r="K256" s="186">
        <v>62.0</v>
      </c>
      <c r="L256" s="186">
        <v>2.5</v>
      </c>
      <c r="M256" s="186">
        <v>32.199999999999996</v>
      </c>
      <c r="N256" s="9">
        <v>9.6</v>
      </c>
      <c r="O256" s="9">
        <f>ROUND('FBE Fees'!$N256*4.9,1)</f>
        <v>47</v>
      </c>
      <c r="P256" s="3"/>
      <c r="Q256" s="3"/>
      <c r="R256" s="3"/>
      <c r="S256" s="176">
        <f t="shared" ref="S256:U256" si="242">IF(K256&lt;&gt;"",K256/$T$9,"")</f>
        <v>12.55289425</v>
      </c>
      <c r="T256" s="176">
        <f t="shared" si="242"/>
        <v>0.5061650908</v>
      </c>
      <c r="U256" s="176">
        <f t="shared" si="242"/>
        <v>6.51940637</v>
      </c>
      <c r="V256" s="3"/>
      <c r="W256" s="3"/>
      <c r="X256" s="3"/>
      <c r="Y256" s="3"/>
      <c r="Z256" s="3"/>
    </row>
    <row r="257" ht="15.75" hidden="1" customHeight="1">
      <c r="A257" s="3"/>
      <c r="B257" s="3"/>
      <c r="C257" s="3"/>
      <c r="D257" s="183" t="str">
        <f>'FBE Fees'!$E257&amp;'FBE Fees'!$F257</f>
        <v>PLC-780000</v>
      </c>
      <c r="E257" s="185" t="s">
        <v>4544</v>
      </c>
      <c r="F257" s="186">
        <v>80000.0</v>
      </c>
      <c r="G257" s="186" t="s">
        <v>27</v>
      </c>
      <c r="H257" s="186" t="s">
        <v>27</v>
      </c>
      <c r="I257" s="186" t="s">
        <v>27</v>
      </c>
      <c r="J257" s="186" t="s">
        <v>27</v>
      </c>
      <c r="K257" s="186">
        <v>62.0</v>
      </c>
      <c r="L257" s="186">
        <v>2.5</v>
      </c>
      <c r="M257" s="186">
        <v>32.199999999999996</v>
      </c>
      <c r="N257" s="9">
        <v>9.6</v>
      </c>
      <c r="O257" s="9">
        <f>ROUND('FBE Fees'!$N257*4.9,1)</f>
        <v>47</v>
      </c>
      <c r="P257" s="3"/>
      <c r="Q257" s="3"/>
      <c r="R257" s="3"/>
      <c r="S257" s="184">
        <f t="shared" ref="S257:U257" si="243">IF(K257&lt;&gt;"",K257/$T$9,"")</f>
        <v>12.55289425</v>
      </c>
      <c r="T257" s="184">
        <f t="shared" si="243"/>
        <v>0.5061650908</v>
      </c>
      <c r="U257" s="184">
        <f t="shared" si="243"/>
        <v>6.51940637</v>
      </c>
      <c r="V257" s="3"/>
      <c r="W257" s="3"/>
      <c r="X257" s="3"/>
      <c r="Y257" s="3"/>
      <c r="Z257" s="3"/>
    </row>
    <row r="258" ht="15.75" hidden="1" customHeight="1">
      <c r="A258" s="3"/>
      <c r="B258" s="3"/>
      <c r="C258" s="3"/>
      <c r="D258" s="183" t="str">
        <f>'FBE Fees'!$E258&amp;'FBE Fees'!$F258</f>
        <v>PLC-785000</v>
      </c>
      <c r="E258" s="185" t="s">
        <v>4544</v>
      </c>
      <c r="F258" s="186">
        <v>85000.0</v>
      </c>
      <c r="G258" s="186" t="s">
        <v>27</v>
      </c>
      <c r="H258" s="186" t="s">
        <v>27</v>
      </c>
      <c r="I258" s="186" t="s">
        <v>27</v>
      </c>
      <c r="J258" s="186" t="s">
        <v>27</v>
      </c>
      <c r="K258" s="186">
        <v>62.0</v>
      </c>
      <c r="L258" s="186">
        <v>2.5</v>
      </c>
      <c r="M258" s="186">
        <v>32.199999999999996</v>
      </c>
      <c r="N258" s="9">
        <v>9.6</v>
      </c>
      <c r="O258" s="9">
        <f>ROUND('FBE Fees'!$N258*4.9,1)</f>
        <v>47</v>
      </c>
      <c r="P258" s="3"/>
      <c r="Q258" s="3"/>
      <c r="R258" s="3"/>
      <c r="S258" s="176">
        <f t="shared" ref="S258:U258" si="244">IF(K258&lt;&gt;"",K258/$T$9,"")</f>
        <v>12.55289425</v>
      </c>
      <c r="T258" s="176">
        <f t="shared" si="244"/>
        <v>0.5061650908</v>
      </c>
      <c r="U258" s="176">
        <f t="shared" si="244"/>
        <v>6.51940637</v>
      </c>
      <c r="V258" s="3"/>
      <c r="W258" s="3"/>
      <c r="X258" s="3"/>
      <c r="Y258" s="3"/>
      <c r="Z258" s="3"/>
    </row>
    <row r="259" ht="15.75" hidden="1" customHeight="1">
      <c r="A259" s="3"/>
      <c r="B259" s="3"/>
      <c r="C259" s="3"/>
      <c r="D259" s="183" t="str">
        <f>'FBE Fees'!$E259&amp;'FBE Fees'!$F259</f>
        <v>PLC-790000</v>
      </c>
      <c r="E259" s="185" t="s">
        <v>4544</v>
      </c>
      <c r="F259" s="186">
        <v>90000.0</v>
      </c>
      <c r="G259" s="186" t="s">
        <v>27</v>
      </c>
      <c r="H259" s="186" t="s">
        <v>27</v>
      </c>
      <c r="I259" s="186" t="s">
        <v>27</v>
      </c>
      <c r="J259" s="186" t="s">
        <v>27</v>
      </c>
      <c r="K259" s="186">
        <v>62.0</v>
      </c>
      <c r="L259" s="186">
        <v>2.5</v>
      </c>
      <c r="M259" s="186">
        <v>32.199999999999996</v>
      </c>
      <c r="N259" s="9">
        <v>9.6</v>
      </c>
      <c r="O259" s="9">
        <f>ROUND('FBE Fees'!$N259*4.9,1)</f>
        <v>47</v>
      </c>
      <c r="P259" s="3"/>
      <c r="Q259" s="3"/>
      <c r="R259" s="3"/>
      <c r="S259" s="184">
        <f t="shared" ref="S259:U259" si="245">IF(K259&lt;&gt;"",K259/$T$9,"")</f>
        <v>12.55289425</v>
      </c>
      <c r="T259" s="184">
        <f t="shared" si="245"/>
        <v>0.5061650908</v>
      </c>
      <c r="U259" s="184">
        <f t="shared" si="245"/>
        <v>6.51940637</v>
      </c>
      <c r="V259" s="3"/>
      <c r="W259" s="3"/>
      <c r="X259" s="3"/>
      <c r="Y259" s="3"/>
      <c r="Z259" s="3"/>
    </row>
    <row r="260" ht="15.75" hidden="1" customHeight="1">
      <c r="A260" s="3"/>
      <c r="B260" s="3"/>
      <c r="C260" s="3"/>
      <c r="D260" s="183" t="str">
        <f>'FBE Fees'!$E260&amp;'FBE Fees'!$F260</f>
        <v>PLC-8100</v>
      </c>
      <c r="E260" s="185" t="s">
        <v>4543</v>
      </c>
      <c r="F260" s="186">
        <v>100.0</v>
      </c>
      <c r="G260" s="186" t="s">
        <v>27</v>
      </c>
      <c r="H260" s="186" t="s">
        <v>27</v>
      </c>
      <c r="I260" s="186" t="s">
        <v>27</v>
      </c>
      <c r="J260" s="186" t="s">
        <v>27</v>
      </c>
      <c r="K260" s="186">
        <v>62.0</v>
      </c>
      <c r="L260" s="186">
        <v>2.5</v>
      </c>
      <c r="M260" s="186">
        <v>32.199999999999996</v>
      </c>
      <c r="N260" s="9">
        <v>9.6</v>
      </c>
      <c r="O260" s="9">
        <f>ROUND('FBE Fees'!$N260*4.9,1)</f>
        <v>47</v>
      </c>
      <c r="P260" s="3"/>
      <c r="Q260" s="3"/>
      <c r="R260" s="3"/>
      <c r="S260" s="176">
        <f t="shared" ref="S260:U260" si="246">IF(K260&lt;&gt;"",K260/$T$9,"")</f>
        <v>12.55289425</v>
      </c>
      <c r="T260" s="176">
        <f t="shared" si="246"/>
        <v>0.5061650908</v>
      </c>
      <c r="U260" s="176">
        <f t="shared" si="246"/>
        <v>6.51940637</v>
      </c>
      <c r="V260" s="3"/>
      <c r="W260" s="3"/>
      <c r="X260" s="3"/>
      <c r="Y260" s="3"/>
      <c r="Z260" s="3"/>
    </row>
    <row r="261" ht="15.75" hidden="1" customHeight="1">
      <c r="A261" s="3"/>
      <c r="B261" s="3"/>
      <c r="C261" s="3"/>
      <c r="D261" s="183" t="str">
        <f>'FBE Fees'!$E261&amp;'FBE Fees'!$F261</f>
        <v>PLC-8250</v>
      </c>
      <c r="E261" s="185" t="s">
        <v>4543</v>
      </c>
      <c r="F261" s="186">
        <v>250.0</v>
      </c>
      <c r="G261" s="186" t="s">
        <v>27</v>
      </c>
      <c r="H261" s="186" t="s">
        <v>27</v>
      </c>
      <c r="I261" s="186" t="s">
        <v>27</v>
      </c>
      <c r="J261" s="186" t="s">
        <v>27</v>
      </c>
      <c r="K261" s="186">
        <v>62.0</v>
      </c>
      <c r="L261" s="186">
        <v>2.5</v>
      </c>
      <c r="M261" s="186">
        <v>32.199999999999996</v>
      </c>
      <c r="N261" s="9">
        <v>9.6</v>
      </c>
      <c r="O261" s="9">
        <f>ROUND('FBE Fees'!$N261*4.9,1)</f>
        <v>47</v>
      </c>
      <c r="P261" s="3"/>
      <c r="Q261" s="3"/>
      <c r="R261" s="3"/>
      <c r="S261" s="184">
        <f t="shared" ref="S261:U261" si="247">IF(K261&lt;&gt;"",K261/$T$9,"")</f>
        <v>12.55289425</v>
      </c>
      <c r="T261" s="184">
        <f t="shared" si="247"/>
        <v>0.5061650908</v>
      </c>
      <c r="U261" s="184">
        <f t="shared" si="247"/>
        <v>6.51940637</v>
      </c>
      <c r="V261" s="3"/>
      <c r="W261" s="3"/>
      <c r="X261" s="3"/>
      <c r="Y261" s="3"/>
      <c r="Z261" s="3"/>
    </row>
    <row r="262" ht="15.75" hidden="1" customHeight="1">
      <c r="A262" s="3"/>
      <c r="B262" s="3"/>
      <c r="C262" s="3"/>
      <c r="D262" s="183" t="str">
        <f>'FBE Fees'!$E262&amp;'FBE Fees'!$F262</f>
        <v>PLC-8500</v>
      </c>
      <c r="E262" s="185" t="s">
        <v>4543</v>
      </c>
      <c r="F262" s="186">
        <v>500.0</v>
      </c>
      <c r="G262" s="186" t="s">
        <v>27</v>
      </c>
      <c r="H262" s="186" t="s">
        <v>27</v>
      </c>
      <c r="I262" s="186" t="s">
        <v>27</v>
      </c>
      <c r="J262" s="186" t="s">
        <v>27</v>
      </c>
      <c r="K262" s="186">
        <v>62.0</v>
      </c>
      <c r="L262" s="186">
        <v>2.5</v>
      </c>
      <c r="M262" s="186">
        <v>32.199999999999996</v>
      </c>
      <c r="N262" s="9">
        <v>9.6</v>
      </c>
      <c r="O262" s="9">
        <f>ROUND('FBE Fees'!$N262*4.9,1)</f>
        <v>47</v>
      </c>
      <c r="P262" s="3"/>
      <c r="Q262" s="3"/>
      <c r="R262" s="3"/>
      <c r="S262" s="176">
        <f t="shared" ref="S262:U262" si="248">IF(K262&lt;&gt;"",K262/$T$9,"")</f>
        <v>12.55289425</v>
      </c>
      <c r="T262" s="176">
        <f t="shared" si="248"/>
        <v>0.5061650908</v>
      </c>
      <c r="U262" s="176">
        <f t="shared" si="248"/>
        <v>6.51940637</v>
      </c>
      <c r="V262" s="3"/>
      <c r="W262" s="3"/>
      <c r="X262" s="3"/>
      <c r="Y262" s="3"/>
      <c r="Z262" s="3"/>
    </row>
    <row r="263" ht="15.75" hidden="1" customHeight="1">
      <c r="A263" s="3"/>
      <c r="B263" s="3"/>
      <c r="C263" s="3"/>
      <c r="D263" s="183" t="str">
        <f>'FBE Fees'!$E263&amp;'FBE Fees'!$F263</f>
        <v>PLC-81000</v>
      </c>
      <c r="E263" s="185" t="s">
        <v>4543</v>
      </c>
      <c r="F263" s="186">
        <v>1000.0</v>
      </c>
      <c r="G263" s="186" t="s">
        <v>27</v>
      </c>
      <c r="H263" s="186" t="s">
        <v>27</v>
      </c>
      <c r="I263" s="186" t="s">
        <v>27</v>
      </c>
      <c r="J263" s="186" t="s">
        <v>27</v>
      </c>
      <c r="K263" s="186">
        <v>62.0</v>
      </c>
      <c r="L263" s="186">
        <v>2.5</v>
      </c>
      <c r="M263" s="186">
        <v>32.199999999999996</v>
      </c>
      <c r="N263" s="9">
        <v>9.6</v>
      </c>
      <c r="O263" s="9">
        <f>ROUND('FBE Fees'!$N263*4.9,1)</f>
        <v>47</v>
      </c>
      <c r="P263" s="3"/>
      <c r="Q263" s="3"/>
      <c r="R263" s="3"/>
      <c r="S263" s="184">
        <f t="shared" ref="S263:U263" si="249">IF(K263&lt;&gt;"",K263/$T$9,"")</f>
        <v>12.55289425</v>
      </c>
      <c r="T263" s="184">
        <f t="shared" si="249"/>
        <v>0.5061650908</v>
      </c>
      <c r="U263" s="184">
        <f t="shared" si="249"/>
        <v>6.51940637</v>
      </c>
      <c r="V263" s="3"/>
      <c r="W263" s="3"/>
      <c r="X263" s="3"/>
      <c r="Y263" s="3"/>
      <c r="Z263" s="3"/>
    </row>
    <row r="264" ht="15.75" hidden="1" customHeight="1">
      <c r="A264" s="3"/>
      <c r="B264" s="3"/>
      <c r="C264" s="3"/>
      <c r="D264" s="183" t="str">
        <f>'FBE Fees'!$E264&amp;'FBE Fees'!$F264</f>
        <v>PLC-81250</v>
      </c>
      <c r="E264" s="185" t="s">
        <v>4543</v>
      </c>
      <c r="F264" s="186">
        <v>1250.0</v>
      </c>
      <c r="G264" s="186" t="s">
        <v>27</v>
      </c>
      <c r="H264" s="186" t="s">
        <v>27</v>
      </c>
      <c r="I264" s="186" t="s">
        <v>27</v>
      </c>
      <c r="J264" s="186" t="s">
        <v>27</v>
      </c>
      <c r="K264" s="186">
        <v>62.0</v>
      </c>
      <c r="L264" s="186">
        <v>2.5</v>
      </c>
      <c r="M264" s="186">
        <v>32.199999999999996</v>
      </c>
      <c r="N264" s="9">
        <v>9.6</v>
      </c>
      <c r="O264" s="9">
        <f>ROUND('FBE Fees'!$N264*4.9,1)</f>
        <v>47</v>
      </c>
      <c r="P264" s="3"/>
      <c r="Q264" s="3"/>
      <c r="R264" s="3"/>
      <c r="S264" s="176">
        <f t="shared" ref="S264:U264" si="250">IF(K264&lt;&gt;"",K264/$T$9,"")</f>
        <v>12.55289425</v>
      </c>
      <c r="T264" s="176">
        <f t="shared" si="250"/>
        <v>0.5061650908</v>
      </c>
      <c r="U264" s="176">
        <f t="shared" si="250"/>
        <v>6.51940637</v>
      </c>
      <c r="V264" s="3"/>
      <c r="W264" s="3"/>
      <c r="X264" s="3"/>
      <c r="Y264" s="3"/>
      <c r="Z264" s="3"/>
    </row>
    <row r="265" ht="15.75" hidden="1" customHeight="1">
      <c r="A265" s="3"/>
      <c r="B265" s="3"/>
      <c r="C265" s="3"/>
      <c r="D265" s="183" t="str">
        <f>'FBE Fees'!$E265&amp;'FBE Fees'!$F265</f>
        <v>PLC-81500</v>
      </c>
      <c r="E265" s="185" t="s">
        <v>4543</v>
      </c>
      <c r="F265" s="186">
        <v>1500.0</v>
      </c>
      <c r="G265" s="186" t="s">
        <v>27</v>
      </c>
      <c r="H265" s="186" t="s">
        <v>27</v>
      </c>
      <c r="I265" s="186" t="s">
        <v>27</v>
      </c>
      <c r="J265" s="186" t="s">
        <v>27</v>
      </c>
      <c r="K265" s="186">
        <v>62.0</v>
      </c>
      <c r="L265" s="186">
        <v>2.5</v>
      </c>
      <c r="M265" s="186">
        <v>32.199999999999996</v>
      </c>
      <c r="N265" s="9">
        <v>9.6</v>
      </c>
      <c r="O265" s="9">
        <f>ROUND('FBE Fees'!$N265*4.9,1)</f>
        <v>47</v>
      </c>
      <c r="P265" s="3"/>
      <c r="Q265" s="3"/>
      <c r="R265" s="3"/>
      <c r="S265" s="184">
        <f t="shared" ref="S265:U265" si="251">IF(K265&lt;&gt;"",K265/$T$9,"")</f>
        <v>12.55289425</v>
      </c>
      <c r="T265" s="184">
        <f t="shared" si="251"/>
        <v>0.5061650908</v>
      </c>
      <c r="U265" s="184">
        <f t="shared" si="251"/>
        <v>6.51940637</v>
      </c>
      <c r="V265" s="3"/>
      <c r="W265" s="3"/>
      <c r="X265" s="3"/>
      <c r="Y265" s="3"/>
      <c r="Z265" s="3"/>
    </row>
    <row r="266" ht="15.75" hidden="1" customHeight="1">
      <c r="A266" s="3"/>
      <c r="B266" s="3"/>
      <c r="C266" s="3"/>
      <c r="D266" s="183" t="str">
        <f>'FBE Fees'!$E266&amp;'FBE Fees'!$F266</f>
        <v>PLC-81750</v>
      </c>
      <c r="E266" s="185" t="s">
        <v>4543</v>
      </c>
      <c r="F266" s="186">
        <v>1750.0</v>
      </c>
      <c r="G266" s="186" t="s">
        <v>27</v>
      </c>
      <c r="H266" s="186" t="s">
        <v>27</v>
      </c>
      <c r="I266" s="186" t="s">
        <v>27</v>
      </c>
      <c r="J266" s="186" t="s">
        <v>27</v>
      </c>
      <c r="K266" s="186">
        <v>62.0</v>
      </c>
      <c r="L266" s="186">
        <v>2.5</v>
      </c>
      <c r="M266" s="186">
        <v>32.199999999999996</v>
      </c>
      <c r="N266" s="9">
        <v>9.6</v>
      </c>
      <c r="O266" s="9">
        <f>ROUND('FBE Fees'!$N266*4.9,1)</f>
        <v>47</v>
      </c>
      <c r="P266" s="3"/>
      <c r="Q266" s="3"/>
      <c r="R266" s="3"/>
      <c r="S266" s="176">
        <f t="shared" ref="S266:U266" si="252">IF(K266&lt;&gt;"",K266/$T$9,"")</f>
        <v>12.55289425</v>
      </c>
      <c r="T266" s="176">
        <f t="shared" si="252"/>
        <v>0.5061650908</v>
      </c>
      <c r="U266" s="176">
        <f t="shared" si="252"/>
        <v>6.51940637</v>
      </c>
      <c r="V266" s="3"/>
      <c r="W266" s="3"/>
      <c r="X266" s="3"/>
      <c r="Y266" s="3"/>
      <c r="Z266" s="3"/>
    </row>
    <row r="267" ht="15.75" hidden="1" customHeight="1">
      <c r="A267" s="3"/>
      <c r="B267" s="3"/>
      <c r="C267" s="3"/>
      <c r="D267" s="183" t="str">
        <f>'FBE Fees'!$E267&amp;'FBE Fees'!$F267</f>
        <v>PLC-82000</v>
      </c>
      <c r="E267" s="185" t="s">
        <v>4543</v>
      </c>
      <c r="F267" s="186">
        <v>2000.0</v>
      </c>
      <c r="G267" s="186" t="s">
        <v>27</v>
      </c>
      <c r="H267" s="186" t="s">
        <v>27</v>
      </c>
      <c r="I267" s="186" t="s">
        <v>27</v>
      </c>
      <c r="J267" s="186" t="s">
        <v>27</v>
      </c>
      <c r="K267" s="186">
        <v>62.0</v>
      </c>
      <c r="L267" s="186">
        <v>2.5</v>
      </c>
      <c r="M267" s="186">
        <v>32.199999999999996</v>
      </c>
      <c r="N267" s="9">
        <v>9.6</v>
      </c>
      <c r="O267" s="9">
        <f>ROUND('FBE Fees'!$N267*4.9,1)</f>
        <v>47</v>
      </c>
      <c r="P267" s="3"/>
      <c r="Q267" s="3"/>
      <c r="R267" s="3"/>
      <c r="S267" s="184">
        <f t="shared" ref="S267:U267" si="253">IF(K267&lt;&gt;"",K267/$T$9,"")</f>
        <v>12.55289425</v>
      </c>
      <c r="T267" s="184">
        <f t="shared" si="253"/>
        <v>0.5061650908</v>
      </c>
      <c r="U267" s="184">
        <f t="shared" si="253"/>
        <v>6.51940637</v>
      </c>
      <c r="V267" s="3"/>
      <c r="W267" s="3"/>
      <c r="X267" s="3"/>
      <c r="Y267" s="3"/>
      <c r="Z267" s="3"/>
    </row>
    <row r="268" ht="15.75" hidden="1" customHeight="1">
      <c r="A268" s="3"/>
      <c r="B268" s="3"/>
      <c r="C268" s="3"/>
      <c r="D268" s="183" t="str">
        <f>'FBE Fees'!$E268&amp;'FBE Fees'!$F268</f>
        <v>PLC-83000</v>
      </c>
      <c r="E268" s="185" t="s">
        <v>4543</v>
      </c>
      <c r="F268" s="186">
        <v>3000.0</v>
      </c>
      <c r="G268" s="186" t="s">
        <v>27</v>
      </c>
      <c r="H268" s="186" t="s">
        <v>27</v>
      </c>
      <c r="I268" s="186" t="s">
        <v>27</v>
      </c>
      <c r="J268" s="186" t="s">
        <v>27</v>
      </c>
      <c r="K268" s="186">
        <v>62.0</v>
      </c>
      <c r="L268" s="186">
        <v>2.5</v>
      </c>
      <c r="M268" s="186">
        <v>32.199999999999996</v>
      </c>
      <c r="N268" s="9">
        <v>9.6</v>
      </c>
      <c r="O268" s="9">
        <f>ROUND('FBE Fees'!$N268*4.9,1)</f>
        <v>47</v>
      </c>
      <c r="P268" s="3"/>
      <c r="Q268" s="3"/>
      <c r="R268" s="3"/>
      <c r="S268" s="176">
        <f t="shared" ref="S268:U268" si="254">IF(K268&lt;&gt;"",K268/$T$9,"")</f>
        <v>12.55289425</v>
      </c>
      <c r="T268" s="176">
        <f t="shared" si="254"/>
        <v>0.5061650908</v>
      </c>
      <c r="U268" s="176">
        <f t="shared" si="254"/>
        <v>6.51940637</v>
      </c>
      <c r="V268" s="3"/>
      <c r="W268" s="3"/>
      <c r="X268" s="3"/>
      <c r="Y268" s="3"/>
      <c r="Z268" s="3"/>
    </row>
    <row r="269" ht="15.75" hidden="1" customHeight="1">
      <c r="A269" s="3"/>
      <c r="B269" s="3"/>
      <c r="C269" s="3"/>
      <c r="D269" s="183" t="str">
        <f>'FBE Fees'!$E269&amp;'FBE Fees'!$F269</f>
        <v>PLC-84000</v>
      </c>
      <c r="E269" s="185" t="s">
        <v>4543</v>
      </c>
      <c r="F269" s="186">
        <v>4000.0</v>
      </c>
      <c r="G269" s="186" t="s">
        <v>27</v>
      </c>
      <c r="H269" s="186" t="s">
        <v>27</v>
      </c>
      <c r="I269" s="186" t="s">
        <v>27</v>
      </c>
      <c r="J269" s="186" t="s">
        <v>27</v>
      </c>
      <c r="K269" s="186">
        <v>62.0</v>
      </c>
      <c r="L269" s="186">
        <v>2.5</v>
      </c>
      <c r="M269" s="186">
        <v>32.199999999999996</v>
      </c>
      <c r="N269" s="9">
        <v>9.6</v>
      </c>
      <c r="O269" s="9">
        <f>ROUND('FBE Fees'!$N269*4.9,1)</f>
        <v>47</v>
      </c>
      <c r="P269" s="3"/>
      <c r="Q269" s="3"/>
      <c r="R269" s="3"/>
      <c r="S269" s="184">
        <f t="shared" ref="S269:U269" si="255">IF(K269&lt;&gt;"",K269/$T$9,"")</f>
        <v>12.55289425</v>
      </c>
      <c r="T269" s="184">
        <f t="shared" si="255"/>
        <v>0.5061650908</v>
      </c>
      <c r="U269" s="184">
        <f t="shared" si="255"/>
        <v>6.51940637</v>
      </c>
      <c r="V269" s="3"/>
      <c r="W269" s="3"/>
      <c r="X269" s="3"/>
      <c r="Y269" s="3"/>
      <c r="Z269" s="3"/>
    </row>
    <row r="270" ht="15.75" customHeight="1">
      <c r="A270" s="3"/>
      <c r="B270" s="3"/>
      <c r="C270" s="3"/>
      <c r="D270" s="183" t="str">
        <f>'FBE Fees'!$E270&amp;'FBE Fees'!$F270</f>
        <v>PLC-85000</v>
      </c>
      <c r="E270" s="10" t="s">
        <v>4543</v>
      </c>
      <c r="F270" s="9">
        <v>5000.0</v>
      </c>
      <c r="G270" s="9">
        <v>1200.0</v>
      </c>
      <c r="H270" s="9">
        <v>800.0</v>
      </c>
      <c r="I270" s="9">
        <v>800.0</v>
      </c>
      <c r="J270" s="9">
        <v>4400.0</v>
      </c>
      <c r="K270" s="9">
        <v>30.0</v>
      </c>
      <c r="L270" s="9">
        <v>3.0</v>
      </c>
      <c r="M270" s="9">
        <v>17.98</v>
      </c>
      <c r="N270" s="9">
        <v>7.61</v>
      </c>
      <c r="O270" s="9">
        <f>ROUND('FBE Fees'!$N270*4.9,1)</f>
        <v>37.3</v>
      </c>
      <c r="P270" s="3"/>
      <c r="Q270" s="3"/>
      <c r="R270" s="3"/>
      <c r="S270" s="176">
        <f t="shared" ref="S270:U270" si="256">IF(K270&lt;&gt;"",K270/$T$9,"")</f>
        <v>6.07398109</v>
      </c>
      <c r="T270" s="176">
        <f t="shared" si="256"/>
        <v>0.607398109</v>
      </c>
      <c r="U270" s="176">
        <f t="shared" si="256"/>
        <v>3.640339333</v>
      </c>
      <c r="V270" s="3"/>
      <c r="W270" s="3"/>
      <c r="X270" s="3"/>
      <c r="Y270" s="3"/>
      <c r="Z270" s="3"/>
    </row>
    <row r="271" ht="15.75" hidden="1" customHeight="1">
      <c r="A271" s="3"/>
      <c r="B271" s="3"/>
      <c r="C271" s="3"/>
      <c r="D271" s="183" t="str">
        <f>'FBE Fees'!$E271&amp;'FBE Fees'!$F271</f>
        <v>PLC-86000</v>
      </c>
      <c r="E271" s="185" t="s">
        <v>4543</v>
      </c>
      <c r="F271" s="186">
        <v>6000.0</v>
      </c>
      <c r="G271" s="186" t="s">
        <v>27</v>
      </c>
      <c r="H271" s="186" t="s">
        <v>27</v>
      </c>
      <c r="I271" s="186" t="s">
        <v>27</v>
      </c>
      <c r="J271" s="186" t="s">
        <v>27</v>
      </c>
      <c r="K271" s="186">
        <v>30.0</v>
      </c>
      <c r="L271" s="186">
        <v>3.0</v>
      </c>
      <c r="M271" s="186">
        <v>17.98</v>
      </c>
      <c r="N271" s="9">
        <v>8.7</v>
      </c>
      <c r="O271" s="9">
        <f>ROUND('FBE Fees'!$N271*4.9,1)</f>
        <v>42.6</v>
      </c>
      <c r="P271" s="3"/>
      <c r="Q271" s="3"/>
      <c r="R271" s="3"/>
      <c r="S271" s="184">
        <f t="shared" ref="S271:U271" si="257">IF(K271&lt;&gt;"",K271/$T$9,"")</f>
        <v>6.07398109</v>
      </c>
      <c r="T271" s="184">
        <f t="shared" si="257"/>
        <v>0.607398109</v>
      </c>
      <c r="U271" s="184">
        <f t="shared" si="257"/>
        <v>3.640339333</v>
      </c>
      <c r="V271" s="3"/>
      <c r="W271" s="3"/>
      <c r="X271" s="3"/>
      <c r="Y271" s="3"/>
      <c r="Z271" s="3"/>
    </row>
    <row r="272" ht="15.75" hidden="1" customHeight="1">
      <c r="A272" s="3"/>
      <c r="B272" s="3"/>
      <c r="C272" s="3"/>
      <c r="D272" s="183" t="str">
        <f>'FBE Fees'!$E272&amp;'FBE Fees'!$F272</f>
        <v>PLC-87000</v>
      </c>
      <c r="E272" s="185" t="s">
        <v>4543</v>
      </c>
      <c r="F272" s="186">
        <v>7000.0</v>
      </c>
      <c r="G272" s="186" t="s">
        <v>27</v>
      </c>
      <c r="H272" s="186" t="s">
        <v>27</v>
      </c>
      <c r="I272" s="186" t="s">
        <v>27</v>
      </c>
      <c r="J272" s="186" t="s">
        <v>27</v>
      </c>
      <c r="K272" s="186">
        <v>30.0</v>
      </c>
      <c r="L272" s="186">
        <v>3.0</v>
      </c>
      <c r="M272" s="186">
        <v>17.98</v>
      </c>
      <c r="N272" s="9">
        <v>8.7</v>
      </c>
      <c r="O272" s="9">
        <f>ROUND('FBE Fees'!$N272*4.9,1)</f>
        <v>42.6</v>
      </c>
      <c r="P272" s="3"/>
      <c r="Q272" s="3"/>
      <c r="R272" s="3"/>
      <c r="S272" s="176">
        <f t="shared" ref="S272:U272" si="258">IF(K272&lt;&gt;"",K272/$T$9,"")</f>
        <v>6.07398109</v>
      </c>
      <c r="T272" s="176">
        <f t="shared" si="258"/>
        <v>0.607398109</v>
      </c>
      <c r="U272" s="176">
        <f t="shared" si="258"/>
        <v>3.640339333</v>
      </c>
      <c r="V272" s="3"/>
      <c r="W272" s="3"/>
      <c r="X272" s="3"/>
      <c r="Y272" s="3"/>
      <c r="Z272" s="3"/>
    </row>
    <row r="273" ht="15.75" hidden="1" customHeight="1">
      <c r="A273" s="3"/>
      <c r="B273" s="3"/>
      <c r="C273" s="3"/>
      <c r="D273" s="183" t="str">
        <f>'FBE Fees'!$E273&amp;'FBE Fees'!$F273</f>
        <v>PLC-88000</v>
      </c>
      <c r="E273" s="185" t="s">
        <v>4543</v>
      </c>
      <c r="F273" s="186">
        <v>8000.0</v>
      </c>
      <c r="G273" s="186" t="s">
        <v>27</v>
      </c>
      <c r="H273" s="186" t="s">
        <v>27</v>
      </c>
      <c r="I273" s="186" t="s">
        <v>27</v>
      </c>
      <c r="J273" s="186" t="s">
        <v>27</v>
      </c>
      <c r="K273" s="186">
        <v>30.0</v>
      </c>
      <c r="L273" s="186">
        <v>3.0</v>
      </c>
      <c r="M273" s="186">
        <v>17.98</v>
      </c>
      <c r="N273" s="9">
        <v>8.7</v>
      </c>
      <c r="O273" s="9">
        <f>ROUND('FBE Fees'!$N273*4.9,1)</f>
        <v>42.6</v>
      </c>
      <c r="P273" s="3"/>
      <c r="Q273" s="3"/>
      <c r="R273" s="3"/>
      <c r="S273" s="184">
        <f t="shared" ref="S273:U273" si="259">IF(K273&lt;&gt;"",K273/$T$9,"")</f>
        <v>6.07398109</v>
      </c>
      <c r="T273" s="184">
        <f t="shared" si="259"/>
        <v>0.607398109</v>
      </c>
      <c r="U273" s="184">
        <f t="shared" si="259"/>
        <v>3.640339333</v>
      </c>
      <c r="V273" s="3"/>
      <c r="W273" s="3"/>
      <c r="X273" s="3"/>
      <c r="Y273" s="3"/>
      <c r="Z273" s="3"/>
    </row>
    <row r="274" ht="15.75" hidden="1" customHeight="1">
      <c r="A274" s="3"/>
      <c r="B274" s="3"/>
      <c r="C274" s="3"/>
      <c r="D274" s="183" t="str">
        <f>'FBE Fees'!$E274&amp;'FBE Fees'!$F274</f>
        <v>PLC-89000</v>
      </c>
      <c r="E274" s="185" t="s">
        <v>4543</v>
      </c>
      <c r="F274" s="186">
        <v>9000.0</v>
      </c>
      <c r="G274" s="186" t="s">
        <v>27</v>
      </c>
      <c r="H274" s="186" t="s">
        <v>27</v>
      </c>
      <c r="I274" s="186" t="s">
        <v>27</v>
      </c>
      <c r="J274" s="186" t="s">
        <v>27</v>
      </c>
      <c r="K274" s="186">
        <v>30.0</v>
      </c>
      <c r="L274" s="186">
        <v>3.0</v>
      </c>
      <c r="M274" s="186">
        <v>17.98</v>
      </c>
      <c r="N274" s="9">
        <v>8.7</v>
      </c>
      <c r="O274" s="9">
        <f>ROUND('FBE Fees'!$N274*4.9,1)</f>
        <v>42.6</v>
      </c>
      <c r="P274" s="3"/>
      <c r="Q274" s="3"/>
      <c r="R274" s="3"/>
      <c r="S274" s="176">
        <f t="shared" ref="S274:U274" si="260">IF(K274&lt;&gt;"",K274/$T$9,"")</f>
        <v>6.07398109</v>
      </c>
      <c r="T274" s="176">
        <f t="shared" si="260"/>
        <v>0.607398109</v>
      </c>
      <c r="U274" s="176">
        <f t="shared" si="260"/>
        <v>3.640339333</v>
      </c>
      <c r="V274" s="3"/>
      <c r="W274" s="3"/>
      <c r="X274" s="3"/>
      <c r="Y274" s="3"/>
      <c r="Z274" s="3"/>
    </row>
    <row r="275" ht="15.75" customHeight="1">
      <c r="A275" s="3"/>
      <c r="B275" s="3"/>
      <c r="C275" s="3"/>
      <c r="D275" s="183" t="str">
        <f>'FBE Fees'!$E275&amp;'FBE Fees'!$F275</f>
        <v>PLC-810000</v>
      </c>
      <c r="E275" s="10" t="s">
        <v>4543</v>
      </c>
      <c r="F275" s="9">
        <v>10000.0</v>
      </c>
      <c r="G275" s="9">
        <v>1200.0</v>
      </c>
      <c r="H275" s="9">
        <v>800.0</v>
      </c>
      <c r="I275" s="9">
        <v>800.0</v>
      </c>
      <c r="J275" s="9">
        <v>4400.0</v>
      </c>
      <c r="K275" s="9">
        <v>35.0</v>
      </c>
      <c r="L275" s="9">
        <v>3.0</v>
      </c>
      <c r="M275" s="9">
        <v>34.03</v>
      </c>
      <c r="N275" s="9">
        <v>8.7</v>
      </c>
      <c r="O275" s="9">
        <f>ROUND('FBE Fees'!$N275*4.9,1)</f>
        <v>42.6</v>
      </c>
      <c r="P275" s="3"/>
      <c r="Q275" s="3"/>
      <c r="R275" s="3"/>
      <c r="S275" s="184">
        <f t="shared" ref="S275:U275" si="261">IF(K275&lt;&gt;"",K275/$T$9,"")</f>
        <v>7.086311271</v>
      </c>
      <c r="T275" s="184">
        <f t="shared" si="261"/>
        <v>0.607398109</v>
      </c>
      <c r="U275" s="184">
        <f t="shared" si="261"/>
        <v>6.889919216</v>
      </c>
      <c r="V275" s="3"/>
      <c r="W275" s="3"/>
      <c r="X275" s="3"/>
      <c r="Y275" s="3"/>
      <c r="Z275" s="3"/>
    </row>
    <row r="276" ht="15.75" hidden="1" customHeight="1">
      <c r="A276" s="3"/>
      <c r="B276" s="3"/>
      <c r="C276" s="3"/>
      <c r="D276" s="183" t="str">
        <f>'FBE Fees'!$E276&amp;'FBE Fees'!$F276</f>
        <v>PLC-811000</v>
      </c>
      <c r="E276" s="185" t="s">
        <v>4543</v>
      </c>
      <c r="F276" s="186">
        <v>11000.0</v>
      </c>
      <c r="G276" s="186" t="s">
        <v>27</v>
      </c>
      <c r="H276" s="186" t="s">
        <v>27</v>
      </c>
      <c r="I276" s="186" t="s">
        <v>27</v>
      </c>
      <c r="J276" s="186" t="s">
        <v>27</v>
      </c>
      <c r="K276" s="186">
        <v>35.0</v>
      </c>
      <c r="L276" s="186">
        <v>3.0</v>
      </c>
      <c r="M276" s="186">
        <v>34.03</v>
      </c>
      <c r="N276" s="9">
        <v>9.28</v>
      </c>
      <c r="O276" s="9">
        <f>ROUND('FBE Fees'!$N276*4.9,1)</f>
        <v>45.5</v>
      </c>
      <c r="P276" s="3"/>
      <c r="Q276" s="3"/>
      <c r="R276" s="3"/>
      <c r="S276" s="176">
        <f t="shared" ref="S276:U276" si="262">IF(K276&lt;&gt;"",K276/$T$9,"")</f>
        <v>7.086311271</v>
      </c>
      <c r="T276" s="176">
        <f t="shared" si="262"/>
        <v>0.607398109</v>
      </c>
      <c r="U276" s="176">
        <f t="shared" si="262"/>
        <v>6.889919216</v>
      </c>
      <c r="V276" s="3"/>
      <c r="W276" s="3"/>
      <c r="X276" s="3"/>
      <c r="Y276" s="3"/>
      <c r="Z276" s="3"/>
    </row>
    <row r="277" ht="15.75" hidden="1" customHeight="1">
      <c r="A277" s="3"/>
      <c r="B277" s="3"/>
      <c r="C277" s="3"/>
      <c r="D277" s="183" t="str">
        <f>'FBE Fees'!$E277&amp;'FBE Fees'!$F277</f>
        <v>PLC-812000</v>
      </c>
      <c r="E277" s="185" t="s">
        <v>4543</v>
      </c>
      <c r="F277" s="186">
        <v>12000.0</v>
      </c>
      <c r="G277" s="186" t="s">
        <v>27</v>
      </c>
      <c r="H277" s="186" t="s">
        <v>27</v>
      </c>
      <c r="I277" s="186" t="s">
        <v>27</v>
      </c>
      <c r="J277" s="186" t="s">
        <v>27</v>
      </c>
      <c r="K277" s="186">
        <v>35.0</v>
      </c>
      <c r="L277" s="186">
        <v>3.0</v>
      </c>
      <c r="M277" s="186">
        <v>34.03</v>
      </c>
      <c r="N277" s="9">
        <v>9.28</v>
      </c>
      <c r="O277" s="9">
        <f>ROUND('FBE Fees'!$N277*4.9,1)</f>
        <v>45.5</v>
      </c>
      <c r="P277" s="3"/>
      <c r="Q277" s="3"/>
      <c r="R277" s="3"/>
      <c r="S277" s="184">
        <f t="shared" ref="S277:U277" si="263">IF(K277&lt;&gt;"",K277/$T$9,"")</f>
        <v>7.086311271</v>
      </c>
      <c r="T277" s="184">
        <f t="shared" si="263"/>
        <v>0.607398109</v>
      </c>
      <c r="U277" s="184">
        <f t="shared" si="263"/>
        <v>6.889919216</v>
      </c>
      <c r="V277" s="3"/>
      <c r="W277" s="3"/>
      <c r="X277" s="3"/>
      <c r="Y277" s="3"/>
      <c r="Z277" s="3"/>
    </row>
    <row r="278" ht="15.75" customHeight="1">
      <c r="A278" s="3"/>
      <c r="B278" s="3"/>
      <c r="C278" s="3"/>
      <c r="D278" s="183" t="str">
        <f>'FBE Fees'!$E278&amp;'FBE Fees'!$F278</f>
        <v>PLC-815000</v>
      </c>
      <c r="E278" s="10" t="s">
        <v>4543</v>
      </c>
      <c r="F278" s="9">
        <v>15000.0</v>
      </c>
      <c r="G278" s="9">
        <v>1200.0</v>
      </c>
      <c r="H278" s="9">
        <v>800.0</v>
      </c>
      <c r="I278" s="9">
        <v>800.0</v>
      </c>
      <c r="J278" s="9">
        <v>4400.0</v>
      </c>
      <c r="K278" s="9">
        <v>40.0</v>
      </c>
      <c r="L278" s="9">
        <v>3.0</v>
      </c>
      <c r="M278" s="9">
        <v>44.8</v>
      </c>
      <c r="N278" s="9">
        <v>9.28</v>
      </c>
      <c r="O278" s="9">
        <f>ROUND('FBE Fees'!$N278*4.9,1)</f>
        <v>45.5</v>
      </c>
      <c r="P278" s="3"/>
      <c r="Q278" s="3"/>
      <c r="R278" s="3"/>
      <c r="S278" s="176">
        <f t="shared" ref="S278:U278" si="264">IF(K278&lt;&gt;"",K278/$T$9,"")</f>
        <v>8.098641453</v>
      </c>
      <c r="T278" s="176">
        <f t="shared" si="264"/>
        <v>0.607398109</v>
      </c>
      <c r="U278" s="176">
        <f t="shared" si="264"/>
        <v>9.070478427</v>
      </c>
      <c r="V278" s="3"/>
      <c r="W278" s="3"/>
      <c r="X278" s="3"/>
      <c r="Y278" s="3"/>
      <c r="Z278" s="3"/>
    </row>
    <row r="279" ht="15.75" customHeight="1">
      <c r="A279" s="3"/>
      <c r="B279" s="3"/>
      <c r="C279" s="3"/>
      <c r="D279" s="183" t="str">
        <f>'FBE Fees'!$E279&amp;'FBE Fees'!$F279</f>
        <v>PLC-820000</v>
      </c>
      <c r="E279" s="10" t="s">
        <v>4543</v>
      </c>
      <c r="F279" s="9">
        <v>20000.0</v>
      </c>
      <c r="G279" s="9">
        <v>1200.0</v>
      </c>
      <c r="H279" s="9">
        <v>800.0</v>
      </c>
      <c r="I279" s="9">
        <v>800.0</v>
      </c>
      <c r="J279" s="9">
        <v>4400.0</v>
      </c>
      <c r="K279" s="9">
        <v>45.0</v>
      </c>
      <c r="L279" s="9">
        <v>3.0</v>
      </c>
      <c r="M279" s="9">
        <v>45.8</v>
      </c>
      <c r="N279" s="9">
        <v>9.78</v>
      </c>
      <c r="O279" s="9">
        <f>ROUND('FBE Fees'!$N279*4.9,1)</f>
        <v>47.9</v>
      </c>
      <c r="P279" s="3"/>
      <c r="Q279" s="3"/>
      <c r="R279" s="3"/>
      <c r="S279" s="184">
        <f t="shared" ref="S279:U279" si="265">IF(K279&lt;&gt;"",K279/$T$9,"")</f>
        <v>9.110971635</v>
      </c>
      <c r="T279" s="184">
        <f t="shared" si="265"/>
        <v>0.607398109</v>
      </c>
      <c r="U279" s="184">
        <f t="shared" si="265"/>
        <v>9.272944464</v>
      </c>
      <c r="V279" s="3"/>
      <c r="W279" s="3"/>
      <c r="X279" s="3"/>
      <c r="Y279" s="3"/>
      <c r="Z279" s="3"/>
    </row>
    <row r="280" ht="15.75" customHeight="1">
      <c r="A280" s="3"/>
      <c r="B280" s="3"/>
      <c r="C280" s="3"/>
      <c r="D280" s="183" t="str">
        <f>'FBE Fees'!$E280&amp;'FBE Fees'!$F280</f>
        <v>PLC-825000</v>
      </c>
      <c r="E280" s="10" t="s">
        <v>4543</v>
      </c>
      <c r="F280" s="9">
        <v>25000.0</v>
      </c>
      <c r="G280" s="9">
        <v>1200.0</v>
      </c>
      <c r="H280" s="9">
        <v>800.0</v>
      </c>
      <c r="I280" s="9">
        <v>800.0</v>
      </c>
      <c r="J280" s="9">
        <v>4400.0</v>
      </c>
      <c r="K280" s="9">
        <v>50.0</v>
      </c>
      <c r="L280" s="9">
        <v>3.0</v>
      </c>
      <c r="M280" s="9">
        <v>46.55</v>
      </c>
      <c r="N280" s="9">
        <v>10.77</v>
      </c>
      <c r="O280" s="9">
        <f>ROUND('FBE Fees'!$N280*4.9,1)</f>
        <v>52.8</v>
      </c>
      <c r="P280" s="3"/>
      <c r="Q280" s="3"/>
      <c r="R280" s="3"/>
      <c r="S280" s="176">
        <f t="shared" ref="S280:U280" si="266">IF(K280&lt;&gt;"",K280/$T$9,"")</f>
        <v>10.12330182</v>
      </c>
      <c r="T280" s="176">
        <f t="shared" si="266"/>
        <v>0.607398109</v>
      </c>
      <c r="U280" s="176">
        <f t="shared" si="266"/>
        <v>9.424793991</v>
      </c>
      <c r="V280" s="3"/>
      <c r="W280" s="3"/>
      <c r="X280" s="3"/>
      <c r="Y280" s="3"/>
      <c r="Z280" s="3"/>
    </row>
    <row r="281" ht="15.75" customHeight="1">
      <c r="A281" s="3"/>
      <c r="B281" s="3"/>
      <c r="C281" s="3"/>
      <c r="D281" s="183" t="str">
        <f>'FBE Fees'!$E281&amp;'FBE Fees'!$F281</f>
        <v>PLC-830000</v>
      </c>
      <c r="E281" s="10" t="s">
        <v>4543</v>
      </c>
      <c r="F281" s="9">
        <v>30000.0</v>
      </c>
      <c r="G281" s="9">
        <v>1200.0</v>
      </c>
      <c r="H281" s="9">
        <v>800.0</v>
      </c>
      <c r="I281" s="9">
        <v>800.0</v>
      </c>
      <c r="J281" s="9">
        <v>4400.0</v>
      </c>
      <c r="K281" s="9">
        <v>55.0</v>
      </c>
      <c r="L281" s="9">
        <v>3.0</v>
      </c>
      <c r="M281" s="9">
        <v>48.8</v>
      </c>
      <c r="N281" s="9">
        <v>10.79</v>
      </c>
      <c r="O281" s="9">
        <f>ROUND('FBE Fees'!$N281*4.9,1)</f>
        <v>52.9</v>
      </c>
      <c r="P281" s="3"/>
      <c r="Q281" s="3"/>
      <c r="R281" s="3"/>
      <c r="S281" s="184">
        <f t="shared" ref="S281:U281" si="267">IF(K281&lt;&gt;"",K281/$T$9,"")</f>
        <v>11.135632</v>
      </c>
      <c r="T281" s="184">
        <f t="shared" si="267"/>
        <v>0.607398109</v>
      </c>
      <c r="U281" s="184">
        <f t="shared" si="267"/>
        <v>9.880342573</v>
      </c>
      <c r="V281" s="3"/>
      <c r="W281" s="3"/>
      <c r="X281" s="3"/>
      <c r="Y281" s="3"/>
      <c r="Z281" s="3"/>
    </row>
    <row r="282" ht="15.75" customHeight="1">
      <c r="A282" s="3"/>
      <c r="B282" s="3"/>
      <c r="C282" s="3"/>
      <c r="D282" s="183" t="str">
        <f>'FBE Fees'!$E282&amp;'FBE Fees'!$F282</f>
        <v>PLC-835000</v>
      </c>
      <c r="E282" s="10" t="s">
        <v>4543</v>
      </c>
      <c r="F282" s="9">
        <v>35000.0</v>
      </c>
      <c r="G282" s="9">
        <v>1200.0</v>
      </c>
      <c r="H282" s="9">
        <v>800.0</v>
      </c>
      <c r="I282" s="9">
        <v>800.0</v>
      </c>
      <c r="J282" s="9">
        <v>4400.0</v>
      </c>
      <c r="K282" s="9">
        <v>60.0</v>
      </c>
      <c r="L282" s="9">
        <v>3.0</v>
      </c>
      <c r="M282" s="9">
        <v>51.05</v>
      </c>
      <c r="N282" s="9">
        <v>11.0</v>
      </c>
      <c r="O282" s="9">
        <f>ROUND('FBE Fees'!$N282*4.9,1)</f>
        <v>53.9</v>
      </c>
      <c r="P282" s="3"/>
      <c r="Q282" s="3"/>
      <c r="R282" s="3"/>
      <c r="S282" s="176">
        <f t="shared" ref="S282:U282" si="268">IF(K282&lt;&gt;"",K282/$T$9,"")</f>
        <v>12.14796218</v>
      </c>
      <c r="T282" s="176">
        <f t="shared" si="268"/>
        <v>0.607398109</v>
      </c>
      <c r="U282" s="176">
        <f t="shared" si="268"/>
        <v>10.33589115</v>
      </c>
      <c r="V282" s="3"/>
      <c r="W282" s="3"/>
      <c r="X282" s="3"/>
      <c r="Y282" s="3"/>
      <c r="Z282" s="3"/>
    </row>
    <row r="283" ht="15.75" hidden="1" customHeight="1">
      <c r="A283" s="3"/>
      <c r="B283" s="3"/>
      <c r="C283" s="3"/>
      <c r="D283" s="183" t="str">
        <f>'FBE Fees'!$E283&amp;'FBE Fees'!$F283</f>
        <v>PLC-838000</v>
      </c>
      <c r="E283" s="185" t="s">
        <v>4543</v>
      </c>
      <c r="F283" s="186">
        <v>38000.0</v>
      </c>
      <c r="G283" s="186" t="s">
        <v>27</v>
      </c>
      <c r="H283" s="186" t="s">
        <v>27</v>
      </c>
      <c r="I283" s="186" t="s">
        <v>27</v>
      </c>
      <c r="J283" s="186" t="s">
        <v>27</v>
      </c>
      <c r="K283" s="186">
        <v>60.0</v>
      </c>
      <c r="L283" s="186">
        <v>3.0</v>
      </c>
      <c r="M283" s="186">
        <v>51.05</v>
      </c>
      <c r="N283" s="9">
        <v>11.0</v>
      </c>
      <c r="O283" s="9">
        <f>ROUND('FBE Fees'!$N283*4.9,1)</f>
        <v>53.9</v>
      </c>
      <c r="P283" s="3"/>
      <c r="Q283" s="3"/>
      <c r="R283" s="3"/>
      <c r="S283" s="184">
        <f t="shared" ref="S283:U283" si="269">IF(K283&lt;&gt;"",K283/$T$9,"")</f>
        <v>12.14796218</v>
      </c>
      <c r="T283" s="184">
        <f t="shared" si="269"/>
        <v>0.607398109</v>
      </c>
      <c r="U283" s="184">
        <f t="shared" si="269"/>
        <v>10.33589115</v>
      </c>
      <c r="V283" s="3"/>
      <c r="W283" s="3"/>
      <c r="X283" s="3"/>
      <c r="Y283" s="3"/>
      <c r="Z283" s="3"/>
    </row>
    <row r="284" ht="15.75" customHeight="1">
      <c r="A284" s="3"/>
      <c r="B284" s="3"/>
      <c r="C284" s="3"/>
      <c r="D284" s="183" t="str">
        <f>'FBE Fees'!$E284&amp;'FBE Fees'!$F284</f>
        <v>PLC-840000</v>
      </c>
      <c r="E284" s="10" t="s">
        <v>4543</v>
      </c>
      <c r="F284" s="9">
        <v>40000.0</v>
      </c>
      <c r="G284" s="9">
        <v>1200.0</v>
      </c>
      <c r="H284" s="9">
        <v>800.0</v>
      </c>
      <c r="I284" s="9">
        <v>800.0</v>
      </c>
      <c r="J284" s="9">
        <v>4400.0</v>
      </c>
      <c r="K284" s="9">
        <v>65.0</v>
      </c>
      <c r="L284" s="9">
        <v>3.0</v>
      </c>
      <c r="M284" s="9">
        <v>53.349999999999994</v>
      </c>
      <c r="N284" s="9">
        <v>11.0</v>
      </c>
      <c r="O284" s="9">
        <f>ROUND('FBE Fees'!$N284*4.9,1)</f>
        <v>53.9</v>
      </c>
      <c r="P284" s="3"/>
      <c r="Q284" s="3"/>
      <c r="R284" s="3"/>
      <c r="S284" s="176">
        <f t="shared" ref="S284:U284" si="270">IF(K284&lt;&gt;"",K284/$T$9,"")</f>
        <v>13.16029236</v>
      </c>
      <c r="T284" s="176">
        <f t="shared" si="270"/>
        <v>0.607398109</v>
      </c>
      <c r="U284" s="176">
        <f t="shared" si="270"/>
        <v>10.80156304</v>
      </c>
      <c r="V284" s="3"/>
      <c r="W284" s="3"/>
      <c r="X284" s="3"/>
      <c r="Y284" s="3"/>
      <c r="Z284" s="3"/>
    </row>
    <row r="285" ht="15.75" customHeight="1">
      <c r="A285" s="3"/>
      <c r="B285" s="3"/>
      <c r="C285" s="3"/>
      <c r="D285" s="183" t="str">
        <f>'FBE Fees'!$E285&amp;'FBE Fees'!$F285</f>
        <v>PLC-845000</v>
      </c>
      <c r="E285" s="10" t="s">
        <v>4543</v>
      </c>
      <c r="F285" s="9">
        <v>45000.0</v>
      </c>
      <c r="G285" s="9">
        <v>1200.0</v>
      </c>
      <c r="H285" s="9">
        <v>800.0</v>
      </c>
      <c r="I285" s="9">
        <v>800.0</v>
      </c>
      <c r="J285" s="9">
        <v>4400.0</v>
      </c>
      <c r="K285" s="9">
        <v>70.0</v>
      </c>
      <c r="L285" s="9">
        <v>3.5</v>
      </c>
      <c r="M285" s="9">
        <v>55.64999999999999</v>
      </c>
      <c r="N285" s="9">
        <v>11.0</v>
      </c>
      <c r="O285" s="9">
        <f>ROUND('FBE Fees'!$N285*4.9,1)</f>
        <v>53.9</v>
      </c>
      <c r="P285" s="3"/>
      <c r="Q285" s="3"/>
      <c r="R285" s="3"/>
      <c r="S285" s="184">
        <f t="shared" ref="S285:U285" si="271">IF(K285&lt;&gt;"",K285/$T$9,"")</f>
        <v>14.17262254</v>
      </c>
      <c r="T285" s="184">
        <f t="shared" si="271"/>
        <v>0.7086311271</v>
      </c>
      <c r="U285" s="184">
        <f t="shared" si="271"/>
        <v>11.26723492</v>
      </c>
      <c r="V285" s="3"/>
      <c r="W285" s="3"/>
      <c r="X285" s="3"/>
      <c r="Y285" s="3"/>
      <c r="Z285" s="3"/>
    </row>
    <row r="286" ht="15.75" customHeight="1">
      <c r="A286" s="3"/>
      <c r="B286" s="3"/>
      <c r="C286" s="3"/>
      <c r="D286" s="183" t="str">
        <f>'FBE Fees'!$E286&amp;'FBE Fees'!$F286</f>
        <v>PLC-850000</v>
      </c>
      <c r="E286" s="10" t="s">
        <v>4543</v>
      </c>
      <c r="F286" s="9">
        <v>50000.0</v>
      </c>
      <c r="G286" s="9">
        <v>1200.0</v>
      </c>
      <c r="H286" s="9">
        <v>800.0</v>
      </c>
      <c r="I286" s="9">
        <v>800.0</v>
      </c>
      <c r="J286" s="9">
        <v>4400.0</v>
      </c>
      <c r="K286" s="9">
        <v>75.0</v>
      </c>
      <c r="L286" s="9">
        <v>3.5</v>
      </c>
      <c r="M286" s="9">
        <v>57.94999999999999</v>
      </c>
      <c r="N286" s="9">
        <v>11.0</v>
      </c>
      <c r="O286" s="9">
        <f>ROUND('FBE Fees'!$N286*4.9,1)</f>
        <v>53.9</v>
      </c>
      <c r="P286" s="3"/>
      <c r="Q286" s="3"/>
      <c r="R286" s="3"/>
      <c r="S286" s="176">
        <f t="shared" ref="S286:U286" si="272">IF(K286&lt;&gt;"",K286/$T$9,"")</f>
        <v>15.18495272</v>
      </c>
      <c r="T286" s="176">
        <f t="shared" si="272"/>
        <v>0.7086311271</v>
      </c>
      <c r="U286" s="176">
        <f t="shared" si="272"/>
        <v>11.7329068</v>
      </c>
      <c r="V286" s="3"/>
      <c r="W286" s="3"/>
      <c r="X286" s="3"/>
      <c r="Y286" s="3"/>
      <c r="Z286" s="3"/>
    </row>
    <row r="287" ht="15.75" customHeight="1">
      <c r="A287" s="3"/>
      <c r="B287" s="3"/>
      <c r="C287" s="3"/>
      <c r="D287" s="183" t="str">
        <f>'FBE Fees'!$E287&amp;'FBE Fees'!$F287</f>
        <v>PLC-855000</v>
      </c>
      <c r="E287" s="10" t="s">
        <v>4543</v>
      </c>
      <c r="F287" s="9">
        <v>55000.0</v>
      </c>
      <c r="G287" s="9">
        <v>1200.0</v>
      </c>
      <c r="H287" s="9">
        <v>800.0</v>
      </c>
      <c r="I287" s="9">
        <v>800.0</v>
      </c>
      <c r="J287" s="9">
        <v>4400.0</v>
      </c>
      <c r="K287" s="9">
        <v>80.0</v>
      </c>
      <c r="L287" s="9">
        <v>3.5</v>
      </c>
      <c r="M287" s="9">
        <v>60.249999999999986</v>
      </c>
      <c r="N287" s="9">
        <v>11.0</v>
      </c>
      <c r="O287" s="9">
        <f>ROUND('FBE Fees'!$N287*4.9,1)</f>
        <v>53.9</v>
      </c>
      <c r="P287" s="3"/>
      <c r="Q287" s="3"/>
      <c r="R287" s="3"/>
      <c r="S287" s="184">
        <f t="shared" ref="S287:U287" si="273">IF(K287&lt;&gt;"",K287/$T$9,"")</f>
        <v>16.19728291</v>
      </c>
      <c r="T287" s="184">
        <f t="shared" si="273"/>
        <v>0.7086311271</v>
      </c>
      <c r="U287" s="184">
        <f t="shared" si="273"/>
        <v>12.19857869</v>
      </c>
      <c r="V287" s="3"/>
      <c r="W287" s="3"/>
      <c r="X287" s="3"/>
      <c r="Y287" s="3"/>
      <c r="Z287" s="3"/>
    </row>
    <row r="288" ht="15.75" customHeight="1">
      <c r="A288" s="3"/>
      <c r="B288" s="3"/>
      <c r="C288" s="3"/>
      <c r="D288" s="183" t="str">
        <f>'FBE Fees'!$E288&amp;'FBE Fees'!$F288</f>
        <v>PLC-860000</v>
      </c>
      <c r="E288" s="10" t="s">
        <v>4543</v>
      </c>
      <c r="F288" s="9">
        <v>60000.0</v>
      </c>
      <c r="G288" s="9">
        <v>1200.0</v>
      </c>
      <c r="H288" s="9">
        <v>800.0</v>
      </c>
      <c r="I288" s="9">
        <v>800.0</v>
      </c>
      <c r="J288" s="9">
        <v>4400.0</v>
      </c>
      <c r="K288" s="9">
        <v>85.0</v>
      </c>
      <c r="L288" s="9">
        <v>3.5</v>
      </c>
      <c r="M288" s="9">
        <v>62.54999999999998</v>
      </c>
      <c r="N288" s="9">
        <v>11.0</v>
      </c>
      <c r="O288" s="9">
        <f>ROUND('FBE Fees'!$N288*4.9,1)</f>
        <v>53.9</v>
      </c>
      <c r="P288" s="3"/>
      <c r="Q288" s="3"/>
      <c r="R288" s="3"/>
      <c r="S288" s="176">
        <f t="shared" ref="S288:U288" si="274">IF(K288&lt;&gt;"",K288/$T$9,"")</f>
        <v>17.20961309</v>
      </c>
      <c r="T288" s="176">
        <f t="shared" si="274"/>
        <v>0.7086311271</v>
      </c>
      <c r="U288" s="176">
        <f t="shared" si="274"/>
        <v>12.66425057</v>
      </c>
      <c r="V288" s="3"/>
      <c r="W288" s="3"/>
      <c r="X288" s="3"/>
      <c r="Y288" s="3"/>
      <c r="Z288" s="3"/>
    </row>
    <row r="289" ht="15.75" hidden="1" customHeight="1">
      <c r="A289" s="3"/>
      <c r="B289" s="3"/>
      <c r="C289" s="3"/>
      <c r="D289" s="183" t="str">
        <f>'FBE Fees'!$E289&amp;'FBE Fees'!$F289</f>
        <v>PLC-865000</v>
      </c>
      <c r="E289" s="185" t="s">
        <v>4543</v>
      </c>
      <c r="F289" s="186">
        <v>65000.0</v>
      </c>
      <c r="G289" s="186" t="s">
        <v>27</v>
      </c>
      <c r="H289" s="186" t="s">
        <v>27</v>
      </c>
      <c r="I289" s="186" t="s">
        <v>27</v>
      </c>
      <c r="J289" s="186" t="s">
        <v>27</v>
      </c>
      <c r="K289" s="186">
        <v>85.0</v>
      </c>
      <c r="L289" s="186">
        <v>3.5</v>
      </c>
      <c r="M289" s="186">
        <v>62.54999999999998</v>
      </c>
      <c r="N289" s="9">
        <v>11.0</v>
      </c>
      <c r="O289" s="9">
        <f>ROUND('FBE Fees'!$N289*4.9,1)</f>
        <v>53.9</v>
      </c>
      <c r="P289" s="3"/>
      <c r="Q289" s="3"/>
      <c r="R289" s="3"/>
      <c r="S289" s="184">
        <f t="shared" ref="S289:U289" si="275">IF(K289&lt;&gt;"",K289/$T$9,"")</f>
        <v>17.20961309</v>
      </c>
      <c r="T289" s="184">
        <f t="shared" si="275"/>
        <v>0.7086311271</v>
      </c>
      <c r="U289" s="184">
        <f t="shared" si="275"/>
        <v>12.66425057</v>
      </c>
      <c r="V289" s="3"/>
      <c r="W289" s="3"/>
      <c r="X289" s="3"/>
      <c r="Y289" s="3"/>
      <c r="Z289" s="3"/>
    </row>
    <row r="290" ht="15.75" hidden="1" customHeight="1">
      <c r="A290" s="3"/>
      <c r="B290" s="3"/>
      <c r="C290" s="3"/>
      <c r="D290" s="183" t="str">
        <f>'FBE Fees'!$E290&amp;'FBE Fees'!$F290</f>
        <v>PLC-870000</v>
      </c>
      <c r="E290" s="185" t="s">
        <v>4543</v>
      </c>
      <c r="F290" s="186">
        <v>70000.0</v>
      </c>
      <c r="G290" s="186" t="s">
        <v>27</v>
      </c>
      <c r="H290" s="186" t="s">
        <v>27</v>
      </c>
      <c r="I290" s="186" t="s">
        <v>27</v>
      </c>
      <c r="J290" s="186" t="s">
        <v>27</v>
      </c>
      <c r="K290" s="186">
        <v>85.0</v>
      </c>
      <c r="L290" s="186">
        <v>3.5</v>
      </c>
      <c r="M290" s="186">
        <v>62.54999999999998</v>
      </c>
      <c r="N290" s="9">
        <v>11.0</v>
      </c>
      <c r="O290" s="9">
        <f>ROUND('FBE Fees'!$N290*4.9,1)</f>
        <v>53.9</v>
      </c>
      <c r="P290" s="3"/>
      <c r="Q290" s="3"/>
      <c r="R290" s="3"/>
      <c r="S290" s="176">
        <f t="shared" ref="S290:U290" si="276">IF(K290&lt;&gt;"",K290/$T$9,"")</f>
        <v>17.20961309</v>
      </c>
      <c r="T290" s="176">
        <f t="shared" si="276"/>
        <v>0.7086311271</v>
      </c>
      <c r="U290" s="176">
        <f t="shared" si="276"/>
        <v>12.66425057</v>
      </c>
      <c r="V290" s="3"/>
      <c r="W290" s="3"/>
      <c r="X290" s="3"/>
      <c r="Y290" s="3"/>
      <c r="Z290" s="3"/>
    </row>
    <row r="291" ht="15.75" hidden="1" customHeight="1">
      <c r="A291" s="3"/>
      <c r="B291" s="3"/>
      <c r="C291" s="3"/>
      <c r="D291" s="183" t="str">
        <f>'FBE Fees'!$E291&amp;'FBE Fees'!$F291</f>
        <v>PLC-875000</v>
      </c>
      <c r="E291" s="185" t="s">
        <v>4543</v>
      </c>
      <c r="F291" s="186">
        <v>75000.0</v>
      </c>
      <c r="G291" s="186" t="s">
        <v>27</v>
      </c>
      <c r="H291" s="186" t="s">
        <v>27</v>
      </c>
      <c r="I291" s="186" t="s">
        <v>27</v>
      </c>
      <c r="J291" s="186" t="s">
        <v>27</v>
      </c>
      <c r="K291" s="186">
        <v>85.0</v>
      </c>
      <c r="L291" s="186">
        <v>3.5</v>
      </c>
      <c r="M291" s="186">
        <v>62.54999999999998</v>
      </c>
      <c r="N291" s="9">
        <v>11.0</v>
      </c>
      <c r="O291" s="9">
        <f>ROUND('FBE Fees'!$N291*4.9,1)</f>
        <v>53.9</v>
      </c>
      <c r="P291" s="3"/>
      <c r="Q291" s="3"/>
      <c r="R291" s="3"/>
      <c r="S291" s="184">
        <f t="shared" ref="S291:U291" si="277">IF(K291&lt;&gt;"",K291/$T$9,"")</f>
        <v>17.20961309</v>
      </c>
      <c r="T291" s="184">
        <f t="shared" si="277"/>
        <v>0.7086311271</v>
      </c>
      <c r="U291" s="184">
        <f t="shared" si="277"/>
        <v>12.66425057</v>
      </c>
      <c r="V291" s="3"/>
      <c r="W291" s="3"/>
      <c r="X291" s="3"/>
      <c r="Y291" s="3"/>
      <c r="Z291" s="3"/>
    </row>
    <row r="292" ht="15.75" hidden="1" customHeight="1">
      <c r="A292" s="3"/>
      <c r="B292" s="3"/>
      <c r="C292" s="3"/>
      <c r="D292" s="183" t="str">
        <f>'FBE Fees'!$E292&amp;'FBE Fees'!$F292</f>
        <v>PLC-880000</v>
      </c>
      <c r="E292" s="185" t="s">
        <v>4543</v>
      </c>
      <c r="F292" s="186">
        <v>80000.0</v>
      </c>
      <c r="G292" s="186" t="s">
        <v>27</v>
      </c>
      <c r="H292" s="186" t="s">
        <v>27</v>
      </c>
      <c r="I292" s="186" t="s">
        <v>27</v>
      </c>
      <c r="J292" s="186" t="s">
        <v>27</v>
      </c>
      <c r="K292" s="186">
        <v>85.0</v>
      </c>
      <c r="L292" s="186">
        <v>3.5</v>
      </c>
      <c r="M292" s="186">
        <v>62.54999999999998</v>
      </c>
      <c r="N292" s="9">
        <v>11.0</v>
      </c>
      <c r="O292" s="9">
        <f>ROUND('FBE Fees'!$N292*4.9,1)</f>
        <v>53.9</v>
      </c>
      <c r="P292" s="3"/>
      <c r="Q292" s="3"/>
      <c r="R292" s="3"/>
      <c r="S292" s="176">
        <f t="shared" ref="S292:U292" si="278">IF(K292&lt;&gt;"",K292/$T$9,"")</f>
        <v>17.20961309</v>
      </c>
      <c r="T292" s="176">
        <f t="shared" si="278"/>
        <v>0.7086311271</v>
      </c>
      <c r="U292" s="176">
        <f t="shared" si="278"/>
        <v>12.66425057</v>
      </c>
      <c r="V292" s="3"/>
      <c r="W292" s="3"/>
      <c r="X292" s="3"/>
      <c r="Y292" s="3"/>
      <c r="Z292" s="3"/>
    </row>
    <row r="293" ht="15.75" hidden="1" customHeight="1">
      <c r="A293" s="3"/>
      <c r="B293" s="3"/>
      <c r="C293" s="3"/>
      <c r="D293" s="183" t="str">
        <f>'FBE Fees'!$E293&amp;'FBE Fees'!$F293</f>
        <v>PLC-885000</v>
      </c>
      <c r="E293" s="185" t="s">
        <v>4543</v>
      </c>
      <c r="F293" s="186">
        <v>85000.0</v>
      </c>
      <c r="G293" s="186" t="s">
        <v>27</v>
      </c>
      <c r="H293" s="186" t="s">
        <v>27</v>
      </c>
      <c r="I293" s="186" t="s">
        <v>27</v>
      </c>
      <c r="J293" s="186" t="s">
        <v>27</v>
      </c>
      <c r="K293" s="186">
        <v>85.0</v>
      </c>
      <c r="L293" s="186">
        <v>3.5</v>
      </c>
      <c r="M293" s="186">
        <v>62.54999999999998</v>
      </c>
      <c r="N293" s="9">
        <v>11.0</v>
      </c>
      <c r="O293" s="9">
        <f>ROUND('FBE Fees'!$N293*4.9,1)</f>
        <v>53.9</v>
      </c>
      <c r="P293" s="3"/>
      <c r="Q293" s="3"/>
      <c r="R293" s="3"/>
      <c r="S293" s="184">
        <f t="shared" ref="S293:U293" si="279">IF(K293&lt;&gt;"",K293/$T$9,"")</f>
        <v>17.20961309</v>
      </c>
      <c r="T293" s="184">
        <f t="shared" si="279"/>
        <v>0.7086311271</v>
      </c>
      <c r="U293" s="184">
        <f t="shared" si="279"/>
        <v>12.66425057</v>
      </c>
      <c r="V293" s="3"/>
      <c r="W293" s="3"/>
      <c r="X293" s="3"/>
      <c r="Y293" s="3"/>
      <c r="Z293" s="3"/>
    </row>
    <row r="294" ht="15.75" hidden="1" customHeight="1">
      <c r="A294" s="3"/>
      <c r="B294" s="3"/>
      <c r="C294" s="3"/>
      <c r="D294" s="183" t="str">
        <f>'FBE Fees'!$E294&amp;'FBE Fees'!$F294</f>
        <v>PLC-890000</v>
      </c>
      <c r="E294" s="185" t="s">
        <v>4543</v>
      </c>
      <c r="F294" s="186">
        <v>90000.0</v>
      </c>
      <c r="G294" s="186" t="s">
        <v>27</v>
      </c>
      <c r="H294" s="186" t="s">
        <v>27</v>
      </c>
      <c r="I294" s="186" t="s">
        <v>27</v>
      </c>
      <c r="J294" s="186" t="s">
        <v>27</v>
      </c>
      <c r="K294" s="186">
        <v>85.0</v>
      </c>
      <c r="L294" s="186">
        <v>3.5</v>
      </c>
      <c r="M294" s="186">
        <v>62.54999999999998</v>
      </c>
      <c r="N294" s="9">
        <v>11.0</v>
      </c>
      <c r="O294" s="9">
        <f>ROUND('FBE Fees'!$N294*4.9,1)</f>
        <v>53.9</v>
      </c>
      <c r="P294" s="3"/>
      <c r="Q294" s="3"/>
      <c r="R294" s="3"/>
      <c r="S294" s="176">
        <f t="shared" ref="S294:U294" si="280">IF(K294&lt;&gt;"",K294/$T$9,"")</f>
        <v>17.20961309</v>
      </c>
      <c r="T294" s="176">
        <f t="shared" si="280"/>
        <v>0.7086311271</v>
      </c>
      <c r="U294" s="176">
        <f t="shared" si="280"/>
        <v>12.66425057</v>
      </c>
      <c r="V294" s="3"/>
      <c r="W294" s="3"/>
      <c r="X294" s="3"/>
      <c r="Y294" s="3"/>
      <c r="Z294" s="3"/>
    </row>
    <row r="295" ht="15.75" hidden="1" customHeight="1">
      <c r="A295" s="3"/>
      <c r="B295" s="3"/>
      <c r="C295" s="3"/>
      <c r="D295" s="183" t="str">
        <f>'FBE Fees'!$E295&amp;'FBE Fees'!$F295</f>
        <v>PLC-9100</v>
      </c>
      <c r="E295" s="185" t="s">
        <v>4542</v>
      </c>
      <c r="F295" s="186">
        <v>100.0</v>
      </c>
      <c r="G295" s="186" t="s">
        <v>27</v>
      </c>
      <c r="H295" s="186" t="s">
        <v>27</v>
      </c>
      <c r="I295" s="186" t="s">
        <v>27</v>
      </c>
      <c r="J295" s="186" t="s">
        <v>27</v>
      </c>
      <c r="K295" s="186">
        <v>85.0</v>
      </c>
      <c r="L295" s="186">
        <v>3.5</v>
      </c>
      <c r="M295" s="186">
        <v>62.54999999999998</v>
      </c>
      <c r="N295" s="9">
        <v>11.0</v>
      </c>
      <c r="O295" s="9">
        <f>ROUND('FBE Fees'!$N295*4.9,1)</f>
        <v>53.9</v>
      </c>
      <c r="P295" s="3"/>
      <c r="Q295" s="3"/>
      <c r="R295" s="3"/>
      <c r="S295" s="184">
        <f t="shared" ref="S295:U295" si="281">IF(K295&lt;&gt;"",K295/$T$9,"")</f>
        <v>17.20961309</v>
      </c>
      <c r="T295" s="184">
        <f t="shared" si="281"/>
        <v>0.7086311271</v>
      </c>
      <c r="U295" s="184">
        <f t="shared" si="281"/>
        <v>12.66425057</v>
      </c>
      <c r="V295" s="3"/>
      <c r="W295" s="3"/>
      <c r="X295" s="3"/>
      <c r="Y295" s="3"/>
      <c r="Z295" s="3"/>
    </row>
    <row r="296" ht="15.75" hidden="1" customHeight="1">
      <c r="A296" s="3"/>
      <c r="B296" s="3"/>
      <c r="C296" s="3"/>
      <c r="D296" s="183" t="str">
        <f>'FBE Fees'!$E296&amp;'FBE Fees'!$F296</f>
        <v>PLC-9250</v>
      </c>
      <c r="E296" s="185" t="s">
        <v>4542</v>
      </c>
      <c r="F296" s="186">
        <v>250.0</v>
      </c>
      <c r="G296" s="186" t="s">
        <v>27</v>
      </c>
      <c r="H296" s="186" t="s">
        <v>27</v>
      </c>
      <c r="I296" s="186" t="s">
        <v>27</v>
      </c>
      <c r="J296" s="186" t="s">
        <v>27</v>
      </c>
      <c r="K296" s="186">
        <v>85.0</v>
      </c>
      <c r="L296" s="186">
        <v>3.5</v>
      </c>
      <c r="M296" s="186">
        <v>62.54999999999998</v>
      </c>
      <c r="N296" s="9">
        <v>11.0</v>
      </c>
      <c r="O296" s="9">
        <f>ROUND('FBE Fees'!$N296*4.9,1)</f>
        <v>53.9</v>
      </c>
      <c r="P296" s="3"/>
      <c r="Q296" s="3"/>
      <c r="R296" s="3"/>
      <c r="S296" s="176">
        <f t="shared" ref="S296:U296" si="282">IF(K296&lt;&gt;"",K296/$T$9,"")</f>
        <v>17.20961309</v>
      </c>
      <c r="T296" s="176">
        <f t="shared" si="282"/>
        <v>0.7086311271</v>
      </c>
      <c r="U296" s="176">
        <f t="shared" si="282"/>
        <v>12.66425057</v>
      </c>
      <c r="V296" s="3"/>
      <c r="W296" s="3"/>
      <c r="X296" s="3"/>
      <c r="Y296" s="3"/>
      <c r="Z296" s="3"/>
    </row>
    <row r="297" ht="15.75" hidden="1" customHeight="1">
      <c r="A297" s="3"/>
      <c r="B297" s="3"/>
      <c r="C297" s="3"/>
      <c r="D297" s="183" t="str">
        <f>'FBE Fees'!$E297&amp;'FBE Fees'!$F297</f>
        <v>PLC-9500</v>
      </c>
      <c r="E297" s="185" t="s">
        <v>4542</v>
      </c>
      <c r="F297" s="186">
        <v>500.0</v>
      </c>
      <c r="G297" s="186" t="s">
        <v>27</v>
      </c>
      <c r="H297" s="186" t="s">
        <v>27</v>
      </c>
      <c r="I297" s="186" t="s">
        <v>27</v>
      </c>
      <c r="J297" s="186" t="s">
        <v>27</v>
      </c>
      <c r="K297" s="186">
        <v>85.0</v>
      </c>
      <c r="L297" s="186">
        <v>3.5</v>
      </c>
      <c r="M297" s="186">
        <v>62.54999999999998</v>
      </c>
      <c r="N297" s="9">
        <v>11.0</v>
      </c>
      <c r="O297" s="9">
        <f>ROUND('FBE Fees'!$N297*4.9,1)</f>
        <v>53.9</v>
      </c>
      <c r="P297" s="3"/>
      <c r="Q297" s="3"/>
      <c r="R297" s="3"/>
      <c r="S297" s="184">
        <f t="shared" ref="S297:U297" si="283">IF(K297&lt;&gt;"",K297/$T$9,"")</f>
        <v>17.20961309</v>
      </c>
      <c r="T297" s="184">
        <f t="shared" si="283"/>
        <v>0.7086311271</v>
      </c>
      <c r="U297" s="184">
        <f t="shared" si="283"/>
        <v>12.66425057</v>
      </c>
      <c r="V297" s="3"/>
      <c r="W297" s="3"/>
      <c r="X297" s="3"/>
      <c r="Y297" s="3"/>
      <c r="Z297" s="3"/>
    </row>
    <row r="298" ht="15.75" hidden="1" customHeight="1">
      <c r="A298" s="3"/>
      <c r="B298" s="3"/>
      <c r="C298" s="3"/>
      <c r="D298" s="183" t="str">
        <f>'FBE Fees'!$E298&amp;'FBE Fees'!$F298</f>
        <v>PLC-91000</v>
      </c>
      <c r="E298" s="185" t="s">
        <v>4542</v>
      </c>
      <c r="F298" s="186">
        <v>1000.0</v>
      </c>
      <c r="G298" s="186" t="s">
        <v>27</v>
      </c>
      <c r="H298" s="186" t="s">
        <v>27</v>
      </c>
      <c r="I298" s="186" t="s">
        <v>27</v>
      </c>
      <c r="J298" s="186" t="s">
        <v>27</v>
      </c>
      <c r="K298" s="186">
        <v>85.0</v>
      </c>
      <c r="L298" s="186">
        <v>3.5</v>
      </c>
      <c r="M298" s="186">
        <v>62.54999999999998</v>
      </c>
      <c r="N298" s="9">
        <v>11.0</v>
      </c>
      <c r="O298" s="9">
        <f>ROUND('FBE Fees'!$N298*4.9,1)</f>
        <v>53.9</v>
      </c>
      <c r="P298" s="3"/>
      <c r="Q298" s="3"/>
      <c r="R298" s="3"/>
      <c r="S298" s="176">
        <f t="shared" ref="S298:U298" si="284">IF(K298&lt;&gt;"",K298/$T$9,"")</f>
        <v>17.20961309</v>
      </c>
      <c r="T298" s="176">
        <f t="shared" si="284"/>
        <v>0.7086311271</v>
      </c>
      <c r="U298" s="176">
        <f t="shared" si="284"/>
        <v>12.66425057</v>
      </c>
      <c r="V298" s="3"/>
      <c r="W298" s="3"/>
      <c r="X298" s="3"/>
      <c r="Y298" s="3"/>
      <c r="Z298" s="3"/>
    </row>
    <row r="299" ht="15.75" hidden="1" customHeight="1">
      <c r="A299" s="3"/>
      <c r="B299" s="3"/>
      <c r="C299" s="3"/>
      <c r="D299" s="183" t="str">
        <f>'FBE Fees'!$E299&amp;'FBE Fees'!$F299</f>
        <v>PLC-91250</v>
      </c>
      <c r="E299" s="185" t="s">
        <v>4542</v>
      </c>
      <c r="F299" s="186">
        <v>1250.0</v>
      </c>
      <c r="G299" s="186" t="s">
        <v>27</v>
      </c>
      <c r="H299" s="186" t="s">
        <v>27</v>
      </c>
      <c r="I299" s="186" t="s">
        <v>27</v>
      </c>
      <c r="J299" s="186" t="s">
        <v>27</v>
      </c>
      <c r="K299" s="186">
        <v>85.0</v>
      </c>
      <c r="L299" s="186">
        <v>3.5</v>
      </c>
      <c r="M299" s="186">
        <v>62.54999999999998</v>
      </c>
      <c r="N299" s="9">
        <v>11.0</v>
      </c>
      <c r="O299" s="9">
        <f>ROUND('FBE Fees'!$N299*4.9,1)</f>
        <v>53.9</v>
      </c>
      <c r="P299" s="3"/>
      <c r="Q299" s="3"/>
      <c r="R299" s="3"/>
      <c r="S299" s="184">
        <f t="shared" ref="S299:U299" si="285">IF(K299&lt;&gt;"",K299/$T$9,"")</f>
        <v>17.20961309</v>
      </c>
      <c r="T299" s="184">
        <f t="shared" si="285"/>
        <v>0.7086311271</v>
      </c>
      <c r="U299" s="184">
        <f t="shared" si="285"/>
        <v>12.66425057</v>
      </c>
      <c r="V299" s="3"/>
      <c r="W299" s="3"/>
      <c r="X299" s="3"/>
      <c r="Y299" s="3"/>
      <c r="Z299" s="3"/>
    </row>
    <row r="300" ht="15.75" hidden="1" customHeight="1">
      <c r="A300" s="3"/>
      <c r="B300" s="3"/>
      <c r="C300" s="3"/>
      <c r="D300" s="183" t="str">
        <f>'FBE Fees'!$E300&amp;'FBE Fees'!$F300</f>
        <v>PLC-91500</v>
      </c>
      <c r="E300" s="185" t="s">
        <v>4542</v>
      </c>
      <c r="F300" s="186">
        <v>1500.0</v>
      </c>
      <c r="G300" s="186" t="s">
        <v>27</v>
      </c>
      <c r="H300" s="186" t="s">
        <v>27</v>
      </c>
      <c r="I300" s="186" t="s">
        <v>27</v>
      </c>
      <c r="J300" s="186" t="s">
        <v>27</v>
      </c>
      <c r="K300" s="186">
        <v>85.0</v>
      </c>
      <c r="L300" s="186">
        <v>3.5</v>
      </c>
      <c r="M300" s="186">
        <v>62.54999999999998</v>
      </c>
      <c r="N300" s="9">
        <v>11.0</v>
      </c>
      <c r="O300" s="9">
        <f>ROUND('FBE Fees'!$N300*4.9,1)</f>
        <v>53.9</v>
      </c>
      <c r="P300" s="3"/>
      <c r="Q300" s="3"/>
      <c r="R300" s="3"/>
      <c r="S300" s="176">
        <f t="shared" ref="S300:U300" si="286">IF(K300&lt;&gt;"",K300/$T$9,"")</f>
        <v>17.20961309</v>
      </c>
      <c r="T300" s="176">
        <f t="shared" si="286"/>
        <v>0.7086311271</v>
      </c>
      <c r="U300" s="176">
        <f t="shared" si="286"/>
        <v>12.66425057</v>
      </c>
      <c r="V300" s="3"/>
      <c r="W300" s="3"/>
      <c r="X300" s="3"/>
      <c r="Y300" s="3"/>
      <c r="Z300" s="3"/>
    </row>
    <row r="301" ht="15.75" hidden="1" customHeight="1">
      <c r="A301" s="3"/>
      <c r="B301" s="3"/>
      <c r="C301" s="3"/>
      <c r="D301" s="183" t="str">
        <f>'FBE Fees'!$E301&amp;'FBE Fees'!$F301</f>
        <v>PLC-91750</v>
      </c>
      <c r="E301" s="185" t="s">
        <v>4542</v>
      </c>
      <c r="F301" s="186">
        <v>1750.0</v>
      </c>
      <c r="G301" s="186" t="s">
        <v>27</v>
      </c>
      <c r="H301" s="186" t="s">
        <v>27</v>
      </c>
      <c r="I301" s="186" t="s">
        <v>27</v>
      </c>
      <c r="J301" s="186" t="s">
        <v>27</v>
      </c>
      <c r="K301" s="186">
        <v>85.0</v>
      </c>
      <c r="L301" s="186">
        <v>3.5</v>
      </c>
      <c r="M301" s="186">
        <v>62.54999999999998</v>
      </c>
      <c r="N301" s="9">
        <v>11.0</v>
      </c>
      <c r="O301" s="9">
        <f>ROUND('FBE Fees'!$N301*4.9,1)</f>
        <v>53.9</v>
      </c>
      <c r="P301" s="3"/>
      <c r="Q301" s="3"/>
      <c r="R301" s="3"/>
      <c r="S301" s="184">
        <f t="shared" ref="S301:U301" si="287">IF(K301&lt;&gt;"",K301/$T$9,"")</f>
        <v>17.20961309</v>
      </c>
      <c r="T301" s="184">
        <f t="shared" si="287"/>
        <v>0.7086311271</v>
      </c>
      <c r="U301" s="184">
        <f t="shared" si="287"/>
        <v>12.66425057</v>
      </c>
      <c r="V301" s="3"/>
      <c r="W301" s="3"/>
      <c r="X301" s="3"/>
      <c r="Y301" s="3"/>
      <c r="Z301" s="3"/>
    </row>
    <row r="302" ht="15.75" hidden="1" customHeight="1">
      <c r="A302" s="3"/>
      <c r="B302" s="3"/>
      <c r="C302" s="3"/>
      <c r="D302" s="183" t="str">
        <f>'FBE Fees'!$E302&amp;'FBE Fees'!$F302</f>
        <v>PLC-92000</v>
      </c>
      <c r="E302" s="185" t="s">
        <v>4542</v>
      </c>
      <c r="F302" s="186">
        <v>2000.0</v>
      </c>
      <c r="G302" s="186" t="s">
        <v>27</v>
      </c>
      <c r="H302" s="186" t="s">
        <v>27</v>
      </c>
      <c r="I302" s="186" t="s">
        <v>27</v>
      </c>
      <c r="J302" s="186" t="s">
        <v>27</v>
      </c>
      <c r="K302" s="186">
        <v>85.0</v>
      </c>
      <c r="L302" s="186">
        <v>3.5</v>
      </c>
      <c r="M302" s="186">
        <v>62.54999999999998</v>
      </c>
      <c r="N302" s="9">
        <v>11.0</v>
      </c>
      <c r="O302" s="9">
        <f>ROUND('FBE Fees'!$N302*4.9,1)</f>
        <v>53.9</v>
      </c>
      <c r="P302" s="3"/>
      <c r="Q302" s="3"/>
      <c r="R302" s="3"/>
      <c r="S302" s="176">
        <f t="shared" ref="S302:U302" si="288">IF(K302&lt;&gt;"",K302/$T$9,"")</f>
        <v>17.20961309</v>
      </c>
      <c r="T302" s="176">
        <f t="shared" si="288"/>
        <v>0.7086311271</v>
      </c>
      <c r="U302" s="176">
        <f t="shared" si="288"/>
        <v>12.66425057</v>
      </c>
      <c r="V302" s="3"/>
      <c r="W302" s="3"/>
      <c r="X302" s="3"/>
      <c r="Y302" s="3"/>
      <c r="Z302" s="3"/>
    </row>
    <row r="303" ht="15.75" hidden="1" customHeight="1">
      <c r="A303" s="3"/>
      <c r="B303" s="3"/>
      <c r="C303" s="3"/>
      <c r="D303" s="183" t="str">
        <f>'FBE Fees'!$E303&amp;'FBE Fees'!$F303</f>
        <v>PLC-93000</v>
      </c>
      <c r="E303" s="185" t="s">
        <v>4542</v>
      </c>
      <c r="F303" s="186">
        <v>3000.0</v>
      </c>
      <c r="G303" s="186" t="s">
        <v>27</v>
      </c>
      <c r="H303" s="186" t="s">
        <v>27</v>
      </c>
      <c r="I303" s="186" t="s">
        <v>27</v>
      </c>
      <c r="J303" s="186" t="s">
        <v>27</v>
      </c>
      <c r="K303" s="186">
        <v>85.0</v>
      </c>
      <c r="L303" s="186">
        <v>3.5</v>
      </c>
      <c r="M303" s="186">
        <v>62.54999999999998</v>
      </c>
      <c r="N303" s="9">
        <v>11.0</v>
      </c>
      <c r="O303" s="9">
        <f>ROUND('FBE Fees'!$N303*4.9,1)</f>
        <v>53.9</v>
      </c>
      <c r="P303" s="3"/>
      <c r="Q303" s="3"/>
      <c r="R303" s="3"/>
      <c r="S303" s="184">
        <f t="shared" ref="S303:U303" si="289">IF(K303&lt;&gt;"",K303/$T$9,"")</f>
        <v>17.20961309</v>
      </c>
      <c r="T303" s="184">
        <f t="shared" si="289"/>
        <v>0.7086311271</v>
      </c>
      <c r="U303" s="184">
        <f t="shared" si="289"/>
        <v>12.66425057</v>
      </c>
      <c r="V303" s="3"/>
      <c r="W303" s="3"/>
      <c r="X303" s="3"/>
      <c r="Y303" s="3"/>
      <c r="Z303" s="3"/>
    </row>
    <row r="304" ht="15.75" hidden="1" customHeight="1">
      <c r="A304" s="3"/>
      <c r="B304" s="3"/>
      <c r="C304" s="3"/>
      <c r="D304" s="183" t="str">
        <f>'FBE Fees'!$E304&amp;'FBE Fees'!$F304</f>
        <v>PLC-94000</v>
      </c>
      <c r="E304" s="185" t="s">
        <v>4542</v>
      </c>
      <c r="F304" s="186">
        <v>4000.0</v>
      </c>
      <c r="G304" s="186" t="s">
        <v>27</v>
      </c>
      <c r="H304" s="186" t="s">
        <v>27</v>
      </c>
      <c r="I304" s="186" t="s">
        <v>27</v>
      </c>
      <c r="J304" s="186" t="s">
        <v>27</v>
      </c>
      <c r="K304" s="186">
        <v>85.0</v>
      </c>
      <c r="L304" s="186">
        <v>3.5</v>
      </c>
      <c r="M304" s="186">
        <v>62.54999999999998</v>
      </c>
      <c r="N304" s="9">
        <v>11.0</v>
      </c>
      <c r="O304" s="9">
        <f>ROUND('FBE Fees'!$N304*4.9,1)</f>
        <v>53.9</v>
      </c>
      <c r="P304" s="3"/>
      <c r="Q304" s="3"/>
      <c r="R304" s="3"/>
      <c r="S304" s="176">
        <f t="shared" ref="S304:U304" si="290">IF(K304&lt;&gt;"",K304/$T$9,"")</f>
        <v>17.20961309</v>
      </c>
      <c r="T304" s="176">
        <f t="shared" si="290"/>
        <v>0.7086311271</v>
      </c>
      <c r="U304" s="176">
        <f t="shared" si="290"/>
        <v>12.66425057</v>
      </c>
      <c r="V304" s="3"/>
      <c r="W304" s="3"/>
      <c r="X304" s="3"/>
      <c r="Y304" s="3"/>
      <c r="Z304" s="3"/>
    </row>
    <row r="305" ht="15.75" hidden="1" customHeight="1">
      <c r="A305" s="3"/>
      <c r="B305" s="3"/>
      <c r="C305" s="3"/>
      <c r="D305" s="183" t="str">
        <f>'FBE Fees'!$E305&amp;'FBE Fees'!$F305</f>
        <v>PLC-95000</v>
      </c>
      <c r="E305" s="185" t="s">
        <v>4542</v>
      </c>
      <c r="F305" s="186">
        <v>5000.0</v>
      </c>
      <c r="G305" s="186" t="s">
        <v>27</v>
      </c>
      <c r="H305" s="186" t="s">
        <v>27</v>
      </c>
      <c r="I305" s="186" t="s">
        <v>27</v>
      </c>
      <c r="J305" s="186" t="s">
        <v>27</v>
      </c>
      <c r="K305" s="186">
        <v>85.0</v>
      </c>
      <c r="L305" s="186">
        <v>3.5</v>
      </c>
      <c r="M305" s="186">
        <v>62.54999999999998</v>
      </c>
      <c r="N305" s="9">
        <v>11.0</v>
      </c>
      <c r="O305" s="9">
        <f>ROUND('FBE Fees'!$N305*4.9,1)</f>
        <v>53.9</v>
      </c>
      <c r="P305" s="3"/>
      <c r="Q305" s="3"/>
      <c r="R305" s="3"/>
      <c r="S305" s="184">
        <f t="shared" ref="S305:U305" si="291">IF(K305&lt;&gt;"",K305/$T$9,"")</f>
        <v>17.20961309</v>
      </c>
      <c r="T305" s="184">
        <f t="shared" si="291"/>
        <v>0.7086311271</v>
      </c>
      <c r="U305" s="184">
        <f t="shared" si="291"/>
        <v>12.66425057</v>
      </c>
      <c r="V305" s="3"/>
      <c r="W305" s="3"/>
      <c r="X305" s="3"/>
      <c r="Y305" s="3"/>
      <c r="Z305" s="3"/>
    </row>
    <row r="306" ht="15.75" hidden="1" customHeight="1">
      <c r="A306" s="3"/>
      <c r="B306" s="3"/>
      <c r="C306" s="3"/>
      <c r="D306" s="183" t="str">
        <f>'FBE Fees'!$E306&amp;'FBE Fees'!$F306</f>
        <v>PLC-96000</v>
      </c>
      <c r="E306" s="185" t="s">
        <v>4542</v>
      </c>
      <c r="F306" s="186">
        <v>6000.0</v>
      </c>
      <c r="G306" s="186" t="s">
        <v>27</v>
      </c>
      <c r="H306" s="186" t="s">
        <v>27</v>
      </c>
      <c r="I306" s="186" t="s">
        <v>27</v>
      </c>
      <c r="J306" s="186" t="s">
        <v>27</v>
      </c>
      <c r="K306" s="186">
        <v>85.0</v>
      </c>
      <c r="L306" s="186">
        <v>3.5</v>
      </c>
      <c r="M306" s="186">
        <v>62.54999999999998</v>
      </c>
      <c r="N306" s="9">
        <v>11.0</v>
      </c>
      <c r="O306" s="9">
        <f>ROUND('FBE Fees'!$N306*4.9,1)</f>
        <v>53.9</v>
      </c>
      <c r="P306" s="3"/>
      <c r="Q306" s="3"/>
      <c r="R306" s="3"/>
      <c r="S306" s="176">
        <f t="shared" ref="S306:U306" si="292">IF(K306&lt;&gt;"",K306/$T$9,"")</f>
        <v>17.20961309</v>
      </c>
      <c r="T306" s="176">
        <f t="shared" si="292"/>
        <v>0.7086311271</v>
      </c>
      <c r="U306" s="176">
        <f t="shared" si="292"/>
        <v>12.66425057</v>
      </c>
      <c r="V306" s="3"/>
      <c r="W306" s="3"/>
      <c r="X306" s="3"/>
      <c r="Y306" s="3"/>
      <c r="Z306" s="3"/>
    </row>
    <row r="307" ht="15.75" hidden="1" customHeight="1">
      <c r="A307" s="3"/>
      <c r="B307" s="3"/>
      <c r="C307" s="3"/>
      <c r="D307" s="183" t="str">
        <f>'FBE Fees'!$E307&amp;'FBE Fees'!$F307</f>
        <v>PLC-97000</v>
      </c>
      <c r="E307" s="185" t="s">
        <v>4542</v>
      </c>
      <c r="F307" s="186">
        <v>7000.0</v>
      </c>
      <c r="G307" s="186" t="s">
        <v>27</v>
      </c>
      <c r="H307" s="186" t="s">
        <v>27</v>
      </c>
      <c r="I307" s="186" t="s">
        <v>27</v>
      </c>
      <c r="J307" s="186" t="s">
        <v>27</v>
      </c>
      <c r="K307" s="186">
        <v>85.0</v>
      </c>
      <c r="L307" s="186">
        <v>3.5</v>
      </c>
      <c r="M307" s="186">
        <v>62.54999999999998</v>
      </c>
      <c r="N307" s="9">
        <v>11.0</v>
      </c>
      <c r="O307" s="9">
        <f>ROUND('FBE Fees'!$N307*4.9,1)</f>
        <v>53.9</v>
      </c>
      <c r="P307" s="3"/>
      <c r="Q307" s="3"/>
      <c r="R307" s="3"/>
      <c r="S307" s="184">
        <f t="shared" ref="S307:U307" si="293">IF(K307&lt;&gt;"",K307/$T$9,"")</f>
        <v>17.20961309</v>
      </c>
      <c r="T307" s="184">
        <f t="shared" si="293"/>
        <v>0.7086311271</v>
      </c>
      <c r="U307" s="184">
        <f t="shared" si="293"/>
        <v>12.66425057</v>
      </c>
      <c r="V307" s="3"/>
      <c r="W307" s="3"/>
      <c r="X307" s="3"/>
      <c r="Y307" s="3"/>
      <c r="Z307" s="3"/>
    </row>
    <row r="308" ht="15.75" hidden="1" customHeight="1">
      <c r="A308" s="3"/>
      <c r="B308" s="3"/>
      <c r="C308" s="3"/>
      <c r="D308" s="183" t="str">
        <f>'FBE Fees'!$E308&amp;'FBE Fees'!$F308</f>
        <v>PLC-98000</v>
      </c>
      <c r="E308" s="185" t="s">
        <v>4542</v>
      </c>
      <c r="F308" s="186">
        <v>8000.0</v>
      </c>
      <c r="G308" s="186" t="s">
        <v>27</v>
      </c>
      <c r="H308" s="186" t="s">
        <v>27</v>
      </c>
      <c r="I308" s="186" t="s">
        <v>27</v>
      </c>
      <c r="J308" s="186" t="s">
        <v>27</v>
      </c>
      <c r="K308" s="186">
        <v>85.0</v>
      </c>
      <c r="L308" s="186">
        <v>3.5</v>
      </c>
      <c r="M308" s="186">
        <v>62.54999999999998</v>
      </c>
      <c r="N308" s="9">
        <v>11.0</v>
      </c>
      <c r="O308" s="9">
        <f>ROUND('FBE Fees'!$N308*4.9,1)</f>
        <v>53.9</v>
      </c>
      <c r="P308" s="3"/>
      <c r="Q308" s="3"/>
      <c r="R308" s="3"/>
      <c r="S308" s="176">
        <f t="shared" ref="S308:U308" si="294">IF(K308&lt;&gt;"",K308/$T$9,"")</f>
        <v>17.20961309</v>
      </c>
      <c r="T308" s="176">
        <f t="shared" si="294"/>
        <v>0.7086311271</v>
      </c>
      <c r="U308" s="176">
        <f t="shared" si="294"/>
        <v>12.66425057</v>
      </c>
      <c r="V308" s="3"/>
      <c r="W308" s="3"/>
      <c r="X308" s="3"/>
      <c r="Y308" s="3"/>
      <c r="Z308" s="3"/>
    </row>
    <row r="309" ht="15.75" hidden="1" customHeight="1">
      <c r="A309" s="3"/>
      <c r="B309" s="3"/>
      <c r="C309" s="3"/>
      <c r="D309" s="183" t="str">
        <f>'FBE Fees'!$E309&amp;'FBE Fees'!$F309</f>
        <v>PLC-99000</v>
      </c>
      <c r="E309" s="185" t="s">
        <v>4542</v>
      </c>
      <c r="F309" s="186">
        <v>9000.0</v>
      </c>
      <c r="G309" s="186" t="s">
        <v>27</v>
      </c>
      <c r="H309" s="186" t="s">
        <v>27</v>
      </c>
      <c r="I309" s="186" t="s">
        <v>27</v>
      </c>
      <c r="J309" s="186" t="s">
        <v>27</v>
      </c>
      <c r="K309" s="186">
        <v>85.0</v>
      </c>
      <c r="L309" s="186">
        <v>3.5</v>
      </c>
      <c r="M309" s="186">
        <v>62.54999999999998</v>
      </c>
      <c r="N309" s="9">
        <v>11.0</v>
      </c>
      <c r="O309" s="9">
        <f>ROUND('FBE Fees'!$N309*4.9,1)</f>
        <v>53.9</v>
      </c>
      <c r="P309" s="3"/>
      <c r="Q309" s="3"/>
      <c r="R309" s="3"/>
      <c r="S309" s="184">
        <f t="shared" ref="S309:U309" si="295">IF(K309&lt;&gt;"",K309/$T$9,"")</f>
        <v>17.20961309</v>
      </c>
      <c r="T309" s="184">
        <f t="shared" si="295"/>
        <v>0.7086311271</v>
      </c>
      <c r="U309" s="184">
        <f t="shared" si="295"/>
        <v>12.66425057</v>
      </c>
      <c r="V309" s="3"/>
      <c r="W309" s="3"/>
      <c r="X309" s="3"/>
      <c r="Y309" s="3"/>
      <c r="Z309" s="3"/>
    </row>
    <row r="310" ht="15.75" customHeight="1">
      <c r="A310" s="3"/>
      <c r="B310" s="3"/>
      <c r="C310" s="3"/>
      <c r="D310" s="183" t="str">
        <f>'FBE Fees'!$E310&amp;'FBE Fees'!$F310</f>
        <v>PLC-910000</v>
      </c>
      <c r="E310" s="10" t="s">
        <v>4542</v>
      </c>
      <c r="F310" s="9">
        <v>10000.0</v>
      </c>
      <c r="G310" s="9">
        <v>1860.0</v>
      </c>
      <c r="H310" s="9">
        <v>750.0</v>
      </c>
      <c r="I310" s="9">
        <v>630.0</v>
      </c>
      <c r="J310" s="9">
        <v>4620.0</v>
      </c>
      <c r="K310" s="9">
        <v>40.0</v>
      </c>
      <c r="L310" s="9">
        <v>4.0</v>
      </c>
      <c r="M310" s="9">
        <v>34.03</v>
      </c>
      <c r="N310" s="9">
        <v>11.0</v>
      </c>
      <c r="O310" s="9">
        <f>ROUND('FBE Fees'!$N310*4.9,1)</f>
        <v>53.9</v>
      </c>
      <c r="P310" s="3"/>
      <c r="Q310" s="3"/>
      <c r="R310" s="3"/>
      <c r="S310" s="176">
        <f t="shared" ref="S310:U310" si="296">IF(K310&lt;&gt;"",K310/$T$9,"")</f>
        <v>8.098641453</v>
      </c>
      <c r="T310" s="176">
        <f t="shared" si="296"/>
        <v>0.8098641453</v>
      </c>
      <c r="U310" s="176">
        <f t="shared" si="296"/>
        <v>6.889919216</v>
      </c>
      <c r="V310" s="3"/>
      <c r="W310" s="3"/>
      <c r="X310" s="3"/>
      <c r="Y310" s="3"/>
      <c r="Z310" s="3"/>
    </row>
    <row r="311" ht="15.75" hidden="1" customHeight="1">
      <c r="A311" s="3"/>
      <c r="B311" s="3"/>
      <c r="C311" s="3"/>
      <c r="D311" s="183" t="str">
        <f>'FBE Fees'!$E311&amp;'FBE Fees'!$F311</f>
        <v>PLC-911000</v>
      </c>
      <c r="E311" s="185" t="s">
        <v>4542</v>
      </c>
      <c r="F311" s="186">
        <v>11000.0</v>
      </c>
      <c r="G311" s="186" t="s">
        <v>27</v>
      </c>
      <c r="H311" s="186" t="s">
        <v>27</v>
      </c>
      <c r="I311" s="186" t="s">
        <v>27</v>
      </c>
      <c r="J311" s="186" t="s">
        <v>27</v>
      </c>
      <c r="K311" s="186">
        <v>40.0</v>
      </c>
      <c r="L311" s="186">
        <v>4.0</v>
      </c>
      <c r="M311" s="186">
        <v>34.03</v>
      </c>
      <c r="N311" s="9">
        <v>11.0</v>
      </c>
      <c r="O311" s="9">
        <f>ROUND('FBE Fees'!$N311*4.9,1)</f>
        <v>53.9</v>
      </c>
      <c r="P311" s="3"/>
      <c r="Q311" s="3"/>
      <c r="R311" s="3"/>
      <c r="S311" s="184">
        <f t="shared" ref="S311:U311" si="297">IF(K311&lt;&gt;"",K311/$T$9,"")</f>
        <v>8.098641453</v>
      </c>
      <c r="T311" s="184">
        <f t="shared" si="297"/>
        <v>0.8098641453</v>
      </c>
      <c r="U311" s="184">
        <f t="shared" si="297"/>
        <v>6.889919216</v>
      </c>
      <c r="V311" s="3"/>
      <c r="W311" s="3"/>
      <c r="X311" s="3"/>
      <c r="Y311" s="3"/>
      <c r="Z311" s="3"/>
    </row>
    <row r="312" ht="15.75" hidden="1" customHeight="1">
      <c r="A312" s="3"/>
      <c r="B312" s="3"/>
      <c r="C312" s="3"/>
      <c r="D312" s="183" t="str">
        <f>'FBE Fees'!$E312&amp;'FBE Fees'!$F312</f>
        <v>PLC-912000</v>
      </c>
      <c r="E312" s="185" t="s">
        <v>4542</v>
      </c>
      <c r="F312" s="186">
        <v>12000.0</v>
      </c>
      <c r="G312" s="186" t="s">
        <v>27</v>
      </c>
      <c r="H312" s="186" t="s">
        <v>27</v>
      </c>
      <c r="I312" s="186" t="s">
        <v>27</v>
      </c>
      <c r="J312" s="186" t="s">
        <v>27</v>
      </c>
      <c r="K312" s="186">
        <v>40.0</v>
      </c>
      <c r="L312" s="186">
        <v>4.0</v>
      </c>
      <c r="M312" s="186">
        <v>34.03</v>
      </c>
      <c r="N312" s="9">
        <v>11.0</v>
      </c>
      <c r="O312" s="9">
        <f>ROUND('FBE Fees'!$N312*4.9,1)</f>
        <v>53.9</v>
      </c>
      <c r="P312" s="3"/>
      <c r="Q312" s="3"/>
      <c r="R312" s="3"/>
      <c r="S312" s="176">
        <f t="shared" ref="S312:U312" si="298">IF(K312&lt;&gt;"",K312/$T$9,"")</f>
        <v>8.098641453</v>
      </c>
      <c r="T312" s="176">
        <f t="shared" si="298"/>
        <v>0.8098641453</v>
      </c>
      <c r="U312" s="176">
        <f t="shared" si="298"/>
        <v>6.889919216</v>
      </c>
      <c r="V312" s="3"/>
      <c r="W312" s="3"/>
      <c r="X312" s="3"/>
      <c r="Y312" s="3"/>
      <c r="Z312" s="3"/>
    </row>
    <row r="313" ht="15.75" customHeight="1">
      <c r="A313" s="3"/>
      <c r="B313" s="3"/>
      <c r="C313" s="3"/>
      <c r="D313" s="183" t="str">
        <f>'FBE Fees'!$E313&amp;'FBE Fees'!$F313</f>
        <v>PLC-915000</v>
      </c>
      <c r="E313" s="10" t="s">
        <v>4542</v>
      </c>
      <c r="F313" s="9">
        <v>15000.0</v>
      </c>
      <c r="G313" s="9">
        <v>1860.0</v>
      </c>
      <c r="H313" s="9">
        <v>750.0</v>
      </c>
      <c r="I313" s="9">
        <v>630.0</v>
      </c>
      <c r="J313" s="9">
        <v>4620.0</v>
      </c>
      <c r="K313" s="9">
        <v>45.0</v>
      </c>
      <c r="L313" s="9">
        <v>4.0</v>
      </c>
      <c r="M313" s="9">
        <v>45.99999999999999</v>
      </c>
      <c r="N313" s="9">
        <v>11.0</v>
      </c>
      <c r="O313" s="9">
        <f>ROUND('FBE Fees'!$N313*4.9,1)</f>
        <v>53.9</v>
      </c>
      <c r="P313" s="3"/>
      <c r="Q313" s="3"/>
      <c r="R313" s="3"/>
      <c r="S313" s="184">
        <f t="shared" ref="S313:U313" si="299">IF(K313&lt;&gt;"",K313/$T$9,"")</f>
        <v>9.110971635</v>
      </c>
      <c r="T313" s="184">
        <f t="shared" si="299"/>
        <v>0.8098641453</v>
      </c>
      <c r="U313" s="184">
        <f t="shared" si="299"/>
        <v>9.313437671</v>
      </c>
      <c r="V313" s="3"/>
      <c r="W313" s="3"/>
      <c r="X313" s="3"/>
      <c r="Y313" s="3"/>
      <c r="Z313" s="3"/>
    </row>
    <row r="314" ht="15.75" customHeight="1">
      <c r="A314" s="3"/>
      <c r="B314" s="3"/>
      <c r="C314" s="3"/>
      <c r="D314" s="183" t="str">
        <f>'FBE Fees'!$E314&amp;'FBE Fees'!$F314</f>
        <v>PLC-920000</v>
      </c>
      <c r="E314" s="10" t="s">
        <v>4542</v>
      </c>
      <c r="F314" s="9">
        <v>20000.0</v>
      </c>
      <c r="G314" s="9">
        <v>1860.0</v>
      </c>
      <c r="H314" s="9">
        <v>750.0</v>
      </c>
      <c r="I314" s="9">
        <v>630.0</v>
      </c>
      <c r="J314" s="9">
        <v>4620.0</v>
      </c>
      <c r="K314" s="9">
        <v>50.0</v>
      </c>
      <c r="L314" s="9">
        <v>4.0</v>
      </c>
      <c r="M314" s="9">
        <v>46.8</v>
      </c>
      <c r="N314" s="9">
        <v>11.0</v>
      </c>
      <c r="O314" s="9">
        <f>ROUND('FBE Fees'!$N314*4.9,1)</f>
        <v>53.9</v>
      </c>
      <c r="P314" s="3"/>
      <c r="Q314" s="3"/>
      <c r="R314" s="3"/>
      <c r="S314" s="176">
        <f t="shared" ref="S314:U314" si="300">IF(K314&lt;&gt;"",K314/$T$9,"")</f>
        <v>10.12330182</v>
      </c>
      <c r="T314" s="176">
        <f t="shared" si="300"/>
        <v>0.8098641453</v>
      </c>
      <c r="U314" s="176">
        <f t="shared" si="300"/>
        <v>9.4754105</v>
      </c>
      <c r="V314" s="3"/>
      <c r="W314" s="3"/>
      <c r="X314" s="3"/>
      <c r="Y314" s="3"/>
      <c r="Z314" s="3"/>
    </row>
    <row r="315" ht="15.75" customHeight="1">
      <c r="A315" s="3"/>
      <c r="B315" s="3"/>
      <c r="C315" s="3"/>
      <c r="D315" s="183" t="str">
        <f>'FBE Fees'!$E315&amp;'FBE Fees'!$F315</f>
        <v>PLC-925000</v>
      </c>
      <c r="E315" s="10" t="s">
        <v>4542</v>
      </c>
      <c r="F315" s="9">
        <v>25000.0</v>
      </c>
      <c r="G315" s="9">
        <v>1860.0</v>
      </c>
      <c r="H315" s="9">
        <v>750.0</v>
      </c>
      <c r="I315" s="9">
        <v>630.0</v>
      </c>
      <c r="J315" s="9">
        <v>4620.0</v>
      </c>
      <c r="K315" s="9">
        <v>55.0</v>
      </c>
      <c r="L315" s="9">
        <v>4.0</v>
      </c>
      <c r="M315" s="9">
        <v>47.3</v>
      </c>
      <c r="N315" s="9">
        <v>11.0</v>
      </c>
      <c r="O315" s="9">
        <f>ROUND('FBE Fees'!$N315*4.9,1)</f>
        <v>53.9</v>
      </c>
      <c r="P315" s="3"/>
      <c r="Q315" s="3"/>
      <c r="R315" s="3"/>
      <c r="S315" s="184">
        <f t="shared" ref="S315:U315" si="301">IF(K315&lt;&gt;"",K315/$T$9,"")</f>
        <v>11.135632</v>
      </c>
      <c r="T315" s="184">
        <f t="shared" si="301"/>
        <v>0.8098641453</v>
      </c>
      <c r="U315" s="184">
        <f t="shared" si="301"/>
        <v>9.576643518</v>
      </c>
      <c r="V315" s="3"/>
      <c r="W315" s="3"/>
      <c r="X315" s="3"/>
      <c r="Y315" s="3"/>
      <c r="Z315" s="3"/>
    </row>
    <row r="316" ht="15.75" customHeight="1">
      <c r="A316" s="3"/>
      <c r="B316" s="3"/>
      <c r="C316" s="3"/>
      <c r="D316" s="183" t="str">
        <f>'FBE Fees'!$E316&amp;'FBE Fees'!$F316</f>
        <v>PLC-930000</v>
      </c>
      <c r="E316" s="10" t="s">
        <v>4542</v>
      </c>
      <c r="F316" s="9">
        <v>30000.0</v>
      </c>
      <c r="G316" s="9">
        <v>1860.0</v>
      </c>
      <c r="H316" s="9">
        <v>750.0</v>
      </c>
      <c r="I316" s="9">
        <v>630.0</v>
      </c>
      <c r="J316" s="9">
        <v>4620.0</v>
      </c>
      <c r="K316" s="9">
        <v>60.0</v>
      </c>
      <c r="L316" s="9">
        <v>4.0</v>
      </c>
      <c r="M316" s="9">
        <v>51.05</v>
      </c>
      <c r="N316" s="9">
        <v>11.0</v>
      </c>
      <c r="O316" s="9">
        <f>ROUND('FBE Fees'!$N316*4.9,1)</f>
        <v>53.9</v>
      </c>
      <c r="P316" s="3"/>
      <c r="Q316" s="3"/>
      <c r="R316" s="3"/>
      <c r="S316" s="176">
        <f t="shared" ref="S316:U316" si="302">IF(K316&lt;&gt;"",K316/$T$9,"")</f>
        <v>12.14796218</v>
      </c>
      <c r="T316" s="176">
        <f t="shared" si="302"/>
        <v>0.8098641453</v>
      </c>
      <c r="U316" s="176">
        <f t="shared" si="302"/>
        <v>10.33589115</v>
      </c>
      <c r="V316" s="3"/>
      <c r="W316" s="3"/>
      <c r="X316" s="3"/>
      <c r="Y316" s="3"/>
      <c r="Z316" s="3"/>
    </row>
    <row r="317" ht="15.75" customHeight="1">
      <c r="A317" s="3"/>
      <c r="B317" s="3"/>
      <c r="C317" s="3"/>
      <c r="D317" s="183" t="str">
        <f>'FBE Fees'!$E317&amp;'FBE Fees'!$F317</f>
        <v>PLC-935000</v>
      </c>
      <c r="E317" s="10" t="s">
        <v>4542</v>
      </c>
      <c r="F317" s="9">
        <v>35000.0</v>
      </c>
      <c r="G317" s="9">
        <v>1860.0</v>
      </c>
      <c r="H317" s="9">
        <v>750.0</v>
      </c>
      <c r="I317" s="9">
        <v>630.0</v>
      </c>
      <c r="J317" s="9">
        <v>4620.0</v>
      </c>
      <c r="K317" s="9">
        <v>65.0</v>
      </c>
      <c r="L317" s="9">
        <v>4.0</v>
      </c>
      <c r="M317" s="9">
        <v>53.3</v>
      </c>
      <c r="N317" s="9">
        <v>11.0</v>
      </c>
      <c r="O317" s="9">
        <f>ROUND('FBE Fees'!$N317*4.9,1)</f>
        <v>53.9</v>
      </c>
      <c r="P317" s="3"/>
      <c r="Q317" s="3"/>
      <c r="R317" s="3"/>
      <c r="S317" s="184">
        <f t="shared" ref="S317:U317" si="303">IF(K317&lt;&gt;"",K317/$T$9,"")</f>
        <v>13.16029236</v>
      </c>
      <c r="T317" s="184">
        <f t="shared" si="303"/>
        <v>0.8098641453</v>
      </c>
      <c r="U317" s="184">
        <f t="shared" si="303"/>
        <v>10.79143974</v>
      </c>
      <c r="V317" s="3"/>
      <c r="W317" s="3"/>
      <c r="X317" s="3"/>
      <c r="Y317" s="3"/>
      <c r="Z317" s="3"/>
    </row>
    <row r="318" ht="15.75" hidden="1" customHeight="1">
      <c r="A318" s="3"/>
      <c r="B318" s="3"/>
      <c r="C318" s="3"/>
      <c r="D318" s="183" t="str">
        <f>'FBE Fees'!$E318&amp;'FBE Fees'!$F318</f>
        <v>PLC-938000</v>
      </c>
      <c r="E318" s="185" t="s">
        <v>4542</v>
      </c>
      <c r="F318" s="186">
        <v>38000.0</v>
      </c>
      <c r="G318" s="186" t="s">
        <v>27</v>
      </c>
      <c r="H318" s="186" t="s">
        <v>27</v>
      </c>
      <c r="I318" s="186" t="s">
        <v>27</v>
      </c>
      <c r="J318" s="186" t="s">
        <v>27</v>
      </c>
      <c r="K318" s="186">
        <v>65.0</v>
      </c>
      <c r="L318" s="186">
        <v>4.0</v>
      </c>
      <c r="M318" s="186">
        <v>53.3</v>
      </c>
      <c r="N318" s="9">
        <v>11.0</v>
      </c>
      <c r="O318" s="9">
        <f>ROUND('FBE Fees'!$N318*4.9,1)</f>
        <v>53.9</v>
      </c>
      <c r="P318" s="3"/>
      <c r="Q318" s="3"/>
      <c r="R318" s="3"/>
      <c r="S318" s="176">
        <f t="shared" ref="S318:U318" si="304">IF(K318&lt;&gt;"",K318/$T$9,"")</f>
        <v>13.16029236</v>
      </c>
      <c r="T318" s="176">
        <f t="shared" si="304"/>
        <v>0.8098641453</v>
      </c>
      <c r="U318" s="176">
        <f t="shared" si="304"/>
        <v>10.79143974</v>
      </c>
      <c r="V318" s="3"/>
      <c r="W318" s="3"/>
      <c r="X318" s="3"/>
      <c r="Y318" s="3"/>
      <c r="Z318" s="3"/>
    </row>
    <row r="319" ht="15.75" customHeight="1">
      <c r="A319" s="3"/>
      <c r="B319" s="3"/>
      <c r="C319" s="3"/>
      <c r="D319" s="183" t="str">
        <f>'FBE Fees'!$E319&amp;'FBE Fees'!$F319</f>
        <v>PLC-940000</v>
      </c>
      <c r="E319" s="10" t="s">
        <v>4542</v>
      </c>
      <c r="F319" s="9">
        <v>40000.0</v>
      </c>
      <c r="G319" s="9">
        <v>1860.0</v>
      </c>
      <c r="H319" s="9">
        <v>750.0</v>
      </c>
      <c r="I319" s="9">
        <v>630.0</v>
      </c>
      <c r="J319" s="9">
        <v>4620.0</v>
      </c>
      <c r="K319" s="9">
        <v>70.0</v>
      </c>
      <c r="L319" s="9">
        <v>4.0</v>
      </c>
      <c r="M319" s="9">
        <v>62.2</v>
      </c>
      <c r="N319" s="9">
        <v>11.0</v>
      </c>
      <c r="O319" s="9">
        <f>ROUND('FBE Fees'!$N319*4.9,1)</f>
        <v>53.9</v>
      </c>
      <c r="P319" s="3"/>
      <c r="Q319" s="3"/>
      <c r="R319" s="3"/>
      <c r="S319" s="184">
        <f t="shared" ref="S319:U319" si="305">IF(K319&lt;&gt;"",K319/$T$9,"")</f>
        <v>14.17262254</v>
      </c>
      <c r="T319" s="184">
        <f t="shared" si="305"/>
        <v>0.8098641453</v>
      </c>
      <c r="U319" s="184">
        <f t="shared" si="305"/>
        <v>12.59338746</v>
      </c>
      <c r="V319" s="3"/>
      <c r="W319" s="3"/>
      <c r="X319" s="3"/>
      <c r="Y319" s="3"/>
      <c r="Z319" s="3"/>
    </row>
    <row r="320" ht="15.75" customHeight="1">
      <c r="A320" s="3"/>
      <c r="B320" s="3"/>
      <c r="C320" s="3"/>
      <c r="D320" s="183" t="str">
        <f>'FBE Fees'!$E320&amp;'FBE Fees'!$F320</f>
        <v>PLC-945000</v>
      </c>
      <c r="E320" s="10" t="s">
        <v>4542</v>
      </c>
      <c r="F320" s="9">
        <v>45000.0</v>
      </c>
      <c r="G320" s="9">
        <v>1860.0</v>
      </c>
      <c r="H320" s="9">
        <v>750.0</v>
      </c>
      <c r="I320" s="9">
        <v>630.0</v>
      </c>
      <c r="J320" s="9">
        <v>4620.0</v>
      </c>
      <c r="K320" s="9">
        <v>75.0</v>
      </c>
      <c r="L320" s="9">
        <v>4.0</v>
      </c>
      <c r="M320" s="9">
        <v>64.45</v>
      </c>
      <c r="N320" s="9">
        <v>11.0</v>
      </c>
      <c r="O320" s="9">
        <f>ROUND('FBE Fees'!$N320*4.9,1)</f>
        <v>53.9</v>
      </c>
      <c r="P320" s="3"/>
      <c r="Q320" s="3"/>
      <c r="R320" s="3"/>
      <c r="S320" s="176">
        <f t="shared" ref="S320:U320" si="306">IF(K320&lt;&gt;"",K320/$T$9,"")</f>
        <v>15.18495272</v>
      </c>
      <c r="T320" s="176">
        <f t="shared" si="306"/>
        <v>0.8098641453</v>
      </c>
      <c r="U320" s="176">
        <f t="shared" si="306"/>
        <v>13.04893604</v>
      </c>
      <c r="V320" s="3"/>
      <c r="W320" s="3"/>
      <c r="X320" s="3"/>
      <c r="Y320" s="3"/>
      <c r="Z320" s="3"/>
    </row>
    <row r="321" ht="15.75" customHeight="1">
      <c r="A321" s="3"/>
      <c r="B321" s="3"/>
      <c r="C321" s="3"/>
      <c r="D321" s="183" t="str">
        <f>'FBE Fees'!$E321&amp;'FBE Fees'!$F321</f>
        <v>PLC-950000</v>
      </c>
      <c r="E321" s="10" t="s">
        <v>4542</v>
      </c>
      <c r="F321" s="9">
        <v>50000.0</v>
      </c>
      <c r="G321" s="9">
        <v>1860.0</v>
      </c>
      <c r="H321" s="9">
        <v>750.0</v>
      </c>
      <c r="I321" s="9">
        <v>630.0</v>
      </c>
      <c r="J321" s="9">
        <v>4620.0</v>
      </c>
      <c r="K321" s="9">
        <v>80.0</v>
      </c>
      <c r="L321" s="9">
        <v>4.0</v>
      </c>
      <c r="M321" s="9">
        <v>66.7</v>
      </c>
      <c r="N321" s="9">
        <v>11.0</v>
      </c>
      <c r="O321" s="9">
        <f>ROUND('FBE Fees'!$N321*4.9,1)</f>
        <v>53.9</v>
      </c>
      <c r="P321" s="3"/>
      <c r="Q321" s="3"/>
      <c r="R321" s="3"/>
      <c r="S321" s="184">
        <f t="shared" ref="S321:U321" si="307">IF(K321&lt;&gt;"",K321/$T$9,"")</f>
        <v>16.19728291</v>
      </c>
      <c r="T321" s="184">
        <f t="shared" si="307"/>
        <v>0.8098641453</v>
      </c>
      <c r="U321" s="184">
        <f t="shared" si="307"/>
        <v>13.50448462</v>
      </c>
      <c r="V321" s="3"/>
      <c r="W321" s="3"/>
      <c r="X321" s="3"/>
      <c r="Y321" s="3"/>
      <c r="Z321" s="3"/>
    </row>
    <row r="322" ht="15.75" customHeight="1">
      <c r="A322" s="3"/>
      <c r="B322" s="3"/>
      <c r="C322" s="3"/>
      <c r="D322" s="183" t="str">
        <f>'FBE Fees'!$E322&amp;'FBE Fees'!$F322</f>
        <v>PLC-955000</v>
      </c>
      <c r="E322" s="10" t="s">
        <v>4542</v>
      </c>
      <c r="F322" s="9">
        <v>55000.0</v>
      </c>
      <c r="G322" s="9">
        <v>1860.0</v>
      </c>
      <c r="H322" s="9">
        <v>750.0</v>
      </c>
      <c r="I322" s="9">
        <v>630.0</v>
      </c>
      <c r="J322" s="9">
        <v>4620.0</v>
      </c>
      <c r="K322" s="9">
        <v>85.0</v>
      </c>
      <c r="L322" s="9">
        <v>4.0</v>
      </c>
      <c r="M322" s="9">
        <v>68.95</v>
      </c>
      <c r="N322" s="9">
        <v>11.0</v>
      </c>
      <c r="O322" s="9">
        <f>ROUND('FBE Fees'!$N322*4.9,1)</f>
        <v>53.9</v>
      </c>
      <c r="P322" s="3"/>
      <c r="Q322" s="3"/>
      <c r="R322" s="3"/>
      <c r="S322" s="176">
        <f t="shared" ref="S322:U322" si="308">IF(K322&lt;&gt;"",K322/$T$9,"")</f>
        <v>17.20961309</v>
      </c>
      <c r="T322" s="176">
        <f t="shared" si="308"/>
        <v>0.8098641453</v>
      </c>
      <c r="U322" s="176">
        <f t="shared" si="308"/>
        <v>13.9600332</v>
      </c>
      <c r="V322" s="3"/>
      <c r="W322" s="3"/>
      <c r="X322" s="3"/>
      <c r="Y322" s="3"/>
      <c r="Z322" s="3"/>
    </row>
    <row r="323" ht="15.75" customHeight="1">
      <c r="A323" s="3"/>
      <c r="B323" s="3"/>
      <c r="C323" s="3"/>
      <c r="D323" s="183" t="str">
        <f>'FBE Fees'!$E323&amp;'FBE Fees'!$F323</f>
        <v>PLC-960000</v>
      </c>
      <c r="E323" s="10" t="s">
        <v>4542</v>
      </c>
      <c r="F323" s="9">
        <v>60000.0</v>
      </c>
      <c r="G323" s="9">
        <v>1860.0</v>
      </c>
      <c r="H323" s="9">
        <v>750.0</v>
      </c>
      <c r="I323" s="9">
        <v>630.0</v>
      </c>
      <c r="J323" s="9">
        <v>4620.0</v>
      </c>
      <c r="K323" s="9">
        <v>90.0</v>
      </c>
      <c r="L323" s="9">
        <v>4.0</v>
      </c>
      <c r="M323" s="9">
        <v>71.2</v>
      </c>
      <c r="N323" s="9">
        <v>11.0</v>
      </c>
      <c r="O323" s="9">
        <f>ROUND('FBE Fees'!$N323*4.9,1)</f>
        <v>53.9</v>
      </c>
      <c r="P323" s="3"/>
      <c r="Q323" s="3"/>
      <c r="R323" s="3"/>
      <c r="S323" s="184">
        <f t="shared" ref="S323:U323" si="309">IF(K323&lt;&gt;"",K323/$T$9,"")</f>
        <v>18.22194327</v>
      </c>
      <c r="T323" s="184">
        <f t="shared" si="309"/>
        <v>0.8098641453</v>
      </c>
      <c r="U323" s="184">
        <f t="shared" si="309"/>
        <v>14.41558179</v>
      </c>
      <c r="V323" s="3"/>
      <c r="W323" s="3"/>
      <c r="X323" s="3"/>
      <c r="Y323" s="3"/>
      <c r="Z323" s="3"/>
    </row>
    <row r="324" ht="15.75" customHeight="1">
      <c r="A324" s="3"/>
      <c r="B324" s="3"/>
      <c r="C324" s="3"/>
      <c r="D324" s="183" t="str">
        <f>'FBE Fees'!$E324&amp;'FBE Fees'!$F324</f>
        <v>PLC-965000</v>
      </c>
      <c r="E324" s="10" t="s">
        <v>4542</v>
      </c>
      <c r="F324" s="9">
        <v>65000.0</v>
      </c>
      <c r="G324" s="9">
        <v>1860.0</v>
      </c>
      <c r="H324" s="9">
        <v>750.0</v>
      </c>
      <c r="I324" s="9">
        <v>630.0</v>
      </c>
      <c r="J324" s="9">
        <v>4620.0</v>
      </c>
      <c r="K324" s="9">
        <v>95.0</v>
      </c>
      <c r="L324" s="9">
        <v>4.0</v>
      </c>
      <c r="M324" s="9">
        <v>73.45</v>
      </c>
      <c r="N324" s="9">
        <v>11.0</v>
      </c>
      <c r="O324" s="9">
        <f>ROUND('FBE Fees'!$N324*4.9,1)</f>
        <v>53.9</v>
      </c>
      <c r="P324" s="3"/>
      <c r="Q324" s="3"/>
      <c r="R324" s="3"/>
      <c r="S324" s="176">
        <f t="shared" ref="S324:U324" si="310">IF(K324&lt;&gt;"",K324/$T$9,"")</f>
        <v>19.23427345</v>
      </c>
      <c r="T324" s="176">
        <f t="shared" si="310"/>
        <v>0.8098641453</v>
      </c>
      <c r="U324" s="176">
        <f t="shared" si="310"/>
        <v>14.87113037</v>
      </c>
      <c r="V324" s="3"/>
      <c r="W324" s="3"/>
      <c r="X324" s="3"/>
      <c r="Y324" s="3"/>
      <c r="Z324" s="3"/>
    </row>
    <row r="325" ht="15.75" customHeight="1">
      <c r="A325" s="3"/>
      <c r="B325" s="3"/>
      <c r="C325" s="3"/>
      <c r="D325" s="183" t="str">
        <f>'FBE Fees'!$E325&amp;'FBE Fees'!$F325</f>
        <v>PLC-970000</v>
      </c>
      <c r="E325" s="10" t="s">
        <v>4542</v>
      </c>
      <c r="F325" s="9">
        <v>70000.0</v>
      </c>
      <c r="G325" s="9">
        <v>1860.0</v>
      </c>
      <c r="H325" s="9">
        <v>750.0</v>
      </c>
      <c r="I325" s="9">
        <v>630.0</v>
      </c>
      <c r="J325" s="9">
        <v>4620.0</v>
      </c>
      <c r="K325" s="9">
        <v>100.0</v>
      </c>
      <c r="L325" s="9">
        <v>4.0</v>
      </c>
      <c r="M325" s="9">
        <v>75.7</v>
      </c>
      <c r="N325" s="9">
        <v>11.0</v>
      </c>
      <c r="O325" s="9">
        <f>ROUND('FBE Fees'!$N325*4.9,1)</f>
        <v>53.9</v>
      </c>
      <c r="P325" s="3"/>
      <c r="Q325" s="3"/>
      <c r="R325" s="3"/>
      <c r="S325" s="184">
        <f t="shared" ref="S325:U325" si="311">IF(K325&lt;&gt;"",K325/$T$9,"")</f>
        <v>20.24660363</v>
      </c>
      <c r="T325" s="184">
        <f t="shared" si="311"/>
        <v>0.8098641453</v>
      </c>
      <c r="U325" s="184">
        <f t="shared" si="311"/>
        <v>15.32667895</v>
      </c>
      <c r="V325" s="3"/>
      <c r="W325" s="3"/>
      <c r="X325" s="3"/>
      <c r="Y325" s="3"/>
      <c r="Z325" s="3"/>
    </row>
    <row r="326" ht="15.75" customHeight="1">
      <c r="A326" s="3"/>
      <c r="B326" s="3"/>
      <c r="C326" s="3"/>
      <c r="D326" s="183" t="str">
        <f>'FBE Fees'!$E326&amp;'FBE Fees'!$F326</f>
        <v>PLC-975000</v>
      </c>
      <c r="E326" s="10" t="s">
        <v>4542</v>
      </c>
      <c r="F326" s="9">
        <v>75000.0</v>
      </c>
      <c r="G326" s="9">
        <v>1860.0</v>
      </c>
      <c r="H326" s="9">
        <v>750.0</v>
      </c>
      <c r="I326" s="9">
        <v>630.0</v>
      </c>
      <c r="J326" s="9">
        <v>4620.0</v>
      </c>
      <c r="K326" s="9">
        <v>105.0</v>
      </c>
      <c r="L326" s="9">
        <v>4.0</v>
      </c>
      <c r="M326" s="9">
        <v>77.95</v>
      </c>
      <c r="N326" s="9">
        <v>11.0</v>
      </c>
      <c r="O326" s="9">
        <f>ROUND('FBE Fees'!$N326*4.9,1)</f>
        <v>53.9</v>
      </c>
      <c r="P326" s="3"/>
      <c r="Q326" s="3"/>
      <c r="R326" s="3"/>
      <c r="S326" s="176">
        <f t="shared" ref="S326:U326" si="312">IF(K326&lt;&gt;"",K326/$T$9,"")</f>
        <v>21.25893381</v>
      </c>
      <c r="T326" s="176">
        <f t="shared" si="312"/>
        <v>0.8098641453</v>
      </c>
      <c r="U326" s="176">
        <f t="shared" si="312"/>
        <v>15.78222753</v>
      </c>
      <c r="V326" s="3"/>
      <c r="W326" s="3"/>
      <c r="X326" s="3"/>
      <c r="Y326" s="3"/>
      <c r="Z326" s="3"/>
    </row>
    <row r="327" ht="15.75" customHeight="1">
      <c r="A327" s="3"/>
      <c r="B327" s="3"/>
      <c r="C327" s="3"/>
      <c r="D327" s="183" t="str">
        <f>'FBE Fees'!$E327&amp;'FBE Fees'!$F327</f>
        <v>PLC-980000</v>
      </c>
      <c r="E327" s="10" t="s">
        <v>4542</v>
      </c>
      <c r="F327" s="9">
        <v>80000.0</v>
      </c>
      <c r="G327" s="9">
        <v>1860.0</v>
      </c>
      <c r="H327" s="9">
        <v>750.0</v>
      </c>
      <c r="I327" s="9">
        <v>630.0</v>
      </c>
      <c r="J327" s="9">
        <v>4620.0</v>
      </c>
      <c r="K327" s="9">
        <v>110.0</v>
      </c>
      <c r="L327" s="9">
        <v>4.0</v>
      </c>
      <c r="M327" s="9">
        <v>80.2</v>
      </c>
      <c r="N327" s="9">
        <v>11.0</v>
      </c>
      <c r="O327" s="9">
        <f>ROUND('FBE Fees'!$N327*4.9,1)</f>
        <v>53.9</v>
      </c>
      <c r="P327" s="3"/>
      <c r="Q327" s="3"/>
      <c r="R327" s="3"/>
      <c r="S327" s="184">
        <f t="shared" ref="S327:U327" si="313">IF(K327&lt;&gt;"",K327/$T$9,"")</f>
        <v>22.271264</v>
      </c>
      <c r="T327" s="184">
        <f t="shared" si="313"/>
        <v>0.8098641453</v>
      </c>
      <c r="U327" s="184">
        <f t="shared" si="313"/>
        <v>16.23777611</v>
      </c>
      <c r="V327" s="3"/>
      <c r="W327" s="3"/>
      <c r="X327" s="3"/>
      <c r="Y327" s="3"/>
      <c r="Z327" s="3"/>
    </row>
    <row r="328" ht="15.75" customHeight="1">
      <c r="A328" s="3"/>
      <c r="B328" s="3"/>
      <c r="C328" s="3"/>
      <c r="D328" s="183" t="str">
        <f>'FBE Fees'!$E328&amp;'FBE Fees'!$F328</f>
        <v>PLC-985000</v>
      </c>
      <c r="E328" s="10" t="s">
        <v>4542</v>
      </c>
      <c r="F328" s="9">
        <v>85000.0</v>
      </c>
      <c r="G328" s="9">
        <v>1860.0</v>
      </c>
      <c r="H328" s="9">
        <v>750.0</v>
      </c>
      <c r="I328" s="9">
        <v>630.0</v>
      </c>
      <c r="J328" s="9">
        <v>4620.0</v>
      </c>
      <c r="K328" s="9">
        <v>115.0</v>
      </c>
      <c r="L328" s="9">
        <v>4.0</v>
      </c>
      <c r="M328" s="9">
        <v>82.45</v>
      </c>
      <c r="N328" s="9">
        <v>11.0</v>
      </c>
      <c r="O328" s="9">
        <f>ROUND('FBE Fees'!$N328*4.9,1)</f>
        <v>53.9</v>
      </c>
      <c r="P328" s="3"/>
      <c r="Q328" s="3"/>
      <c r="R328" s="3"/>
      <c r="S328" s="176">
        <f t="shared" ref="S328:U328" si="314">IF(K328&lt;&gt;"",K328/$T$9,"")</f>
        <v>23.28359418</v>
      </c>
      <c r="T328" s="176">
        <f t="shared" si="314"/>
        <v>0.8098641453</v>
      </c>
      <c r="U328" s="176">
        <f t="shared" si="314"/>
        <v>16.69332469</v>
      </c>
      <c r="V328" s="3"/>
      <c r="W328" s="3"/>
      <c r="X328" s="3"/>
      <c r="Y328" s="3"/>
      <c r="Z328" s="3"/>
    </row>
    <row r="329" ht="15.75" customHeight="1">
      <c r="A329" s="3"/>
      <c r="B329" s="3"/>
      <c r="C329" s="3"/>
      <c r="D329" s="183" t="str">
        <f>'FBE Fees'!$E329&amp;'FBE Fees'!$F329</f>
        <v>PLC-990000</v>
      </c>
      <c r="E329" s="10" t="s">
        <v>4542</v>
      </c>
      <c r="F329" s="9">
        <v>90000.0</v>
      </c>
      <c r="G329" s="9">
        <v>1860.0</v>
      </c>
      <c r="H329" s="9">
        <v>750.0</v>
      </c>
      <c r="I329" s="9">
        <v>630.0</v>
      </c>
      <c r="J329" s="9">
        <v>4620.0</v>
      </c>
      <c r="K329" s="9">
        <v>120.0</v>
      </c>
      <c r="L329" s="9">
        <v>4.0</v>
      </c>
      <c r="M329" s="9">
        <v>84.7</v>
      </c>
      <c r="N329" s="9">
        <v>11.0</v>
      </c>
      <c r="O329" s="9">
        <f>ROUND('FBE Fees'!$N329*4.9,1)</f>
        <v>53.9</v>
      </c>
      <c r="P329" s="3"/>
      <c r="Q329" s="3"/>
      <c r="R329" s="3"/>
      <c r="S329" s="184">
        <f t="shared" ref="S329:U329" si="315">IF(K329&lt;&gt;"",K329/$T$9,"")</f>
        <v>24.29592436</v>
      </c>
      <c r="T329" s="184">
        <f t="shared" si="315"/>
        <v>0.8098641453</v>
      </c>
      <c r="U329" s="184">
        <f t="shared" si="315"/>
        <v>17.14887328</v>
      </c>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customSheetViews>
    <customSheetView guid="{D827FB60-2F35-4F7D-BF26-40B88B049C64}" filter="1" showAutoFilter="1">
      <autoFilter ref="$D$14:$O$329">
        <filterColumn colId="3">
          <filters>
            <filter val="200.00"/>
            <filter val="330.00"/>
            <filter val="450.00"/>
            <filter val="340.00"/>
            <filter val="610.00"/>
            <filter val="1,860.00"/>
            <filter val="1,200.00"/>
          </filters>
        </filterColumn>
      </autoFilter>
      <extLst>
        <ext uri="GoogleSheetsCustomDataVersion1">
          <go:sheetsCustomData xmlns:go="http://customooxmlschemas.google.com/" filterViewId="476296521"/>
        </ext>
      </extLst>
    </customSheetView>
  </customSheetViews>
  <conditionalFormatting sqref="S15:U1000">
    <cfRule type="expression" dxfId="6" priority="1">
      <formula>S15=""</formula>
    </cfRule>
  </conditionalFormatting>
  <dataValidations>
    <dataValidation type="list" allowBlank="1" showErrorMessage="1" sqref="T8">
      <formula1>XChange!$I$7:$I$39</formula1>
    </dataValidation>
  </dataValidations>
  <printOptions/>
  <pageMargins bottom="0.75" footer="0.0" header="0.0" left="0.7" right="0.7" top="0.75"/>
  <pageSetup scale="40" orientation="portrait"/>
  <drawing r:id="rId1"/>
  <tableParts count="1">
    <tablePart r:id="rId3"/>
  </tableParts>
  <extLst>
    <ext uri="{3A4CF648-6AED-40f4-86FF-DC5316D8AED3}">
      <x14:slicerList>
        <x14:slicer r:id="rId4"/>
      </x14:slicerList>
    </ext>
  </extLst>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81.0" topLeftCell="A82" activePane="bottomLeft" state="frozen"/>
      <selection activeCell="B83" sqref="B83" pane="bottomLeft"/>
    </sheetView>
  </sheetViews>
  <sheetFormatPr customHeight="1" defaultColWidth="14.43" defaultRowHeight="15.0"/>
  <cols>
    <col customWidth="1" min="1" max="1" width="9.14"/>
    <col customWidth="1" min="2" max="2" width="12.57"/>
    <col customWidth="1" min="3" max="3" width="30.57"/>
    <col customWidth="1" min="4" max="5" width="18.57"/>
    <col customWidth="1" min="6" max="8" width="3.43"/>
    <col customWidth="1" min="9" max="9" width="12.57"/>
    <col customWidth="1" min="10" max="10" width="30.57"/>
    <col customWidth="1" min="11" max="11" width="16.57"/>
    <col customWidth="1" min="12" max="14" width="9.57"/>
    <col customWidth="1" min="15" max="26" width="9.14"/>
  </cols>
  <sheetData>
    <row r="1">
      <c r="A1" s="3"/>
      <c r="B1" s="187" t="s">
        <v>4815</v>
      </c>
      <c r="F1" s="3"/>
      <c r="G1" s="3"/>
      <c r="H1" s="3"/>
      <c r="I1" s="3"/>
      <c r="J1" s="3"/>
      <c r="K1" s="3"/>
      <c r="L1" s="3"/>
      <c r="M1" s="3"/>
      <c r="N1" s="3"/>
      <c r="O1" s="3"/>
      <c r="P1" s="3"/>
      <c r="Q1" s="3"/>
      <c r="R1" s="3"/>
      <c r="S1" s="3"/>
      <c r="T1" s="3"/>
      <c r="U1" s="3"/>
      <c r="V1" s="3"/>
      <c r="W1" s="3"/>
      <c r="X1" s="3"/>
      <c r="Y1" s="3"/>
      <c r="Z1" s="3"/>
    </row>
    <row r="2">
      <c r="A2" s="3"/>
      <c r="F2" s="3"/>
      <c r="G2" s="3"/>
      <c r="H2" s="3"/>
      <c r="I2" s="3"/>
      <c r="J2" s="3"/>
      <c r="K2" s="3"/>
      <c r="L2" s="3"/>
      <c r="M2" s="3"/>
      <c r="N2" s="3"/>
      <c r="O2" s="3"/>
      <c r="P2" s="3"/>
      <c r="Q2" s="3"/>
      <c r="R2" s="3"/>
      <c r="S2" s="3"/>
      <c r="T2" s="3"/>
      <c r="U2" s="3"/>
      <c r="V2" s="3"/>
      <c r="W2" s="3"/>
      <c r="X2" s="3"/>
      <c r="Y2" s="3"/>
      <c r="Z2" s="3"/>
    </row>
    <row r="3">
      <c r="A3" s="3"/>
      <c r="F3" s="3"/>
      <c r="G3" s="3"/>
      <c r="H3" s="3"/>
      <c r="I3" s="3"/>
      <c r="J3" s="3"/>
      <c r="K3" s="3"/>
      <c r="L3" s="3"/>
      <c r="M3" s="3"/>
      <c r="N3" s="3"/>
      <c r="O3" s="3"/>
      <c r="P3" s="3"/>
      <c r="Q3" s="3"/>
      <c r="R3" s="3"/>
      <c r="S3" s="3"/>
      <c r="T3" s="3"/>
      <c r="U3" s="3"/>
      <c r="V3" s="3"/>
      <c r="W3" s="3"/>
      <c r="X3" s="3"/>
      <c r="Y3" s="3"/>
      <c r="Z3" s="3"/>
    </row>
    <row r="4">
      <c r="A4" s="3"/>
      <c r="F4" s="3"/>
      <c r="G4" s="3"/>
      <c r="H4" s="3"/>
      <c r="I4" s="3"/>
      <c r="J4" s="3"/>
      <c r="K4" s="3"/>
      <c r="L4" s="3"/>
      <c r="M4" s="3"/>
      <c r="N4" s="3"/>
      <c r="O4" s="3"/>
      <c r="P4" s="3"/>
      <c r="Q4" s="3"/>
      <c r="R4" s="3"/>
      <c r="S4" s="3"/>
      <c r="T4" s="3"/>
      <c r="U4" s="3"/>
      <c r="V4" s="3"/>
      <c r="W4" s="3"/>
      <c r="X4" s="3"/>
      <c r="Y4" s="3"/>
      <c r="Z4" s="3"/>
    </row>
    <row r="5">
      <c r="A5" s="3"/>
      <c r="B5" s="3" t="s">
        <v>4816</v>
      </c>
      <c r="C5" s="188" t="s">
        <v>4817</v>
      </c>
      <c r="D5" s="3" t="s">
        <v>4818</v>
      </c>
      <c r="E5" s="3"/>
      <c r="F5" s="3"/>
      <c r="G5" s="3"/>
      <c r="H5" s="3"/>
      <c r="I5" s="189" t="s">
        <v>4819</v>
      </c>
      <c r="J5" s="189" t="s">
        <v>4819</v>
      </c>
      <c r="K5" s="28" t="s">
        <v>4820</v>
      </c>
      <c r="L5" s="3"/>
      <c r="M5" s="3"/>
      <c r="N5" s="3"/>
      <c r="O5" s="3"/>
      <c r="P5" s="3"/>
      <c r="Q5" s="3"/>
      <c r="R5" s="3"/>
      <c r="S5" s="3"/>
      <c r="T5" s="3"/>
      <c r="U5" s="3"/>
      <c r="V5" s="3"/>
      <c r="W5" s="3"/>
      <c r="X5" s="3"/>
      <c r="Y5" s="3"/>
      <c r="Z5" s="3"/>
    </row>
    <row r="6">
      <c r="A6" s="3"/>
      <c r="B6" s="3"/>
      <c r="C6" s="3"/>
      <c r="D6" s="3"/>
      <c r="E6" s="3"/>
      <c r="F6" s="188"/>
      <c r="G6" s="3"/>
      <c r="H6" s="3"/>
      <c r="I6" s="190" t="s">
        <v>4821</v>
      </c>
      <c r="J6" s="92" t="s">
        <v>4822</v>
      </c>
      <c r="K6" s="92" t="s">
        <v>4823</v>
      </c>
      <c r="L6" s="3"/>
      <c r="M6" s="3"/>
      <c r="N6" s="3"/>
      <c r="O6" s="3"/>
      <c r="P6" s="3"/>
      <c r="Q6" s="3"/>
      <c r="R6" s="3"/>
      <c r="S6" s="3"/>
      <c r="T6" s="3"/>
      <c r="U6" s="3"/>
      <c r="V6" s="3"/>
      <c r="W6" s="3"/>
      <c r="X6" s="3"/>
      <c r="Y6" s="3"/>
      <c r="Z6" s="3"/>
    </row>
    <row r="7">
      <c r="A7" s="3"/>
      <c r="B7" s="75" t="s">
        <v>4824</v>
      </c>
      <c r="C7" s="75" t="s">
        <v>4825</v>
      </c>
      <c r="D7" s="191" t="s">
        <v>4826</v>
      </c>
      <c r="E7" s="191" t="s">
        <v>4827</v>
      </c>
      <c r="F7" s="3"/>
      <c r="G7" s="3"/>
      <c r="H7" s="3"/>
      <c r="I7" s="41" t="s">
        <v>4555</v>
      </c>
      <c r="J7" s="41" t="s">
        <v>4828</v>
      </c>
      <c r="K7" s="192">
        <v>1.0</v>
      </c>
      <c r="L7" s="3"/>
      <c r="M7" s="3"/>
      <c r="N7" s="3"/>
      <c r="O7" s="3"/>
      <c r="P7" s="3"/>
      <c r="Q7" s="3"/>
      <c r="R7" s="3"/>
      <c r="S7" s="3"/>
      <c r="T7" s="3"/>
      <c r="U7" s="3"/>
      <c r="V7" s="3"/>
      <c r="W7" s="3"/>
      <c r="X7" s="3"/>
      <c r="Y7" s="3"/>
      <c r="Z7" s="3"/>
    </row>
    <row r="8">
      <c r="A8" s="3"/>
      <c r="B8" s="75" t="s">
        <v>4623</v>
      </c>
      <c r="C8" s="75" t="s">
        <v>4829</v>
      </c>
      <c r="D8" s="193">
        <v>4.9391</v>
      </c>
      <c r="E8" s="193">
        <v>-8.0E-4</v>
      </c>
      <c r="F8" s="3"/>
      <c r="G8" s="3"/>
      <c r="H8" s="3"/>
      <c r="I8" s="41" t="s">
        <v>4623</v>
      </c>
      <c r="J8" s="41" t="s">
        <v>4829</v>
      </c>
      <c r="K8" s="192">
        <f t="shared" ref="K8:K39" si="1">VLOOKUP($I8,$B:$J,3,0)</f>
        <v>4.9391</v>
      </c>
      <c r="L8" s="3"/>
      <c r="M8" s="194"/>
      <c r="N8" s="3"/>
      <c r="O8" s="3"/>
      <c r="P8" s="3"/>
      <c r="Q8" s="3"/>
      <c r="R8" s="3"/>
      <c r="S8" s="3"/>
      <c r="T8" s="3"/>
      <c r="U8" s="3"/>
      <c r="V8" s="3"/>
      <c r="W8" s="3"/>
      <c r="X8" s="3"/>
      <c r="Y8" s="3"/>
      <c r="Z8" s="3"/>
    </row>
    <row r="9">
      <c r="A9" s="3"/>
      <c r="B9" s="75" t="s">
        <v>4830</v>
      </c>
      <c r="C9" s="75" t="s">
        <v>4831</v>
      </c>
      <c r="D9" s="193">
        <v>4.8513</v>
      </c>
      <c r="E9" s="193">
        <v>0.0291</v>
      </c>
      <c r="F9" s="3"/>
      <c r="G9" s="3"/>
      <c r="H9" s="3"/>
      <c r="I9" s="41" t="s">
        <v>4830</v>
      </c>
      <c r="J9" s="41" t="s">
        <v>4832</v>
      </c>
      <c r="K9" s="192">
        <f t="shared" si="1"/>
        <v>4.8513</v>
      </c>
      <c r="L9" s="3"/>
      <c r="M9" s="3"/>
      <c r="N9" s="3"/>
      <c r="O9" s="3"/>
      <c r="P9" s="3"/>
      <c r="Q9" s="3"/>
      <c r="R9" s="3"/>
      <c r="S9" s="3"/>
      <c r="T9" s="3"/>
      <c r="U9" s="3"/>
      <c r="V9" s="3"/>
      <c r="W9" s="3"/>
      <c r="X9" s="3"/>
      <c r="Y9" s="3"/>
      <c r="Z9" s="3"/>
    </row>
    <row r="10">
      <c r="A10" s="3"/>
      <c r="B10" s="75" t="s">
        <v>4833</v>
      </c>
      <c r="C10" s="75" t="s">
        <v>4834</v>
      </c>
      <c r="D10" s="193">
        <v>263.0197</v>
      </c>
      <c r="E10" s="193">
        <v>-2.4813</v>
      </c>
      <c r="F10" s="3"/>
      <c r="G10" s="3"/>
      <c r="H10" s="3"/>
      <c r="I10" s="41" t="s">
        <v>4835</v>
      </c>
      <c r="J10" s="41" t="s">
        <v>4836</v>
      </c>
      <c r="K10" s="192">
        <f t="shared" si="1"/>
        <v>5.795</v>
      </c>
      <c r="L10" s="3"/>
      <c r="M10" s="3"/>
      <c r="N10" s="3"/>
      <c r="O10" s="3"/>
      <c r="P10" s="3"/>
      <c r="Q10" s="3"/>
      <c r="R10" s="3"/>
      <c r="S10" s="3"/>
      <c r="T10" s="3"/>
      <c r="U10" s="3"/>
      <c r="V10" s="3"/>
      <c r="W10" s="3"/>
      <c r="X10" s="3"/>
      <c r="Y10" s="3"/>
      <c r="Z10" s="3"/>
    </row>
    <row r="11">
      <c r="A11" s="3"/>
      <c r="B11" s="75" t="s">
        <v>4837</v>
      </c>
      <c r="C11" s="75" t="s">
        <v>4838</v>
      </c>
      <c r="D11" s="193">
        <v>3.3326</v>
      </c>
      <c r="E11" s="193">
        <v>-0.0048</v>
      </c>
      <c r="F11" s="3"/>
      <c r="G11" s="3"/>
      <c r="H11" s="3"/>
      <c r="I11" s="41" t="s">
        <v>4839</v>
      </c>
      <c r="J11" s="41" t="s">
        <v>4840</v>
      </c>
      <c r="K11" s="192">
        <f t="shared" si="1"/>
        <v>4.9928</v>
      </c>
      <c r="L11" s="3"/>
      <c r="M11" s="3"/>
      <c r="N11" s="3"/>
      <c r="O11" s="3"/>
      <c r="P11" s="3"/>
      <c r="Q11" s="3"/>
      <c r="R11" s="3"/>
      <c r="S11" s="3"/>
      <c r="T11" s="3"/>
      <c r="U11" s="3"/>
      <c r="V11" s="3"/>
      <c r="W11" s="3"/>
      <c r="X11" s="3"/>
      <c r="Y11" s="3"/>
      <c r="Z11" s="3"/>
    </row>
    <row r="12">
      <c r="A12" s="3"/>
      <c r="B12" s="75" t="s">
        <v>4841</v>
      </c>
      <c r="C12" s="75" t="s">
        <v>4842</v>
      </c>
      <c r="D12" s="193">
        <v>3.7561</v>
      </c>
      <c r="E12" s="193">
        <v>0.0068</v>
      </c>
      <c r="F12" s="3"/>
      <c r="G12" s="3"/>
      <c r="H12" s="3"/>
      <c r="I12" s="41" t="s">
        <v>4843</v>
      </c>
      <c r="J12" s="41" t="s">
        <v>4844</v>
      </c>
      <c r="K12" s="192">
        <f t="shared" si="1"/>
        <v>0.7167</v>
      </c>
      <c r="L12" s="3"/>
      <c r="M12" s="3"/>
      <c r="N12" s="3"/>
      <c r="O12" s="3"/>
      <c r="P12" s="3"/>
      <c r="Q12" s="3"/>
      <c r="R12" s="3"/>
      <c r="S12" s="3"/>
      <c r="T12" s="3"/>
      <c r="U12" s="3"/>
      <c r="V12" s="3"/>
      <c r="W12" s="3"/>
      <c r="X12" s="3"/>
      <c r="Y12" s="3"/>
      <c r="Z12" s="3"/>
    </row>
    <row r="13">
      <c r="A13" s="3"/>
      <c r="B13" s="75" t="s">
        <v>4839</v>
      </c>
      <c r="C13" s="75" t="s">
        <v>4845</v>
      </c>
      <c r="D13" s="193">
        <v>4.9928</v>
      </c>
      <c r="E13" s="193">
        <v>0.0153</v>
      </c>
      <c r="F13" s="3"/>
      <c r="G13" s="3"/>
      <c r="H13" s="3"/>
      <c r="I13" s="41" t="s">
        <v>4841</v>
      </c>
      <c r="J13" s="41" t="s">
        <v>4846</v>
      </c>
      <c r="K13" s="192">
        <f t="shared" si="1"/>
        <v>3.7561</v>
      </c>
      <c r="L13" s="3"/>
      <c r="M13" s="3"/>
      <c r="N13" s="3"/>
      <c r="O13" s="3"/>
      <c r="P13" s="3"/>
      <c r="Q13" s="3"/>
      <c r="R13" s="3"/>
      <c r="S13" s="3"/>
      <c r="T13" s="3"/>
      <c r="U13" s="3"/>
      <c r="V13" s="3"/>
      <c r="W13" s="3"/>
      <c r="X13" s="3"/>
      <c r="Y13" s="3"/>
      <c r="Z13" s="3"/>
    </row>
    <row r="14">
      <c r="A14" s="3"/>
      <c r="B14" s="75" t="s">
        <v>4847</v>
      </c>
      <c r="C14" s="75" t="s">
        <v>4848</v>
      </c>
      <c r="D14" s="193">
        <v>0.2012</v>
      </c>
      <c r="E14" s="193">
        <v>-6.0E-4</v>
      </c>
      <c r="F14" s="3"/>
      <c r="G14" s="3"/>
      <c r="H14" s="3"/>
      <c r="I14" s="41" t="s">
        <v>4837</v>
      </c>
      <c r="J14" s="41" t="s">
        <v>4849</v>
      </c>
      <c r="K14" s="192">
        <f t="shared" si="1"/>
        <v>3.3326</v>
      </c>
      <c r="L14" s="3"/>
      <c r="M14" s="3"/>
      <c r="N14" s="3"/>
      <c r="O14" s="3"/>
      <c r="P14" s="3"/>
      <c r="Q14" s="3"/>
      <c r="R14" s="3"/>
      <c r="S14" s="3"/>
      <c r="T14" s="3"/>
      <c r="U14" s="3"/>
      <c r="V14" s="3"/>
      <c r="W14" s="3"/>
      <c r="X14" s="3"/>
      <c r="Y14" s="3"/>
      <c r="Z14" s="3"/>
    </row>
    <row r="15">
      <c r="A15" s="3"/>
      <c r="B15" s="75" t="s">
        <v>4850</v>
      </c>
      <c r="C15" s="75" t="s">
        <v>4851</v>
      </c>
      <c r="D15" s="193">
        <v>0.6635</v>
      </c>
      <c r="E15" s="193">
        <v>-2.0E-4</v>
      </c>
      <c r="F15" s="3"/>
      <c r="G15" s="3"/>
      <c r="H15" s="3"/>
      <c r="I15" s="41" t="s">
        <v>4852</v>
      </c>
      <c r="J15" s="41" t="s">
        <v>4853</v>
      </c>
      <c r="K15" s="192">
        <f t="shared" si="1"/>
        <v>3.0061</v>
      </c>
      <c r="L15" s="3"/>
      <c r="M15" s="3"/>
      <c r="N15" s="3"/>
      <c r="O15" s="3"/>
      <c r="P15" s="3"/>
      <c r="Q15" s="3"/>
      <c r="R15" s="3"/>
      <c r="S15" s="3"/>
      <c r="T15" s="3"/>
      <c r="U15" s="3"/>
      <c r="V15" s="3"/>
      <c r="W15" s="3"/>
      <c r="X15" s="3"/>
      <c r="Y15" s="3"/>
      <c r="Z15" s="3"/>
    </row>
    <row r="16">
      <c r="A16" s="3"/>
      <c r="B16" s="75" t="s">
        <v>4854</v>
      </c>
      <c r="C16" s="75" t="s">
        <v>4855</v>
      </c>
      <c r="D16" s="193">
        <v>0.2565</v>
      </c>
      <c r="E16" s="193">
        <v>0.0018</v>
      </c>
      <c r="F16" s="3"/>
      <c r="G16" s="3"/>
      <c r="H16" s="3"/>
      <c r="I16" s="41" t="s">
        <v>4856</v>
      </c>
      <c r="J16" s="41" t="s">
        <v>4857</v>
      </c>
      <c r="K16" s="192">
        <f t="shared" si="1"/>
        <v>0.4739</v>
      </c>
      <c r="L16" s="3"/>
      <c r="M16" s="3"/>
      <c r="N16" s="3"/>
      <c r="O16" s="3"/>
      <c r="P16" s="3"/>
      <c r="Q16" s="3"/>
      <c r="R16" s="3"/>
      <c r="S16" s="3"/>
      <c r="T16" s="3"/>
      <c r="U16" s="3"/>
      <c r="V16" s="3"/>
      <c r="W16" s="3"/>
      <c r="X16" s="3"/>
      <c r="Y16" s="3"/>
      <c r="Z16" s="3"/>
    </row>
    <row r="17">
      <c r="A17" s="3"/>
      <c r="B17" s="75" t="s">
        <v>4835</v>
      </c>
      <c r="C17" s="75" t="s">
        <v>4858</v>
      </c>
      <c r="D17" s="193">
        <v>5.795</v>
      </c>
      <c r="E17" s="193">
        <v>-6.0E-4</v>
      </c>
      <c r="F17" s="3"/>
      <c r="G17" s="3"/>
      <c r="H17" s="3"/>
      <c r="I17" s="41" t="s">
        <v>4850</v>
      </c>
      <c r="J17" s="41" t="s">
        <v>4859</v>
      </c>
      <c r="K17" s="192">
        <f t="shared" si="1"/>
        <v>0.6635</v>
      </c>
      <c r="L17" s="3"/>
      <c r="M17" s="3"/>
      <c r="N17" s="3"/>
      <c r="O17" s="3"/>
      <c r="P17" s="3"/>
      <c r="Q17" s="3"/>
      <c r="R17" s="3"/>
      <c r="S17" s="3"/>
      <c r="T17" s="3"/>
      <c r="U17" s="3"/>
      <c r="V17" s="3"/>
      <c r="W17" s="3"/>
      <c r="X17" s="3"/>
      <c r="Y17" s="3"/>
      <c r="Z17" s="3"/>
    </row>
    <row r="18">
      <c r="A18" s="3"/>
      <c r="B18" s="75" t="s">
        <v>4860</v>
      </c>
      <c r="C18" s="75" t="s">
        <v>4861</v>
      </c>
      <c r="D18" s="193">
        <v>1.2291</v>
      </c>
      <c r="E18" s="193">
        <v>-0.0148</v>
      </c>
      <c r="F18" s="3"/>
      <c r="G18" s="3"/>
      <c r="H18" s="3"/>
      <c r="I18" s="41" t="s">
        <v>4862</v>
      </c>
      <c r="J18" s="41" t="s">
        <v>4863</v>
      </c>
      <c r="K18" s="192">
        <f t="shared" si="1"/>
        <v>0.4854</v>
      </c>
      <c r="L18" s="3"/>
      <c r="M18" s="3"/>
      <c r="N18" s="3"/>
      <c r="O18" s="3"/>
      <c r="P18" s="3"/>
      <c r="Q18" s="3"/>
      <c r="R18" s="3"/>
      <c r="S18" s="3"/>
      <c r="T18" s="3"/>
      <c r="U18" s="3"/>
      <c r="V18" s="3"/>
      <c r="W18" s="3"/>
      <c r="X18" s="3"/>
      <c r="Y18" s="3"/>
      <c r="Z18" s="3"/>
    </row>
    <row r="19">
      <c r="A19" s="3"/>
      <c r="B19" s="75" t="s">
        <v>4864</v>
      </c>
      <c r="C19" s="75" t="s">
        <v>4865</v>
      </c>
      <c r="D19" s="193">
        <v>3.497</v>
      </c>
      <c r="E19" s="193">
        <v>0.0059</v>
      </c>
      <c r="F19" s="3"/>
      <c r="G19" s="3"/>
      <c r="H19" s="3"/>
      <c r="I19" s="41" t="s">
        <v>4847</v>
      </c>
      <c r="J19" s="41" t="s">
        <v>4866</v>
      </c>
      <c r="K19" s="192">
        <f t="shared" si="1"/>
        <v>0.2012</v>
      </c>
      <c r="L19" s="3"/>
      <c r="M19" s="3"/>
      <c r="N19" s="3"/>
      <c r="O19" s="3"/>
      <c r="P19" s="3"/>
      <c r="Q19" s="3"/>
      <c r="R19" s="3"/>
      <c r="S19" s="3"/>
      <c r="T19" s="3"/>
      <c r="U19" s="3"/>
      <c r="V19" s="3"/>
      <c r="W19" s="3"/>
      <c r="X19" s="3"/>
      <c r="Y19" s="3"/>
      <c r="Z19" s="3"/>
    </row>
    <row r="20">
      <c r="A20" s="3"/>
      <c r="B20" s="75" t="s">
        <v>4867</v>
      </c>
      <c r="C20" s="75" t="s">
        <v>4868</v>
      </c>
      <c r="D20" s="193">
        <v>0.2508</v>
      </c>
      <c r="E20" s="193">
        <v>0.0015</v>
      </c>
      <c r="F20" s="3"/>
      <c r="G20" s="3"/>
      <c r="H20" s="3"/>
      <c r="I20" s="41" t="s">
        <v>4869</v>
      </c>
      <c r="J20" s="41" t="s">
        <v>4870</v>
      </c>
      <c r="K20" s="192">
        <f t="shared" si="1"/>
        <v>0.083</v>
      </c>
      <c r="L20" s="3"/>
      <c r="M20" s="3"/>
      <c r="N20" s="3"/>
      <c r="O20" s="3"/>
      <c r="P20" s="3"/>
      <c r="Q20" s="3"/>
      <c r="R20" s="3"/>
      <c r="S20" s="3"/>
      <c r="T20" s="3"/>
      <c r="U20" s="3"/>
      <c r="V20" s="3"/>
      <c r="W20" s="3"/>
      <c r="X20" s="3"/>
      <c r="Y20" s="3"/>
      <c r="Z20" s="3"/>
    </row>
    <row r="21" ht="15.75" customHeight="1">
      <c r="A21" s="3"/>
      <c r="B21" s="75" t="s">
        <v>4862</v>
      </c>
      <c r="C21" s="75" t="s">
        <v>4871</v>
      </c>
      <c r="D21" s="193">
        <v>0.4854</v>
      </c>
      <c r="E21" s="193">
        <v>-0.0014</v>
      </c>
      <c r="F21" s="3"/>
      <c r="G21" s="3"/>
      <c r="H21" s="3"/>
      <c r="I21" s="41" t="s">
        <v>4872</v>
      </c>
      <c r="J21" s="41" t="s">
        <v>4873</v>
      </c>
      <c r="K21" s="192">
        <f t="shared" si="1"/>
        <v>1.0364</v>
      </c>
      <c r="L21" s="3"/>
      <c r="M21" s="3"/>
      <c r="N21" s="3"/>
      <c r="O21" s="3"/>
      <c r="P21" s="3"/>
      <c r="Q21" s="3"/>
      <c r="R21" s="3"/>
      <c r="S21" s="3"/>
      <c r="T21" s="3"/>
      <c r="U21" s="3"/>
      <c r="V21" s="3"/>
      <c r="W21" s="3"/>
      <c r="X21" s="3"/>
      <c r="Y21" s="3"/>
      <c r="Z21" s="3"/>
    </row>
    <row r="22" ht="15.75" customHeight="1">
      <c r="A22" s="3"/>
      <c r="B22" s="75" t="s">
        <v>4872</v>
      </c>
      <c r="C22" s="75" t="s">
        <v>4874</v>
      </c>
      <c r="D22" s="193">
        <v>1.0364</v>
      </c>
      <c r="E22" s="193">
        <v>-5.0E-4</v>
      </c>
      <c r="F22" s="3"/>
      <c r="G22" s="3"/>
      <c r="H22" s="3"/>
      <c r="I22" s="41" t="s">
        <v>4867</v>
      </c>
      <c r="J22" s="41" t="s">
        <v>4875</v>
      </c>
      <c r="K22" s="192">
        <f t="shared" si="1"/>
        <v>0.2508</v>
      </c>
      <c r="L22" s="3"/>
      <c r="M22" s="3"/>
      <c r="N22" s="3"/>
      <c r="O22" s="3"/>
      <c r="P22" s="3"/>
      <c r="Q22" s="3"/>
      <c r="R22" s="3"/>
      <c r="S22" s="3"/>
      <c r="T22" s="3"/>
      <c r="U22" s="3"/>
      <c r="V22" s="3"/>
      <c r="W22" s="3"/>
      <c r="X22" s="3"/>
      <c r="Y22" s="3"/>
      <c r="Z22" s="3"/>
    </row>
    <row r="23" ht="15.75" customHeight="1">
      <c r="A23" s="3"/>
      <c r="B23" s="75" t="s">
        <v>4856</v>
      </c>
      <c r="C23" s="75" t="s">
        <v>4876</v>
      </c>
      <c r="D23" s="193">
        <v>0.4739</v>
      </c>
      <c r="E23" s="193">
        <v>0.0018</v>
      </c>
      <c r="F23" s="3"/>
      <c r="G23" s="3"/>
      <c r="H23" s="3"/>
      <c r="I23" s="41" t="s">
        <v>4854</v>
      </c>
      <c r="J23" s="41" t="s">
        <v>4877</v>
      </c>
      <c r="K23" s="192">
        <f t="shared" si="1"/>
        <v>0.2565</v>
      </c>
      <c r="L23" s="3"/>
      <c r="M23" s="3"/>
      <c r="N23" s="3"/>
      <c r="O23" s="3"/>
      <c r="P23" s="3"/>
      <c r="Q23" s="3"/>
      <c r="R23" s="3"/>
      <c r="S23" s="3"/>
      <c r="T23" s="3"/>
      <c r="U23" s="3"/>
      <c r="V23" s="3"/>
      <c r="W23" s="3"/>
      <c r="X23" s="3"/>
      <c r="Y23" s="3"/>
      <c r="Z23" s="3"/>
    </row>
    <row r="24" ht="15.75" customHeight="1">
      <c r="A24" s="3"/>
      <c r="B24" s="75" t="s">
        <v>4878</v>
      </c>
      <c r="C24" s="75" t="s">
        <v>4879</v>
      </c>
      <c r="D24" s="193">
        <v>0.2745</v>
      </c>
      <c r="E24" s="193">
        <v>2.0E-4</v>
      </c>
      <c r="F24" s="3"/>
      <c r="G24" s="3"/>
      <c r="H24" s="3"/>
      <c r="I24" s="41" t="s">
        <v>4860</v>
      </c>
      <c r="J24" s="41" t="s">
        <v>4880</v>
      </c>
      <c r="K24" s="192">
        <f t="shared" si="1"/>
        <v>1.2291</v>
      </c>
      <c r="L24" s="3"/>
      <c r="M24" s="3"/>
      <c r="N24" s="3"/>
      <c r="O24" s="3"/>
      <c r="P24" s="3"/>
      <c r="Q24" s="3"/>
      <c r="R24" s="3"/>
      <c r="S24" s="3"/>
      <c r="T24" s="3"/>
      <c r="U24" s="3"/>
      <c r="V24" s="3"/>
      <c r="W24" s="3"/>
      <c r="X24" s="3"/>
      <c r="Y24" s="3"/>
      <c r="Z24" s="3"/>
    </row>
    <row r="25" ht="15.75" customHeight="1">
      <c r="A25" s="3"/>
      <c r="B25" s="75" t="s">
        <v>4881</v>
      </c>
      <c r="C25" s="75" t="s">
        <v>4882</v>
      </c>
      <c r="D25" s="193">
        <v>6.3793</v>
      </c>
      <c r="E25" s="193">
        <v>0.0197</v>
      </c>
      <c r="F25" s="3"/>
      <c r="G25" s="3"/>
      <c r="H25" s="3"/>
      <c r="I25" s="41" t="s">
        <v>4864</v>
      </c>
      <c r="J25" s="41" t="s">
        <v>4883</v>
      </c>
      <c r="K25" s="192">
        <f t="shared" si="1"/>
        <v>3.497</v>
      </c>
      <c r="L25" s="3"/>
      <c r="M25" s="3"/>
      <c r="N25" s="3"/>
      <c r="O25" s="3"/>
      <c r="P25" s="3"/>
      <c r="Q25" s="3"/>
      <c r="R25" s="3"/>
      <c r="S25" s="3"/>
      <c r="T25" s="3"/>
      <c r="U25" s="3"/>
      <c r="V25" s="3"/>
      <c r="W25" s="3"/>
      <c r="X25" s="3"/>
      <c r="Y25" s="3"/>
      <c r="Z25" s="3"/>
    </row>
    <row r="26" ht="15.75" customHeight="1">
      <c r="A26" s="3"/>
      <c r="B26" s="75" t="s">
        <v>4869</v>
      </c>
      <c r="C26" s="75" t="s">
        <v>4884</v>
      </c>
      <c r="D26" s="193">
        <v>0.083</v>
      </c>
      <c r="E26" s="193">
        <v>-0.0043</v>
      </c>
      <c r="F26" s="3"/>
      <c r="G26" s="3"/>
      <c r="H26" s="3"/>
      <c r="I26" s="41" t="s">
        <v>4878</v>
      </c>
      <c r="J26" s="41" t="s">
        <v>4885</v>
      </c>
      <c r="K26" s="192">
        <f t="shared" si="1"/>
        <v>0.2745</v>
      </c>
      <c r="L26" s="3"/>
      <c r="M26" s="3"/>
      <c r="N26" s="3"/>
      <c r="O26" s="3"/>
      <c r="P26" s="3"/>
      <c r="Q26" s="3"/>
      <c r="R26" s="3"/>
      <c r="S26" s="3"/>
      <c r="T26" s="3"/>
      <c r="U26" s="3"/>
      <c r="V26" s="3"/>
      <c r="W26" s="3"/>
      <c r="X26" s="3"/>
      <c r="Y26" s="3"/>
      <c r="Z26" s="3"/>
    </row>
    <row r="27" ht="15.75" customHeight="1">
      <c r="A27" s="3"/>
      <c r="B27" s="75" t="s">
        <v>4886</v>
      </c>
      <c r="C27" s="75" t="s">
        <v>4887</v>
      </c>
      <c r="D27" s="193">
        <v>2.5253</v>
      </c>
      <c r="E27" s="193">
        <v>-4.0E-4</v>
      </c>
      <c r="F27" s="3"/>
      <c r="G27" s="3"/>
      <c r="H27" s="3"/>
      <c r="I27" s="41" t="s">
        <v>4881</v>
      </c>
      <c r="J27" s="41" t="s">
        <v>4882</v>
      </c>
      <c r="K27" s="192">
        <f t="shared" si="1"/>
        <v>6.3793</v>
      </c>
      <c r="L27" s="3"/>
      <c r="M27" s="3"/>
      <c r="N27" s="3"/>
      <c r="O27" s="3"/>
      <c r="P27" s="3"/>
      <c r="Q27" s="3"/>
      <c r="R27" s="3"/>
      <c r="S27" s="3"/>
      <c r="T27" s="3"/>
      <c r="U27" s="3"/>
      <c r="V27" s="3"/>
      <c r="W27" s="3"/>
      <c r="X27" s="3"/>
      <c r="Y27" s="3"/>
      <c r="Z27" s="3"/>
    </row>
    <row r="28" ht="15.75" customHeight="1">
      <c r="A28" s="3"/>
      <c r="B28" s="75" t="s">
        <v>4888</v>
      </c>
      <c r="C28" s="75" t="s">
        <v>4889</v>
      </c>
      <c r="D28" s="193">
        <v>0.2819</v>
      </c>
      <c r="E28" s="193">
        <v>-7.0E-4</v>
      </c>
      <c r="F28" s="3"/>
      <c r="G28" s="3"/>
      <c r="H28" s="3"/>
      <c r="I28" s="41" t="s">
        <v>4886</v>
      </c>
      <c r="J28" s="41" t="s">
        <v>4890</v>
      </c>
      <c r="K28" s="192">
        <f t="shared" si="1"/>
        <v>2.5253</v>
      </c>
      <c r="L28" s="3"/>
      <c r="M28" s="3"/>
      <c r="N28" s="3"/>
      <c r="O28" s="3"/>
      <c r="P28" s="3"/>
      <c r="Q28" s="3"/>
      <c r="R28" s="3"/>
      <c r="S28" s="3"/>
      <c r="T28" s="3"/>
      <c r="U28" s="3"/>
      <c r="V28" s="3"/>
      <c r="W28" s="3"/>
      <c r="X28" s="3"/>
      <c r="Y28" s="3"/>
      <c r="Z28" s="3"/>
    </row>
    <row r="29" ht="15.75" customHeight="1">
      <c r="A29" s="3"/>
      <c r="B29" s="75" t="s">
        <v>4891</v>
      </c>
      <c r="C29" s="75" t="s">
        <v>4892</v>
      </c>
      <c r="D29" s="193">
        <v>0.8866</v>
      </c>
      <c r="E29" s="193">
        <v>-0.0041</v>
      </c>
      <c r="F29" s="3"/>
      <c r="G29" s="3"/>
      <c r="H29" s="3"/>
      <c r="I29" s="41" t="s">
        <v>4888</v>
      </c>
      <c r="J29" s="41" t="s">
        <v>4893</v>
      </c>
      <c r="K29" s="192">
        <f t="shared" si="1"/>
        <v>0.2819</v>
      </c>
      <c r="L29" s="3"/>
      <c r="M29" s="3"/>
      <c r="N29" s="3"/>
      <c r="O29" s="3"/>
      <c r="P29" s="3"/>
      <c r="Q29" s="3"/>
      <c r="R29" s="3"/>
      <c r="S29" s="3"/>
      <c r="T29" s="3"/>
      <c r="U29" s="3"/>
      <c r="V29" s="3"/>
      <c r="W29" s="3"/>
      <c r="X29" s="3"/>
      <c r="Y29" s="3"/>
      <c r="Z29" s="3"/>
    </row>
    <row r="30" ht="15.75" customHeight="1">
      <c r="A30" s="3"/>
      <c r="B30" s="75" t="s">
        <v>4843</v>
      </c>
      <c r="C30" s="75" t="s">
        <v>4894</v>
      </c>
      <c r="D30" s="193">
        <v>0.7167</v>
      </c>
      <c r="E30" s="193">
        <v>0.0024</v>
      </c>
      <c r="F30" s="3"/>
      <c r="G30" s="3"/>
      <c r="H30" s="3"/>
      <c r="I30" s="41" t="s">
        <v>4891</v>
      </c>
      <c r="J30" s="41" t="s">
        <v>4895</v>
      </c>
      <c r="K30" s="192">
        <f t="shared" si="1"/>
        <v>0.8866</v>
      </c>
      <c r="L30" s="3"/>
      <c r="M30" s="3"/>
      <c r="N30" s="3"/>
      <c r="O30" s="3"/>
      <c r="P30" s="3"/>
      <c r="Q30" s="3"/>
      <c r="R30" s="3"/>
      <c r="S30" s="3"/>
      <c r="T30" s="3"/>
      <c r="U30" s="3"/>
      <c r="V30" s="3"/>
      <c r="W30" s="3"/>
      <c r="X30" s="3"/>
      <c r="Y30" s="3"/>
      <c r="Z30" s="3"/>
    </row>
    <row r="31" ht="15.75" customHeight="1">
      <c r="A31" s="3"/>
      <c r="B31" s="75" t="s">
        <v>4896</v>
      </c>
      <c r="C31" s="75" t="s">
        <v>4897</v>
      </c>
      <c r="D31" s="193">
        <v>0.0607</v>
      </c>
      <c r="E31" s="193">
        <v>4.0E-4</v>
      </c>
      <c r="F31" s="3"/>
      <c r="G31" s="3"/>
      <c r="H31" s="3"/>
      <c r="I31" s="41" t="s">
        <v>4896</v>
      </c>
      <c r="J31" s="41" t="s">
        <v>4898</v>
      </c>
      <c r="K31" s="192">
        <f t="shared" si="1"/>
        <v>0.0607</v>
      </c>
      <c r="L31" s="3"/>
      <c r="M31" s="3"/>
      <c r="N31" s="3"/>
      <c r="O31" s="3"/>
      <c r="P31" s="3"/>
      <c r="Q31" s="3"/>
      <c r="R31" s="3"/>
      <c r="S31" s="3"/>
      <c r="T31" s="3"/>
      <c r="U31" s="3"/>
      <c r="V31" s="3"/>
      <c r="W31" s="3"/>
      <c r="X31" s="3"/>
      <c r="Y31" s="3"/>
      <c r="Z31" s="3"/>
    </row>
    <row r="32" ht="15.75" customHeight="1">
      <c r="A32" s="3"/>
      <c r="B32" s="75" t="s">
        <v>4899</v>
      </c>
      <c r="C32" s="75" t="s">
        <v>4900</v>
      </c>
      <c r="D32" s="193">
        <v>0.3696</v>
      </c>
      <c r="E32" s="193">
        <v>0.0015</v>
      </c>
      <c r="F32" s="3"/>
      <c r="G32" s="3"/>
      <c r="H32" s="3"/>
      <c r="I32" s="41" t="s">
        <v>4899</v>
      </c>
      <c r="J32" s="41" t="s">
        <v>4901</v>
      </c>
      <c r="K32" s="192">
        <f t="shared" si="1"/>
        <v>0.3696</v>
      </c>
      <c r="L32" s="3"/>
      <c r="M32" s="3"/>
      <c r="N32" s="3"/>
      <c r="O32" s="3"/>
      <c r="P32" s="3"/>
      <c r="Q32" s="3"/>
      <c r="R32" s="3"/>
      <c r="S32" s="3"/>
      <c r="T32" s="3"/>
      <c r="U32" s="3"/>
      <c r="V32" s="3"/>
      <c r="W32" s="3"/>
      <c r="X32" s="3"/>
      <c r="Y32" s="3"/>
      <c r="Z32" s="3"/>
    </row>
    <row r="33" ht="15.75" customHeight="1">
      <c r="A33" s="3"/>
      <c r="B33" s="75" t="s">
        <v>4902</v>
      </c>
      <c r="C33" s="75" t="s">
        <v>4903</v>
      </c>
      <c r="D33" s="193">
        <v>0.2362</v>
      </c>
      <c r="E33" s="193">
        <v>6.0E-4</v>
      </c>
      <c r="F33" s="3"/>
      <c r="G33" s="3"/>
      <c r="H33" s="3"/>
      <c r="I33" s="41" t="s">
        <v>4902</v>
      </c>
      <c r="J33" s="41" t="s">
        <v>4904</v>
      </c>
      <c r="K33" s="192">
        <f t="shared" si="1"/>
        <v>0.2362</v>
      </c>
      <c r="L33" s="3"/>
      <c r="M33" s="3"/>
      <c r="N33" s="3"/>
      <c r="O33" s="3"/>
      <c r="P33" s="3"/>
      <c r="Q33" s="3"/>
      <c r="R33" s="3"/>
      <c r="S33" s="3"/>
      <c r="T33" s="3"/>
      <c r="U33" s="3"/>
      <c r="V33" s="3"/>
      <c r="W33" s="3"/>
      <c r="X33" s="3"/>
      <c r="Y33" s="3"/>
      <c r="Z33" s="3"/>
    </row>
    <row r="34" ht="15.75" customHeight="1">
      <c r="A34" s="3"/>
      <c r="B34" s="75" t="s">
        <v>4852</v>
      </c>
      <c r="C34" s="75" t="s">
        <v>4905</v>
      </c>
      <c r="D34" s="193">
        <v>3.0061</v>
      </c>
      <c r="E34" s="193">
        <v>-0.0116</v>
      </c>
      <c r="F34" s="3"/>
      <c r="G34" s="3"/>
      <c r="H34" s="3"/>
      <c r="I34" s="41" t="s">
        <v>4906</v>
      </c>
      <c r="J34" s="41" t="s">
        <v>4907</v>
      </c>
      <c r="K34" s="192">
        <f t="shared" si="1"/>
        <v>0.0421</v>
      </c>
      <c r="L34" s="3"/>
      <c r="M34" s="3"/>
      <c r="N34" s="3"/>
      <c r="O34" s="3"/>
      <c r="P34" s="3"/>
      <c r="Q34" s="3"/>
      <c r="R34" s="3"/>
      <c r="S34" s="3"/>
      <c r="T34" s="3"/>
      <c r="U34" s="3"/>
      <c r="V34" s="3"/>
      <c r="W34" s="3"/>
      <c r="X34" s="3"/>
      <c r="Y34" s="3"/>
      <c r="Z34" s="3"/>
    </row>
    <row r="35" ht="15.75" customHeight="1">
      <c r="A35" s="3"/>
      <c r="B35" s="75" t="s">
        <v>4906</v>
      </c>
      <c r="C35" s="75" t="s">
        <v>4908</v>
      </c>
      <c r="D35" s="193">
        <v>0.0421</v>
      </c>
      <c r="E35" s="193">
        <v>0.0</v>
      </c>
      <c r="F35" s="3"/>
      <c r="G35" s="3"/>
      <c r="H35" s="3"/>
      <c r="I35" s="41" t="s">
        <v>4909</v>
      </c>
      <c r="J35" s="41" t="s">
        <v>4910</v>
      </c>
      <c r="K35" s="192">
        <f t="shared" si="1"/>
        <v>0.1321</v>
      </c>
      <c r="L35" s="3"/>
      <c r="M35" s="3"/>
      <c r="N35" s="3"/>
      <c r="O35" s="3"/>
      <c r="P35" s="3"/>
      <c r="Q35" s="3"/>
      <c r="R35" s="3"/>
      <c r="S35" s="3"/>
      <c r="T35" s="3"/>
      <c r="U35" s="3"/>
      <c r="V35" s="3"/>
      <c r="W35" s="3"/>
      <c r="X35" s="3"/>
      <c r="Y35" s="3"/>
      <c r="Z35" s="3"/>
    </row>
    <row r="36" ht="15.75" customHeight="1">
      <c r="A36" s="3"/>
      <c r="B36" s="75" t="s">
        <v>4909</v>
      </c>
      <c r="C36" s="75" t="s">
        <v>4911</v>
      </c>
      <c r="D36" s="193">
        <v>0.1321</v>
      </c>
      <c r="E36" s="193">
        <v>-0.0312</v>
      </c>
      <c r="F36" s="3"/>
      <c r="G36" s="3"/>
      <c r="H36" s="3"/>
      <c r="I36" s="41" t="s">
        <v>4912</v>
      </c>
      <c r="J36" s="41" t="s">
        <v>4913</v>
      </c>
      <c r="K36" s="192">
        <f t="shared" si="1"/>
        <v>1.3208</v>
      </c>
      <c r="L36" s="3"/>
      <c r="M36" s="3"/>
      <c r="N36" s="3"/>
      <c r="O36" s="3"/>
      <c r="P36" s="3"/>
      <c r="Q36" s="3"/>
      <c r="R36" s="3"/>
      <c r="S36" s="3"/>
      <c r="T36" s="3"/>
      <c r="U36" s="3"/>
      <c r="V36" s="3"/>
      <c r="W36" s="3"/>
      <c r="X36" s="3"/>
      <c r="Y36" s="3"/>
      <c r="Z36" s="3"/>
    </row>
    <row r="37" ht="15.75" customHeight="1">
      <c r="A37" s="3"/>
      <c r="B37" s="75" t="s">
        <v>4912</v>
      </c>
      <c r="C37" s="75" t="s">
        <v>4914</v>
      </c>
      <c r="D37" s="193">
        <v>1.3208</v>
      </c>
      <c r="E37" s="193">
        <v>0.0079</v>
      </c>
      <c r="F37" s="3"/>
      <c r="G37" s="3"/>
      <c r="H37" s="3"/>
      <c r="I37" s="41" t="s">
        <v>4915</v>
      </c>
      <c r="J37" s="41" t="s">
        <v>4916</v>
      </c>
      <c r="K37" s="192">
        <f t="shared" si="1"/>
        <v>0.6573</v>
      </c>
      <c r="L37" s="3"/>
      <c r="M37" s="3"/>
      <c r="N37" s="3"/>
      <c r="O37" s="3"/>
      <c r="P37" s="3"/>
      <c r="Q37" s="3"/>
      <c r="R37" s="3"/>
      <c r="S37" s="3"/>
      <c r="T37" s="3"/>
      <c r="U37" s="3"/>
      <c r="V37" s="3"/>
      <c r="W37" s="3"/>
      <c r="X37" s="3"/>
      <c r="Y37" s="3"/>
      <c r="Z37" s="3"/>
    </row>
    <row r="38" ht="15.75" customHeight="1">
      <c r="A38" s="3"/>
      <c r="B38" s="75" t="s">
        <v>4915</v>
      </c>
      <c r="C38" s="75" t="s">
        <v>4917</v>
      </c>
      <c r="D38" s="193">
        <v>0.6573</v>
      </c>
      <c r="E38" s="193">
        <v>-3.0E-4</v>
      </c>
      <c r="F38" s="3"/>
      <c r="G38" s="3"/>
      <c r="H38" s="3"/>
      <c r="I38" s="41" t="s">
        <v>4918</v>
      </c>
      <c r="J38" s="41" t="s">
        <v>4919</v>
      </c>
      <c r="K38" s="192">
        <f t="shared" si="1"/>
        <v>0.1314</v>
      </c>
      <c r="L38" s="3"/>
      <c r="M38" s="3"/>
      <c r="N38" s="3"/>
      <c r="O38" s="3"/>
      <c r="P38" s="3"/>
      <c r="Q38" s="3"/>
      <c r="R38" s="3"/>
      <c r="S38" s="3"/>
      <c r="T38" s="3"/>
      <c r="U38" s="3"/>
      <c r="V38" s="3"/>
      <c r="W38" s="3"/>
      <c r="X38" s="3"/>
      <c r="Y38" s="3"/>
      <c r="Z38" s="3"/>
    </row>
    <row r="39" ht="15.75" customHeight="1">
      <c r="A39" s="3"/>
      <c r="B39" s="75" t="s">
        <v>4918</v>
      </c>
      <c r="C39" s="75" t="s">
        <v>4920</v>
      </c>
      <c r="D39" s="193">
        <v>0.1314</v>
      </c>
      <c r="E39" s="193">
        <v>-1.0E-4</v>
      </c>
      <c r="F39" s="3"/>
      <c r="G39" s="3"/>
      <c r="H39" s="3"/>
      <c r="I39" s="41" t="s">
        <v>4833</v>
      </c>
      <c r="J39" s="41" t="s">
        <v>4921</v>
      </c>
      <c r="K39" s="192">
        <f t="shared" si="1"/>
        <v>263.0197</v>
      </c>
      <c r="L39" s="3"/>
      <c r="M39" s="3"/>
      <c r="N39" s="3"/>
      <c r="O39" s="3"/>
      <c r="P39" s="3"/>
      <c r="Q39" s="3"/>
      <c r="R39" s="3"/>
      <c r="S39" s="3"/>
      <c r="T39" s="3"/>
      <c r="U39" s="3"/>
      <c r="V39" s="3"/>
      <c r="W39" s="3"/>
      <c r="X39" s="3"/>
      <c r="Y39" s="3"/>
      <c r="Z39" s="3"/>
    </row>
    <row r="40" ht="15.75" customHeight="1">
      <c r="A40" s="3"/>
      <c r="B40" s="3"/>
      <c r="C40" s="3"/>
      <c r="D40" s="3"/>
      <c r="E40" s="3"/>
      <c r="F40" s="3"/>
      <c r="G40" s="3"/>
      <c r="H40" s="3"/>
      <c r="I40" s="3"/>
      <c r="J40" s="3"/>
      <c r="K40" s="3"/>
      <c r="L40" s="3"/>
      <c r="M40" s="3"/>
      <c r="N40" s="195"/>
      <c r="O40" s="3"/>
      <c r="P40" s="3"/>
      <c r="Q40" s="3"/>
      <c r="R40" s="3"/>
      <c r="S40" s="3"/>
      <c r="T40" s="3"/>
      <c r="U40" s="3"/>
      <c r="V40" s="3"/>
      <c r="W40" s="3"/>
      <c r="X40" s="3"/>
      <c r="Y40" s="3"/>
      <c r="Z40" s="3"/>
    </row>
    <row r="41"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B1:E4"/>
  </mergeCells>
  <hyperlinks>
    <hyperlink r:id="rId1" ref="C5"/>
  </hyperlinks>
  <printOptions/>
  <pageMargins bottom="0.75" footer="0.0" header="0.0" left="0.7" right="0.7" top="0.75"/>
  <pageSetup orientation="portrait"/>
  <drawing r:id="rId2"/>
  <tableParts count="1">
    <tablePart r:id="rId4"/>
  </tablePar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2020-04-22T07:49:28Z</dcterms:created>
  <dc:creator>Silviu Barbu | eMAG, Marketplace</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0x0101003FD4B275A77F9145AE6CFD5024CD348F</vt:lpwstr>
  </property>
</Properties>
</file>